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6673" documentId="120_S{118792C3-22EF-5104-A093-F22BFE3913F3}" xr6:coauthVersionLast="47" xr6:coauthVersionMax="47" xr10:uidLastSave="{E684C678-5DB5-4CF7-ACB6-FBE1C2757A15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6" hidden="1">'CONTROLE D+1'!$A$2:$W$1050</definedName>
    <definedName name="_xlnm._FilterDatabase" localSheetId="5" hidden="1">'CONTROLE D'!$A$6:$P$8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60" i="1" l="1" a="1"/>
  <c r="N460" i="1"/>
  <c r="M460" i="1" a="1"/>
  <c r="M460" i="1"/>
  <c r="N459" i="1" a="1"/>
  <c r="N459" i="1"/>
  <c r="M459" i="1" a="1"/>
  <c r="M459" i="1"/>
  <c r="N428" i="1" a="1"/>
  <c r="N428" i="1"/>
  <c r="M428" i="1" a="1"/>
  <c r="M428" i="1"/>
  <c r="M425" i="1" a="1"/>
  <c r="M425" i="1"/>
  <c r="M424" i="1" a="1"/>
  <c r="M424" i="1"/>
  <c r="M423" i="1" a="1"/>
  <c r="M423" i="1"/>
  <c r="N451" i="1" a="1"/>
  <c r="N451" i="1"/>
  <c r="M451" i="1" a="1"/>
  <c r="M451" i="1"/>
  <c r="N449" i="1" a="1"/>
  <c r="N449" i="1"/>
  <c r="M449" i="1" a="1"/>
  <c r="M449" i="1"/>
  <c r="N446" i="1" a="1"/>
  <c r="N446" i="1"/>
  <c r="M446" i="1" a="1"/>
  <c r="M446" i="1"/>
  <c r="N448" i="1" a="1"/>
  <c r="N448" i="1"/>
  <c r="M448" i="1" a="1"/>
  <c r="M448" i="1"/>
  <c r="N447" i="1" a="1"/>
  <c r="N447" i="1"/>
  <c r="M447" i="1" a="1"/>
  <c r="M447" i="1"/>
  <c r="N443" i="1" a="1"/>
  <c r="N443" i="1"/>
  <c r="M443" i="1" a="1"/>
  <c r="M443" i="1"/>
  <c r="N442" i="1" a="1"/>
  <c r="N442" i="1"/>
  <c r="M442" i="1" a="1"/>
  <c r="M442" i="1"/>
  <c r="N441" i="1" a="1"/>
  <c r="N441" i="1"/>
  <c r="M441" i="1" a="1"/>
  <c r="M441" i="1"/>
  <c r="N440" i="1" a="1"/>
  <c r="N440" i="1"/>
  <c r="M440" i="1" a="1"/>
  <c r="M440" i="1"/>
  <c r="N439" i="1" a="1"/>
  <c r="N439" i="1"/>
  <c r="M439" i="1" a="1"/>
  <c r="M439" i="1"/>
  <c r="M437" i="1" a="1"/>
  <c r="M437" i="1"/>
  <c r="N435" i="1" a="1"/>
  <c r="N435" i="1"/>
  <c r="M435" i="1" a="1"/>
  <c r="M435" i="1"/>
  <c r="N432" i="1" a="1"/>
  <c r="N432" i="1"/>
  <c r="M432" i="1" a="1"/>
  <c r="M432" i="1"/>
  <c r="N411" i="1" a="1"/>
  <c r="N411" i="1"/>
  <c r="M411" i="1" a="1"/>
  <c r="M411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0" i="1" a="1"/>
  <c r="N400" i="1"/>
  <c r="M400" i="1" a="1"/>
  <c r="M400" i="1"/>
  <c r="N397" i="1" a="1"/>
  <c r="N397" i="1"/>
  <c r="M397" i="1" a="1"/>
  <c r="M397" i="1"/>
  <c r="M375" i="1" a="1"/>
  <c r="M375" i="1"/>
  <c r="AO388" i="1"/>
  <c r="A358" i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/>
  <c r="K60" i="15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B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K372" i="15"/>
  <c r="L372" i="15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K394" i="15"/>
  <c r="L394" i="15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K397" i="15"/>
  <c r="L397" i="15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K398" i="15"/>
  <c r="L398" i="15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K399" i="15"/>
  <c r="L399" i="15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K403" i="15"/>
  <c r="L403" i="15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K404" i="15"/>
  <c r="L404" i="15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K405" i="15"/>
  <c r="L405" i="15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K408" i="15"/>
  <c r="L408" i="15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K414" i="15"/>
  <c r="L414" i="15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K420" i="15"/>
  <c r="L420" i="15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K421" i="15"/>
  <c r="L421" i="15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K422" i="15"/>
  <c r="L422" i="15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K424" i="15"/>
  <c r="L424" i="15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K425" i="15"/>
  <c r="L425" i="15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K426" i="15"/>
  <c r="L426" i="15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K429" i="15"/>
  <c r="L429" i="15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K432" i="15"/>
  <c r="L432" i="15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K433" i="15"/>
  <c r="L433" i="15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K434" i="15"/>
  <c r="L434" i="15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K436" i="15"/>
  <c r="L436" i="15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K437" i="15"/>
  <c r="L437" i="15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K438" i="15"/>
  <c r="L438" i="15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K439" i="15"/>
  <c r="L439" i="15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K440" i="15"/>
  <c r="L440" i="15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K443" i="15"/>
  <c r="L443" i="15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K444" i="15"/>
  <c r="L444" i="15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K445" i="15"/>
  <c r="L445" i="15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K446" i="15"/>
  <c r="L446" i="15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K448" i="15"/>
  <c r="L448" i="15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K453" i="15"/>
  <c r="L453" i="15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K456" i="15"/>
  <c r="L456" i="15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K457" i="15"/>
  <c r="L457" i="15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1" i="1" l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<sst xmlns="http://schemas.openxmlformats.org/spreadsheetml/2006/main" count="8598" uniqueCount="1643">
  <si>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</si>
  <si>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</si>
  <si>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</si>
  <si>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</si>
  <si>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</si>
  <si>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</si>
  <si>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</si>
  <si>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</si>
  <si>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</si>
  <si>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</si>
  <si>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</si>
  <si>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</si>
  <si>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</si>
  <si>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</si>
  <si>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</si>
  <si>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</si>
  <si>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</si>
  <si>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</si>
  <si>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</si>
  <si>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</si>
  <si>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</si>
  <si>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</si>
  <si>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</si>
  <si>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</si>
  <si>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</si>
  <si>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</si>
  <si>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</si>
  <si>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</si>
  <si>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</si>
  <si>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</si>
  <si>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</si>
  <si>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</si>
  <si>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</si>
  <si>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</si>
  <si>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</si>
  <si>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</si>
  <si>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</si>
  <si>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</si>
  <si>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</si>
  <si>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</si>
  <si>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</si>
  <si>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</si>
  <si>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</si>
  <si>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</si>
  <si>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</si>
  <si>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</si>
  <si>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</si>
  <si>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</si>
  <si>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</si>
  <si>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</si>
  <si>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</si>
  <si>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</si>
  <si>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</si>
  <si>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</si>
  <si>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</si>
  <si>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</si>
  <si>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</si>
  <si>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</si>
  <si>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</si>
  <si>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</si>
  <si>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</si>
  <si>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</si>
  <si>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</si>
  <si>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</si>
  <si>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</si>
  <si>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</si>
  <si>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</si>
  <si>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</si>
  <si>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</si>
  <si>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</si>
  <si>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</si>
  <si>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</si>
  <si>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</si>
  <si>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</si>
  <si>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</si>
  <si>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</si>
  <si>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</si>
  <si>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</si>
  <si>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</si>
  <si>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</si>
  <si>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</si>
  <si>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</si>
  <si>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</si>
  <si>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</si>
  <si>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</si>
  <si>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</si>
  <si>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</si>
  <si>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</si>
  <si>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</si>
  <si>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</si>
  <si>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</si>
  <si>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</si>
  <si>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</si>
  <si>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</si>
  <si>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</si>
  <si>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</si>
  <si>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</si>
  <si>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</si>
  <si>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</si>
  <si>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</si>
  <si>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</si>
  <si>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</si>
  <si>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</si>
  <si>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</si>
  <si>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</si>
  <si>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</si>
  <si>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</si>
  <si>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</si>
  <si>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</si>
  <si>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</si>
  <si>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</si>
  <si>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</si>
  <si>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</si>
  <si>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</si>
  <si>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</si>
  <si>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</si>
  <si>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</si>
  <si>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</si>
  <si>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</si>
  <si>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</si>
  <si>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</si>
  <si>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</si>
  <si>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</si>
  <si>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</si>
  <si>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</si>
  <si>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</si>
  <si>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</si>
  <si>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</si>
  <si>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</si>
  <si>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</si>
  <si>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</si>
  <si>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</si>
  <si>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</si>
  <si>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</si>
  <si>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</si>
  <si>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</si>
  <si>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</si>
  <si>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</si>
  <si>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</si>
  <si>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</si>
  <si>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</si>
  <si>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</si>
  <si>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</si>
  <si>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</si>
  <si>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</si>
  <si>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</si>
  <si>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</si>
  <si>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</si>
  <si>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</si>
  <si>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</si>
  <si>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</si>
  <si>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</si>
  <si>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</si>
  <si>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</si>
  <si>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</si>
  <si>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</si>
  <si>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</si>
  <si>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</si>
  <si>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</si>
  <si>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</si>
  <si>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</si>
  <si>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</si>
  <si>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</si>
  <si>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</si>
  <si>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</si>
  <si>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</si>
  <si>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</si>
  <si>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</si>
  <si>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</si>
  <si>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</si>
  <si>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</si>
  <si>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</si>
  <si>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</si>
  <si>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</si>
  <si>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</si>
  <si>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</si>
  <si>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</si>
  <si>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</si>
  <si>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</si>
  <si>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</si>
  <si>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</si>
  <si>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</si>
  <si>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</si>
  <si>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</si>
  <si>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</si>
  <si>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</si>
  <si>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</si>
  <si>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</si>
  <si>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</si>
  <si>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</si>
  <si>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</si>
  <si>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</si>
  <si>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</si>
  <si>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</si>
  <si>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</si>
  <si>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</si>
  <si>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</si>
  <si>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</si>
  <si>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</si>
  <si>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</si>
  <si>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</si>
  <si>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</si>
  <si>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</si>
  <si>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</si>
  <si>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</si>
  <si>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</si>
  <si>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</si>
  <si>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</si>
  <si>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</si>
  <si>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</si>
  <si>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</si>
  <si>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</si>
  <si>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</si>
  <si>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</si>
  <si>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</si>
  <si>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</si>
  <si>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</si>
  <si>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</si>
  <si>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</si>
  <si>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</si>
  <si>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</si>
  <si>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</si>
  <si>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</si>
  <si>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</si>
  <si>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</si>
  <si>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</si>
  <si>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</si>
  <si>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</si>
  <si>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</si>
  <si>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</si>
  <si>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</si>
  <si>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</si>
  <si>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</si>
  <si>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</si>
  <si>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</si>
  <si>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</si>
  <si>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</si>
  <si>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</si>
  <si>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</si>
  <si>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</si>
  <si>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</si>
  <si>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</si>
  <si>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</si>
  <si>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</si>
  <si>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</si>
  <si>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</si>
  <si>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</si>
  <si>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</si>
  <si>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</si>
  <si>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</si>
  <si>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</si>
  <si>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</si>
  <si>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</si>
  <si>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</si>
  <si>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</si>
  <si>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</si>
  <si>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</si>
  <si>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</si>
  <si>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</si>
  <si>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</si>
  <si>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</si>
  <si>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</si>
  <si>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</si>
  <si>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</si>
  <si>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</si>
  <si>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</si>
  <si>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</si>
  <si>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</si>
  <si>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</si>
  <si>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</si>
  <si>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</si>
  <si>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</si>
  <si>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</si>
  <si>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</si>
  <si>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</si>
  <si>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</si>
  <si>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</si>
  <si>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</si>
  <si>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</si>
  <si>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</si>
  <si>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</si>
  <si>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</si>
  <si>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</si>
  <si>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</si>
  <si>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</si>
  <si>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</si>
  <si>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</si>
  <si>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</si>
  <si>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</si>
  <si>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</si>
  <si>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</si>
  <si>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</si>
  <si>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</si>
  <si>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</si>
  <si>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</si>
  <si>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</si>
  <si>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</si>
  <si>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</si>
  <si>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</si>
  <si>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</si>
  <si>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</si>
  <si>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</si>
  <si>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</si>
  <si>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</si>
  <si>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</si>
  <si>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</si>
  <si>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</si>
  <si>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</si>
  <si>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</si>
  <si>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</si>
  <si>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</si>
  <si>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</si>
  <si>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</si>
  <si>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</si>
  <si>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</si>
  <si>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</si>
  <si>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</si>
  <si>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</si>
  <si>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</si>
  <si>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</si>
  <si>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</si>
  <si>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</si>
  <si>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</si>
  <si>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</si>
  <si>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</si>
  <si>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</si>
  <si>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</si>
  <si>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</si>
  <si>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</si>
  <si>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</si>
  <si>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</si>
  <si>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</si>
  <si>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</si>
  <si>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</si>
  <si>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</si>
  <si>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</si>
  <si>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</si>
  <si>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</si>
  <si>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</si>
  <si>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</si>
  <si>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</si>
  <si>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</si>
  <si>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</si>
  <si>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</si>
  <si>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</si>
  <si>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</si>
  <si>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</si>
  <si>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</si>
  <si>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</si>
  <si>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</si>
  <si>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</si>
  <si>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</si>
  <si>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</si>
  <si>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</si>
  <si>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</si>
  <si>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</si>
  <si>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</si>
  <si>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</si>
  <si>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</si>
  <si>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</si>
  <si>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</si>
  <si>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</si>
  <si>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</si>
  <si>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</si>
  <si>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</si>
  <si>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</si>
  <si>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</si>
  <si>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</si>
  <si>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</si>
  <si>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</si>
  <si>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</si>
  <si>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</si>
  <si>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</si>
  <si>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</si>
  <si>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</si>
  <si>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</si>
  <si>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</si>
  <si>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</si>
  <si>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</si>
  <si>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</si>
  <si>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</si>
  <si>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</si>
  <si>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</si>
  <si>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</si>
  <si>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</si>
  <si>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</si>
  <si>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</si>
  <si>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</si>
  <si>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</si>
  <si>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</si>
  <si>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</si>
  <si>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</si>
  <si>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</si>
  <si>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</si>
  <si>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</si>
  <si>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</si>
  <si>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</si>
  <si>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</si>
  <si>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</si>
  <si>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</si>
  <si>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</si>
  <si>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</si>
  <si>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</si>
  <si>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</si>
  <si>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</si>
  <si>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</si>
  <si>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</si>
  <si>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</si>
  <si>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</si>
  <si>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</si>
  <si>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</si>
  <si>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</si>
  <si>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</si>
  <si>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</si>
  <si>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</si>
  <si>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</si>
  <si>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</si>
  <si>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</si>
  <si>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</si>
  <si>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</si>
  <si>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</si>
  <si>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</si>
  <si>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</si>
  <si>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</si>
  <si>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</si>
  <si>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</si>
  <si>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</si>
  <si>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</si>
  <si>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</si>
  <si>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</si>
  <si>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</si>
  <si>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</si>
  <si>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</si>
  <si>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</si>
  <si>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</si>
  <si>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</si>
  <si>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</si>
  <si>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</si>
  <si>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</si>
  <si>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</si>
  <si>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</si>
  <si>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</si>
  <si>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</si>
  <si>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</si>
  <si>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</si>
  <si>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</si>
  <si>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</si>
  <si>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</si>
  <si>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</si>
  <si>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</si>
  <si>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</si>
  <si>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</si>
  <si>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</si>
  <si>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</si>
  <si>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</si>
  <si>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</si>
  <si>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</si>
  <si>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</si>
  <si>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</si>
  <si>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</si>
  <si>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</si>
  <si>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</si>
  <si>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</si>
  <si>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</si>
  <si>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</si>
  <si>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</si>
  <si>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</si>
  <si>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</si>
  <si>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</si>
  <si>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</si>
  <si>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</si>
  <si>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</si>
  <si>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</si>
  <si>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</si>
  <si>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</si>
  <si>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</si>
  <si>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</si>
  <si>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</si>
  <si>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</si>
  <si>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</si>
  <si>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</si>
  <si>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</si>
  <si>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</si>
  <si>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</si>
  <si>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</si>
  <si>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</si>
  <si>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</si>
  <si>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</si>
  <si>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</si>
  <si>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</si>
  <si>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</si>
  <si>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</si>
  <si>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</si>
  <si>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</si>
  <si>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</si>
  <si>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</si>
  <si>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</si>
  <si>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</si>
  <si>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</si>
  <si>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</si>
  <si>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</si>
  <si>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</si>
  <si>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</si>
  <si>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</si>
  <si>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</si>
  <si>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</si>
  <si>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</si>
  <si>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</si>
  <si>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</si>
  <si>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</si>
  <si>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</si>
  <si>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</si>
  <si>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</si>
  <si>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</si>
  <si>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</si>
  <si>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</si>
  <si>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</si>
  <si>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</si>
  <si>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</si>
  <si>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</si>
  <si>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</si>
  <si>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</si>
  <si>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</si>
  <si>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</si>
  <si>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</si>
  <si>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</si>
  <si>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</si>
  <si>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</si>
  <si>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</si>
  <si>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</si>
  <si>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</si>
  <si>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</si>
  <si>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</si>
  <si>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</si>
  <si>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</si>
  <si>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</si>
  <si>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</si>
  <si>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</si>
  <si>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</si>
  <si>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</si>
  <si>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</si>
  <si>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</si>
  <si>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</si>
  <si>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</si>
  <si>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</si>
  <si>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</si>
  <si>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</si>
  <si>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</si>
  <si>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</si>
  <si>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</si>
  <si>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</si>
  <si>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</si>
  <si>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</si>
  <si>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</si>
  <si>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</si>
  <si>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</si>
  <si>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</si>
  <si>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</si>
  <si>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</si>
  <si>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</si>
  <si>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</si>
  <si>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</si>
  <si>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</si>
  <si>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</si>
  <si>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</si>
  <si>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</si>
  <si>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</si>
  <si>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</si>
  <si>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</si>
  <si>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</si>
  <si>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</si>
  <si>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</si>
  <si>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</si>
  <si>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</si>
  <si>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</si>
  <si>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</si>
  <si>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</si>
  <si>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</si>
  <si>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</si>
  <si>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</si>
  <si>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</si>
  <si>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</si>
  <si>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</si>
  <si>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</si>
  <si>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</si>
  <si>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</si>
  <si>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</si>
  <si>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</si>
  <si>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</si>
  <si>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</si>
  <si>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</si>
  <si>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</si>
  <si>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</si>
  <si>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</si>
  <si>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</si>
  <si>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</si>
  <si>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</si>
  <si>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</si>
  <si>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</si>
  <si>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</si>
  <si>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</si>
  <si>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</si>
  <si>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</si>
  <si>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</si>
  <si>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</si>
  <si>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</si>
  <si>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</si>
  <si>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</si>
  <si>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</si>
  <si>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</si>
  <si>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</si>
  <si>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</si>
  <si>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</si>
  <si>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</si>
  <si>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</si>
  <si>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</si>
  <si>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</si>
  <si>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</si>
  <si>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</si>
  <si>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</si>
  <si>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</si>
  <si>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</si>
  <si>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</si>
  <si>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</si>
  <si>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</si>
  <si>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</si>
  <si>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</si>
  <si>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</si>
  <si>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</si>
  <si>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</si>
  <si>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</si>
  <si>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</si>
  <si>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</si>
  <si>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</si>
  <si>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</si>
  <si>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</si>
  <si>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</si>
  <si>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</si>
  <si>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</si>
  <si>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</si>
  <si>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</si>
  <si>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</si>
  <si>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</si>
  <si>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</si>
  <si>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</si>
  <si>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</si>
  <si>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</si>
  <si>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</si>
  <si>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</si>
  <si>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</si>
  <si>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</si>
  <si>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</si>
  <si>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</si>
  <si>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</si>
  <si>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</si>
  <si>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</si>
  <si>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</si>
  <si>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</si>
  <si>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</si>
  <si>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</si>
  <si>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</si>
  <si>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</si>
  <si>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</si>
  <si>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</si>
  <si>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</si>
  <si>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</si>
  <si>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</si>
  <si>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</si>
  <si>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</si>
  <si>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</si>
  <si>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</si>
  <si>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</si>
  <si>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</si>
  <si>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</si>
  <si>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</si>
  <si>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</si>
  <si>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</si>
  <si>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</si>
  <si>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</si>
  <si>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</si>
  <si>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</si>
  <si>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</si>
  <si>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</si>
  <si>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</si>
  <si>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</si>
  <si>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</si>
  <si>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</si>
  <si>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</si>
  <si>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</si>
  <si>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</si>
  <si>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</si>
  <si>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 xml:space="preserve">TEXTO ABAIXO </t>
  </si>
  <si>
    <t>E17</t>
  </si>
  <si>
    <t>CAMINHÃO DE SOLDA</t>
  </si>
  <si>
    <t xml:space="preserve"> *RELATÓRIO DIÁRIO - SP_SUL - 16/2/2026*
----------------------------
⚪ *Ativo:* EXPANSÃO TURMA 1
   ├ KM: 170
   └ Status: TP pronto 08h42 / Concedidointervalo das 09h42 até 11h00. Realizado alívio de tensão
⚪ *Ativo:* KLECIO (TP-699)
   ├ KM: 68
   └ Status: TP em preparação, pronta 08:52 / Previsão de faixa após L90 as 14h00
⚪ *Ativo:* E42
   ├ KM: 68
   └ Status: Previsão de solicitar MC1 13h30 / 
⚪ *Ativo:* ROGÉRIO (TP-730)
   ├ KM: 56
   └ Status: TP não solicita intervalo/ realizado acabamento.
⚪ *Ativo:* V93
   ├ KM: 56
   └ Status: Acionado maquinista  /  MC1 10h31 /autorizado entrada na via 11h52 / aguardando passagem do M80 para deslocar para km de trabalho.
⚪ *Ativo:* W59
   ├ KM: 49
   └ Status: Alterado progrmação / recolher dormentes do km200 e descarregar no km190+000 /  MC1 08h48 /Autorizado entrada na via 10h47 / Em deslocamento
⚪ *Ativo:* ROBSON (TF-701)
   ├ KM: 56
   └ Status: TP em preparação
⚪ *Ativo:* JACIANO (TF-674)
   ├ KM: 56
   └ Status: TP em preparação
⚪ *Ativo:* V95
   ├ KM: 49
   └ Status: Alterado programação, solicita MC1 em ZMA.
⚪ *Ativo:* W60
   ├ KM: 55
   └ Status: MC1 10h06 / Cancelado a faixa, devido priorização do E17 + TP's solda e troca de trilho.
⚪ *Ativo:* E17
   ├ KM: 55
   └ Status: MC1 08h06 / PRevisão de faixa após L40, em intervalo 09:12
⚪ *Ativo:* V89
   ├ KM: 55
   └ Status: Alterado programação para deslocamento de ZEM para ZKW / MC1 09h49 / previsão de faixa após i13 / 
⚪ *Ativo:* CLEBISON (TP-728)
   ├ KM: 55
   └ Status: Alterado programação para km 102+500 via 2 / Em interevalo das 09h32 até 12h00
⚪ *Ativo:* ISMAEL(TP-726)
   ├ KM: 55
   └ Status: Alterado programação para km 102+500 via 2 / Em interevalo das 09h32 até 12h00
⚪ *Ativo:* DIEGO (TP-681)
   ├ KM: 55
   └ Status: TP pronto 09h32 / Em intrervalo das 09h32 até 12h00
⚪ *Ativo:* MATEUS (TP-809)
   ├ KM: 48
   └ Status: TP pronto 08h50 / Realizado intervalo 09:12 até 11:12
⚪ *Ativo:* ADENISON (TP-810)
   ├ KM: 48
   └ Status: TP pronto 08h50 / Realizado intervalo 09:12 até 11:12
⚪ *Ativo:* JACIANO (TF-674)
   ├ KM: 92
   └ Status: TP pronto 09h51 / Previsão de faixa após L40 / 
⚪ *Ativo:* A84
   ├ KM: 92
   └ Status: MC1 07h55 /  Previsão de faixa após i22, autorizado 08:59, em inspeção a ZPT 
⚪ *Ativo:* W61
   ├ KM: 92
   └ Status: MC1 08h25 /  Em deslocamento da turmas
⚪ *Ativo:* W62
   ├ KM: 92
   └ Status: MC1 07h13 / autorizado entrada na via 08h03 / Em deslocamento das turmas
⚪ *Ativo:* EXPANSÃO TURMA 1
   ├ KM: 53
   └ Status: Equipe pronta 09:05, sem oportunidade 
⚪ *Ativo:* RAFAEL (TP-695)
   ├ KM: 53
   └ Status: TP pronto 10h47 / Previsão de faixa após i22 (A confirmar) / 
✅ *Total de itens encontrados:* 23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</si>
  <si>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</si>
  <si>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</si>
  <si>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</si>
  <si>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</si>
  <si>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</si>
  <si>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</si>
  <si>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</si>
  <si>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</si>
  <si>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</si>
  <si>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</si>
  <si>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</si>
  <si>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</si>
  <si>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</si>
  <si>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</si>
  <si>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</si>
  <si>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</si>
  <si>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</si>
  <si>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</si>
  <si>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</si>
  <si>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</si>
  <si>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</si>
  <si>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</si>
  <si>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</si>
  <si>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</si>
  <si>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</si>
  <si>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</si>
  <si>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</si>
  <si>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</si>
  <si>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</si>
  <si>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</si>
  <si>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</si>
  <si>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</si>
  <si>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</si>
  <si>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</si>
  <si>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</si>
  <si>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</si>
  <si>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</si>
  <si>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</si>
  <si>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</si>
  <si>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</si>
  <si>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</si>
  <si>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</si>
  <si>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</si>
  <si>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</si>
  <si>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</si>
  <si>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</si>
  <si>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</si>
  <si>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</si>
  <si>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</si>
  <si>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</si>
  <si>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</si>
  <si>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</si>
  <si>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</si>
  <si>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</si>
  <si>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</si>
  <si>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</si>
  <si>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</si>
  <si>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</si>
  <si>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</si>
  <si>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</si>
  <si>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</si>
  <si>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</si>
  <si>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</si>
  <si>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</si>
  <si>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</si>
  <si>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</si>
  <si>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</si>
  <si>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</si>
  <si>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</si>
  <si>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</si>
  <si>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</si>
  <si>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</si>
  <si>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</si>
  <si>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</si>
  <si>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</si>
  <si>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</si>
  <si>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</si>
  <si>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</si>
  <si>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</si>
  <si>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</si>
  <si>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</si>
  <si>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</si>
  <si>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</si>
  <si>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</si>
  <si>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</si>
  <si>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</si>
  <si>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</si>
  <si>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</si>
  <si>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</si>
  <si>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</si>
  <si>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</si>
  <si>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</si>
  <si>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</si>
  <si>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</si>
  <si>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</si>
  <si>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</si>
  <si>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</si>
  <si>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</si>
  <si>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</si>
  <si>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</si>
  <si>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</si>
  <si>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</si>
  <si>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</si>
  <si>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</si>
  <si>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</si>
  <si>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</si>
  <si>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</si>
  <si>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</si>
  <si>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</si>
  <si>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</si>
  <si>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</si>
  <si>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</si>
  <si>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</si>
  <si>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</si>
  <si>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</si>
  <si>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</si>
  <si>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</si>
  <si>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</si>
  <si>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</si>
  <si>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</si>
  <si>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</si>
  <si>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</si>
  <si>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</si>
  <si>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</si>
  <si>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</si>
  <si>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</si>
  <si>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</si>
  <si>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</si>
  <si>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</si>
  <si>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</si>
  <si>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</si>
  <si>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</si>
  <si>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</si>
  <si>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</si>
  <si>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</si>
  <si>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</si>
  <si>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</si>
  <si>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</si>
  <si>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</si>
  <si>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</si>
  <si>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</si>
  <si>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</si>
  <si>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</si>
  <si>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</si>
  <si>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</si>
  <si>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</si>
  <si>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</si>
  <si>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</si>
  <si>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</si>
  <si>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</si>
  <si>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</si>
  <si>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</si>
  <si>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</si>
  <si>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</si>
  <si>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</si>
  <si>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</si>
  <si>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</si>
  <si>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</si>
  <si>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</si>
  <si>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</si>
  <si>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</si>
  <si>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</si>
  <si>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</si>
  <si>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</si>
  <si>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</si>
  <si>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</si>
  <si>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</si>
  <si>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</si>
  <si>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</si>
  <si>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</si>
  <si>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</si>
  <si>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</si>
  <si>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</si>
  <si>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</si>
  <si>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</si>
  <si>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</si>
  <si>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</si>
  <si>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</si>
  <si>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</si>
  <si>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</si>
  <si>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</si>
  <si>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</si>
  <si>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</si>
  <si>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</si>
  <si>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</si>
  <si>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</si>
  <si>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</si>
  <si>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</si>
  <si>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</si>
  <si>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</si>
  <si>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</si>
  <si>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</si>
  <si>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</si>
  <si>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</si>
  <si>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</si>
  <si>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</si>
  <si>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</si>
  <si>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</si>
  <si>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</si>
  <si>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</si>
  <si>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</si>
  <si>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</si>
  <si>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</si>
  <si>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</si>
  <si>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</si>
  <si>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</si>
  <si>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</si>
  <si>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</si>
  <si>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</si>
  <si>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</si>
  <si>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</si>
  <si>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</si>
  <si>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</si>
  <si>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</si>
  <si>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</si>
  <si>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</si>
  <si>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</si>
  <si>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</si>
  <si>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</si>
  <si>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</si>
  <si>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</si>
  <si>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</si>
  <si>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</si>
  <si>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</si>
  <si>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</si>
  <si>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</si>
  <si>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</si>
  <si>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</si>
  <si>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</si>
  <si>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</si>
  <si>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</si>
  <si>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</si>
  <si>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</si>
  <si>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</si>
  <si>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</si>
  <si>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</si>
  <si>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</si>
  <si>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</si>
  <si>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</si>
  <si>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</si>
  <si>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</si>
  <si>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</si>
  <si>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</si>
  <si>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</si>
  <si>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</si>
  <si>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</si>
  <si>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</si>
  <si>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</si>
  <si>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</si>
  <si>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</si>
  <si>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</si>
  <si>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</si>
  <si>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</si>
  <si>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</si>
  <si>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</si>
  <si>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</si>
  <si>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</si>
  <si>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</si>
  <si>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</si>
  <si>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</si>
  <si>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</si>
  <si>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</si>
  <si>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</si>
  <si>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</si>
  <si>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</si>
  <si>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</si>
  <si>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</si>
  <si>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</si>
  <si>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</si>
  <si>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</si>
  <si>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</si>
  <si>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</si>
  <si>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</si>
  <si>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</si>
  <si>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</si>
  <si>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</si>
  <si>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</si>
  <si>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</si>
  <si>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</si>
  <si>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</si>
  <si>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</si>
  <si>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</si>
  <si>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</si>
  <si>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</si>
  <si>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</si>
  <si>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</si>
  <si>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</si>
  <si>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</si>
  <si>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</si>
  <si>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</si>
  <si>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</si>
  <si>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</si>
  <si>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</si>
  <si>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</si>
  <si>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</si>
  <si>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</si>
  <si>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</si>
  <si>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</si>
  <si>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</si>
  <si>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</si>
  <si>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</si>
  <si>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</si>
  <si>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</si>
  <si>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</si>
  <si>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</si>
  <si>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</si>
  <si>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</si>
  <si>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</si>
  <si>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</si>
  <si>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</si>
  <si>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</si>
  <si>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</si>
  <si>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</si>
  <si>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</si>
  <si>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</si>
  <si>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</si>
  <si>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</si>
  <si>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</si>
  <si>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</si>
  <si>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</si>
  <si>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</si>
  <si>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</si>
  <si>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</si>
  <si>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</si>
  <si>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</si>
  <si>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</si>
  <si>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</si>
  <si>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</si>
  <si>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</si>
  <si>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</si>
  <si>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</si>
  <si>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</si>
  <si>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</si>
  <si>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</si>
  <si>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</si>
  <si>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</si>
  <si>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</si>
  <si>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</si>
  <si>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</si>
  <si>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</si>
  <si>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</si>
  <si>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</si>
  <si>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</si>
  <si>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</si>
  <si>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</si>
  <si>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</si>
  <si>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</si>
  <si>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</si>
  <si>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</si>
  <si>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</si>
  <si>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</si>
  <si>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</si>
  <si>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</si>
  <si>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</si>
  <si>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</si>
  <si>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</si>
  <si>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</si>
  <si>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</si>
  <si>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</si>
  <si>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</si>
  <si>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</si>
  <si>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</si>
  <si>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</si>
  <si>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</si>
  <si>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</si>
  <si>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</si>
  <si>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</si>
  <si>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</si>
  <si>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</si>
  <si>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</si>
  <si>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</si>
  <si>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</si>
  <si>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</si>
  <si>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</si>
  <si>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</si>
  <si>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</si>
  <si>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</si>
  <si>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</si>
  <si>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</si>
  <si>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</si>
  <si>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</si>
  <si>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</si>
  <si>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</si>
  <si>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</si>
  <si>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</si>
  <si>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</si>
  <si>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</si>
  <si>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</si>
  <si>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</si>
  <si>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</si>
  <si>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</si>
  <si>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</si>
  <si>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</si>
  <si>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</si>
  <si>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</si>
  <si>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</si>
  <si>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</si>
  <si>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</si>
  <si>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</si>
  <si>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</si>
  <si>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</si>
  <si>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</si>
  <si>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</si>
  <si>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</si>
  <si>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</si>
  <si>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</si>
  <si>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</si>
  <si>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</si>
  <si>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</si>
  <si>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</si>
  <si>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</si>
  <si>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</si>
  <si>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</si>
  <si>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</si>
  <si>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</si>
  <si>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</si>
  <si>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</si>
  <si>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</si>
  <si>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</si>
  <si>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</si>
  <si>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</si>
  <si>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</si>
  <si>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</si>
  <si>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</si>
  <si>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</si>
  <si>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</si>
  <si>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</si>
  <si>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</si>
  <si>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</si>
  <si>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</si>
  <si>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</si>
  <si>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</si>
  <si>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</si>
  <si>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</si>
  <si>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</si>
  <si>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</si>
  <si>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</si>
  <si>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</si>
  <si>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</si>
  <si>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</si>
  <si>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</si>
  <si>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</si>
  <si>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</si>
  <si>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</si>
  <si>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</si>
  <si>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</si>
  <si>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</si>
  <si>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</si>
  <si>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</si>
  <si>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</si>
  <si>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</si>
  <si>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</si>
  <si>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</si>
  <si>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</si>
  <si>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</si>
  <si>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</si>
  <si>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</si>
  <si>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</si>
  <si>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</si>
  <si>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</si>
  <si>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</si>
  <si>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</si>
  <si>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</si>
  <si>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</si>
  <si>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</si>
  <si>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</si>
  <si>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</si>
  <si>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</si>
  <si>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</si>
  <si>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</si>
  <si>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</si>
  <si>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</si>
  <si>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</si>
  <si>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</si>
  <si>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</si>
  <si>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</si>
  <si>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</si>
  <si>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</si>
  <si>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</si>
  <si>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</si>
  <si>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</si>
  <si>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</si>
  <si>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</si>
  <si>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</si>
  <si>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</si>
  <si>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</si>
  <si>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</si>
  <si>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</si>
  <si>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</si>
  <si>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</si>
  <si>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</si>
  <si>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</si>
  <si>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</si>
  <si>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</si>
  <si>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</si>
  <si>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</si>
  <si>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</si>
  <si>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</si>
  <si>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</si>
  <si>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</si>
  <si>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</si>
  <si>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</si>
  <si>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</si>
  <si>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</si>
  <si>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</si>
  <si>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</si>
  <si>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</si>
  <si>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</si>
  <si>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</si>
  <si>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</si>
  <si>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</si>
  <si>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</si>
  <si>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</si>
  <si>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</si>
  <si>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</si>
  <si>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</si>
  <si>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</si>
  <si>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</si>
  <si>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</si>
  <si>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</si>
  <si>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</si>
  <si>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</si>
  <si>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</si>
  <si>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</si>
  <si>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</si>
  <si>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</si>
  <si>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</si>
  <si>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</si>
  <si>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</si>
  <si>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</si>
  <si>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</si>
  <si>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</si>
  <si>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</si>
  <si>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</si>
  <si>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</si>
  <si>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</si>
  <si>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</si>
  <si>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</si>
  <si>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</si>
  <si>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</si>
  <si>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</si>
  <si>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</si>
  <si>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</si>
  <si>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</si>
  <si>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</si>
  <si>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</si>
  <si>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</si>
  <si>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</si>
  <si>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</si>
  <si>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 xml:space="preserve">MC1 13h53 / </t>
  </si>
  <si>
    <t>TP não solicita intervalo/ realizado acabamento.</t>
  </si>
  <si>
    <t>Acionado maquinista  /  MC1 10h31 /autorizado entrada na via 11h52 / aguardando passagem do M80 para deslocar para km de trabalho.</t>
  </si>
  <si>
    <t xml:space="preserve">Acionado maquinista  /  MC1 10h31 /autorizado entrada na via 11h52 / após autorizado entrada na via, V93 apresentou problemas no CBL / Em intervalo das 13h20 até 14h20 / 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</si>
  <si>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</si>
  <si>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</si>
  <si>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</si>
  <si>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</si>
  <si>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V95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</si>
  <si>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</si>
  <si>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</si>
  <si>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</si>
  <si>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</si>
  <si>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</si>
  <si>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</si>
  <si>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</si>
  <si>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</si>
  <si>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</si>
  <si>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 previsão de faixa após i26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</si>
  <si>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</si>
  <si>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</si>
  <si>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</si>
  <si>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</si>
  <si>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</si>
  <si>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</si>
  <si>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</si>
  <si>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</si>
  <si>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</si>
  <si>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</si>
  <si>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</si>
  <si>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</si>
  <si>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</si>
  <si>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</si>
  <si>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ZBM1/ZK57ZHO</t>
  </si>
  <si>
    <t>3 ( Lucas  fixo)+ 2 Escala</t>
  </si>
  <si>
    <t>Descarga de dormentes</t>
  </si>
  <si>
    <t>BLoco -  Caminhão de solda / Socadora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</si>
  <si>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</si>
  <si>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</si>
  <si>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W96 solicita MC1 em ZEM-1 às 07h30 e circula em licença até o KM 151+780 em ZRB150-2
Invasão de 40min em ZRB-2 para descarga dos dormentes próximos ao travessão de ZRB (combinar melhor horário com CCO)</t>
  </si>
  <si>
    <t>ZPT105</t>
  </si>
  <si>
    <t>ZPT-ZPG-ZPT</t>
  </si>
  <si>
    <t>ZPTZPGZPT</t>
  </si>
  <si>
    <t>ANDERSON (TF-680)</t>
  </si>
  <si>
    <t>PDM - Substituição de mia chave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</si>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</sst>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9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40" fillId="0" borderId="0" xfId="0" applyFont="1" applyAlignment="1">
      <alignment horizontal="left"/>
    </xf>
    <xf numFmtId="0" fontId="41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2" fillId="34" borderId="2" xfId="0" applyFont="1" applyFill="1" applyBorder="1" applyAlignment="1">
      <alignment horizontal="left" vertical="top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>
    <filterColumn colId="1">
      <filters>
        <dateGroupItem year="2026" month="2" day="16" dateTimeGrouping="day"/>
      </filters>
    </filterColumn>
  </autoFilter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BP1" activePane="topRight" state="frozen"/>
      <selection pane="topRight" activeCell="BU9" sqref="BU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90" customWidth="1"/>
    <col min="73" max="73" width="5" style="163" customWidth="1"/>
    <col min="74" max="99" width="5" style="163"/>
  </cols>
  <sheetData>
    <row r="1" spans="1:100" s="7" customFormat="1" ht="11.25" customHeight="1">
      <c r="A1" s="1"/>
      <c r="B1" s="196" t="s">
        <v>583</v>
      </c>
      <c r="C1" s="197"/>
      <c r="D1" s="197"/>
      <c r="E1" s="3"/>
      <c r="F1" s="196" t="s">
        <v>584</v>
      </c>
      <c r="G1" s="197"/>
      <c r="H1" s="198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197"/>
      <c r="AD1" s="197"/>
      <c r="AE1" s="197"/>
      <c r="AF1" s="197"/>
      <c r="AG1" s="199"/>
      <c r="AH1" s="5"/>
      <c r="AI1" s="206" t="s">
        <v>585</v>
      </c>
      <c r="AJ1" s="207"/>
      <c r="AK1" s="207"/>
      <c r="AL1" s="207"/>
      <c r="AM1" s="208"/>
      <c r="AN1" s="209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10"/>
      <c r="BG1" s="5"/>
      <c r="BH1" s="211" t="s">
        <v>586</v>
      </c>
      <c r="BI1" s="212"/>
      <c r="BJ1" s="212"/>
      <c r="BK1" s="213"/>
      <c r="BL1" s="5"/>
      <c r="BM1" s="203" t="s">
        <v>587</v>
      </c>
      <c r="BN1" s="204"/>
      <c r="BO1" s="204"/>
      <c r="BP1" s="204"/>
      <c r="BQ1" s="204"/>
      <c r="BR1" s="204"/>
      <c r="BS1" s="205"/>
      <c r="BT1" s="188"/>
      <c r="CV1" s="186"/>
    </row>
    <row r="2" spans="1:100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206" t="s">
        <v>588</v>
      </c>
      <c r="AJ2" s="207"/>
      <c r="AK2" s="207"/>
      <c r="AL2" s="207"/>
      <c r="AM2" s="208"/>
      <c r="AN2" s="209"/>
      <c r="AO2" s="207"/>
      <c r="AP2" s="207"/>
      <c r="AQ2" s="210"/>
      <c r="AR2" s="6"/>
      <c r="AS2" s="206" t="s">
        <v>591</v>
      </c>
      <c r="AT2" s="207"/>
      <c r="AU2" s="207"/>
      <c r="AV2" s="207"/>
      <c r="AW2" s="207"/>
      <c r="AX2" s="207"/>
      <c r="AY2" s="210"/>
      <c r="AZ2" s="6"/>
      <c r="BA2" s="200" t="s">
        <v>592</v>
      </c>
      <c r="BB2" s="202"/>
      <c r="BC2" s="206" t="s">
        <v>589</v>
      </c>
      <c r="BD2" s="207"/>
      <c r="BE2" s="207"/>
      <c r="BF2" s="210"/>
      <c r="BG2" s="5"/>
      <c r="BH2" s="214"/>
      <c r="BI2" s="215"/>
      <c r="BJ2" s="215"/>
      <c r="BK2" s="216"/>
      <c r="BL2" s="5"/>
      <c r="BM2" s="217"/>
      <c r="BN2" s="218"/>
      <c r="BO2" s="218"/>
      <c r="BP2" s="218"/>
      <c r="BQ2" s="218"/>
      <c r="BR2" s="218"/>
      <c r="BS2" s="219"/>
      <c r="BT2" s="188"/>
      <c r="CV2" s="186"/>
    </row>
    <row r="3" spans="1:100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200" t="s">
        <v>593</v>
      </c>
      <c r="AJ3" s="202"/>
      <c r="AK3" s="200" t="s">
        <v>594</v>
      </c>
      <c r="AL3" s="201"/>
      <c r="AM3" s="222"/>
      <c r="AN3" s="223"/>
      <c r="AO3" s="201"/>
      <c r="AP3" s="201"/>
      <c r="AQ3" s="202"/>
      <c r="AR3" s="63"/>
      <c r="AS3" s="194" t="s">
        <v>600</v>
      </c>
      <c r="AT3" s="195"/>
      <c r="AU3" s="194" t="s">
        <v>601</v>
      </c>
      <c r="AV3" s="195"/>
      <c r="AW3" s="194" t="s">
        <v>602</v>
      </c>
      <c r="AX3" s="195"/>
      <c r="AY3" s="63" t="s">
        <v>603</v>
      </c>
      <c r="AZ3" s="63"/>
      <c r="BA3" s="220"/>
      <c r="BB3" s="221"/>
      <c r="BC3" s="200" t="s">
        <v>596</v>
      </c>
      <c r="BD3" s="201"/>
      <c r="BE3" s="201"/>
      <c r="BF3" s="202"/>
      <c r="BG3" s="62"/>
      <c r="BH3" s="214"/>
      <c r="BI3" s="215"/>
      <c r="BJ3" s="215"/>
      <c r="BK3" s="216"/>
      <c r="BL3" s="62"/>
      <c r="BM3" s="203" t="s">
        <v>604</v>
      </c>
      <c r="BN3" s="204"/>
      <c r="BO3" s="204"/>
      <c r="BP3" s="205"/>
      <c r="BQ3" s="203" t="s">
        <v>605</v>
      </c>
      <c r="BR3" s="204"/>
      <c r="BS3" s="205"/>
      <c r="BT3" s="189"/>
      <c r="CV3" s="186"/>
    </row>
    <row r="4" spans="1:100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  <c r="BT4" s="188"/>
      <c r="CV4" s="187"/>
    </row>
    <row r="5" spans="1:100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188" t="s">
        <v>676</v>
      </c>
      <c r="CV5" s="186"/>
    </row>
    <row r="6" spans="1:100" s="8" customFormat="1" ht="15" hidden="1" customHeight="1">
      <c r="A6" s="47" t="str">
        <f t="shared" ref="A6" si="0">D6&amp;B6</f>
        <v>V4846054</v>
      </c>
      <c r="B6" s="168">
        <v>46054</v>
      </c>
      <c r="C6" s="135">
        <f>IF(BS_CONTROLE[[#This Row],[DATA]]="","",WEEKNUM(BS_CONTROLE[[#This Row],[DATA]]))</f>
        <v>6</v>
      </c>
      <c r="D6" s="169" t="s">
        <v>677</v>
      </c>
      <c r="E6" s="157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0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2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8" t="str">
        <f t="shared" ref="BT6:BT70" si="1">IF(BN6="","",SUBSTITUTE(BM6," ","")&amp;SUBSTITUTE(BN6," ",""))</f>
        <v>OKOK</v>
      </c>
      <c r="CV6" s="187"/>
    </row>
    <row r="7" spans="1:100" hidden="1">
      <c r="A7" s="47" t="str">
        <f t="shared" ref="A7:A71" si="2">D7&amp;B7</f>
        <v>V4246054</v>
      </c>
      <c r="B7" s="168">
        <v>46054</v>
      </c>
      <c r="C7" s="135">
        <f>IF(BS_CONTROLE[[#This Row],[DATA]]="","",WEEKNUM(BS_CONTROLE[[#This Row],[DATA]]))</f>
        <v>6</v>
      </c>
      <c r="D7" s="169" t="s">
        <v>686</v>
      </c>
      <c r="E7" s="157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0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2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8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69" t="s">
        <v>690</v>
      </c>
      <c r="E8" s="157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2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8" t="str">
        <f t="shared" si="7"/>
        <v/>
      </c>
      <c r="BU8" s="191" t="s">
        <v>691</v>
      </c>
    </row>
    <row r="9" spans="1:100" ht="409.6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692</v>
      </c>
      <c r="E9" s="157">
        <v>4</v>
      </c>
      <c r="F9" s="126" t="s">
        <v>693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2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8" t="str">
        <f t="shared" si="7"/>
        <v/>
      </c>
      <c r="BU9" s="240" t="s">
        <v>694</v>
      </c>
      <c r="BV9" s="192"/>
    </row>
    <row r="10" spans="1:100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7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2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8" t="str">
        <f t="shared" si="7"/>
        <v/>
      </c>
      <c r="BU10" s="193"/>
    </row>
    <row r="11" spans="1:100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7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2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8" t="str">
        <f t="shared" si="7"/>
        <v/>
      </c>
    </row>
    <row r="12" spans="1:100" hidden="1">
      <c r="A12" s="47" t="str">
        <f t="shared" si="2"/>
        <v>KLECIO (TP-699)46055</v>
      </c>
      <c r="B12" s="168">
        <v>46055</v>
      </c>
      <c r="C12" s="135">
        <f>IF(BS_CONTROLE[[#This Row],[DATA]]="","",WEEKNUM(BS_CONTROLE[[#This Row],[DATA]]))</f>
        <v>6</v>
      </c>
      <c r="D12" s="169" t="s">
        <v>695</v>
      </c>
      <c r="E12" s="157"/>
      <c r="F12" s="126" t="s">
        <v>696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697</v>
      </c>
      <c r="N12" s="150" t="s">
        <v>698</v>
      </c>
      <c r="O12" s="106">
        <v>0.33333333333333331</v>
      </c>
      <c r="P12" s="106">
        <v>8.3333333333333329E-2</v>
      </c>
      <c r="Q12" s="170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699</v>
      </c>
      <c r="W12" s="151" t="s">
        <v>700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2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701</v>
      </c>
      <c r="BG12" s="16"/>
      <c r="BH12" s="17">
        <v>0</v>
      </c>
      <c r="BI12" s="17"/>
      <c r="BJ12" s="17" t="s">
        <v>702</v>
      </c>
      <c r="BK12" s="18" t="s">
        <v>702</v>
      </c>
      <c r="BL12" s="16"/>
      <c r="BM12" s="130" t="s">
        <v>451</v>
      </c>
      <c r="BN12" s="130" t="s">
        <v>451</v>
      </c>
      <c r="BO12" s="130" t="s">
        <v>451</v>
      </c>
      <c r="BP12" s="18" t="s">
        <v>702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8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8">
        <v>46055</v>
      </c>
      <c r="C13" s="135">
        <f>IF(BS_CONTROLE[[#This Row],[DATA]]="","",WEEKNUM(BS_CONTROLE[[#This Row],[DATA]]))</f>
        <v>6</v>
      </c>
      <c r="D13" s="169" t="s">
        <v>703</v>
      </c>
      <c r="E13" s="157"/>
      <c r="F13" s="126" t="s">
        <v>704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705</v>
      </c>
      <c r="O13" s="106">
        <v>0.33333333333333331</v>
      </c>
      <c r="P13" s="106">
        <v>8.3333333333333329E-2</v>
      </c>
      <c r="Q13" s="170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706</v>
      </c>
      <c r="W13" s="151" t="s">
        <v>700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2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706</v>
      </c>
      <c r="BG13" s="16"/>
      <c r="BH13" s="17">
        <v>0</v>
      </c>
      <c r="BI13" s="17"/>
      <c r="BJ13" s="17" t="s">
        <v>707</v>
      </c>
      <c r="BK13" s="18" t="s">
        <v>707</v>
      </c>
      <c r="BL13" s="16"/>
      <c r="BM13" s="130" t="s">
        <v>447</v>
      </c>
      <c r="BN13" s="130" t="s">
        <v>471</v>
      </c>
      <c r="BO13" s="130" t="s">
        <v>471</v>
      </c>
      <c r="BP13" s="18" t="s">
        <v>707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8" t="str">
        <f t="shared" si="7"/>
        <v>CondiçõesClimáticaChuva</v>
      </c>
    </row>
    <row r="14" spans="1:100" hidden="1">
      <c r="A14" s="47" t="str">
        <f t="shared" si="2"/>
        <v>V8346055</v>
      </c>
      <c r="B14" s="168">
        <v>46055</v>
      </c>
      <c r="C14" s="135">
        <f>IF(BS_CONTROLE[[#This Row],[DATA]]="","",WEEKNUM(BS_CONTROLE[[#This Row],[DATA]]))</f>
        <v>6</v>
      </c>
      <c r="D14" s="169" t="s">
        <v>708</v>
      </c>
      <c r="E14" s="157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0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709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710</v>
      </c>
      <c r="AL14" s="31" t="s">
        <v>710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2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709</v>
      </c>
      <c r="BG14" s="16"/>
      <c r="BH14" s="17">
        <v>0</v>
      </c>
      <c r="BI14" s="17"/>
      <c r="BJ14" s="17" t="s">
        <v>711</v>
      </c>
      <c r="BK14" s="18" t="s">
        <v>711</v>
      </c>
      <c r="BL14" s="16"/>
      <c r="BM14" s="130" t="s">
        <v>451</v>
      </c>
      <c r="BN14" s="130" t="s">
        <v>451</v>
      </c>
      <c r="BO14" s="130" t="s">
        <v>451</v>
      </c>
      <c r="BP14" s="18" t="s">
        <v>711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8" t="str">
        <f t="shared" si="7"/>
        <v>SemOportunidadeSemOportunidade</v>
      </c>
    </row>
    <row r="15" spans="1:100" hidden="1">
      <c r="A15" s="47" t="str">
        <f t="shared" si="2"/>
        <v>V4846055</v>
      </c>
      <c r="B15" s="168">
        <v>46055</v>
      </c>
      <c r="C15" s="135">
        <f>IF(BS_CONTROLE[[#This Row],[DATA]]="","",WEEKNUM(BS_CONTROLE[[#This Row],[DATA]]))</f>
        <v>6</v>
      </c>
      <c r="D15" s="169" t="s">
        <v>677</v>
      </c>
      <c r="E15" s="157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0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2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711</v>
      </c>
      <c r="BK15" s="18" t="s">
        <v>711</v>
      </c>
      <c r="BL15" s="16"/>
      <c r="BM15" s="130" t="s">
        <v>451</v>
      </c>
      <c r="BN15" s="130" t="s">
        <v>451</v>
      </c>
      <c r="BO15" s="130" t="s">
        <v>451</v>
      </c>
      <c r="BP15" s="18" t="s">
        <v>711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8" t="str">
        <f t="shared" si="7"/>
        <v>SemOportunidadeSemOportunidade</v>
      </c>
    </row>
    <row r="16" spans="1:100" hidden="1">
      <c r="A16" s="47" t="str">
        <f t="shared" si="2"/>
        <v>W5846055</v>
      </c>
      <c r="B16" s="168">
        <v>46055</v>
      </c>
      <c r="C16" s="135">
        <f>IF(BS_CONTROLE[[#This Row],[DATA]]="","",WEEKNUM(BS_CONTROLE[[#This Row],[DATA]]))</f>
        <v>6</v>
      </c>
      <c r="D16" s="169" t="s">
        <v>712</v>
      </c>
      <c r="E16" s="157"/>
      <c r="F16" s="126" t="s">
        <v>713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0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714</v>
      </c>
      <c r="W16" s="151" t="s">
        <v>715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2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714</v>
      </c>
      <c r="BG16" s="16"/>
      <c r="BH16" s="17">
        <v>0</v>
      </c>
      <c r="BI16" s="17"/>
      <c r="BJ16" s="17" t="s">
        <v>716</v>
      </c>
      <c r="BK16" s="18" t="s">
        <v>711</v>
      </c>
      <c r="BL16" s="16"/>
      <c r="BM16" s="130" t="s">
        <v>451</v>
      </c>
      <c r="BN16" s="130" t="s">
        <v>451</v>
      </c>
      <c r="BO16" s="130" t="s">
        <v>451</v>
      </c>
      <c r="BP16" s="18" t="s">
        <v>711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8" t="str">
        <f t="shared" si="7"/>
        <v>SemOportunidadeSemOportunidade</v>
      </c>
    </row>
    <row r="17" spans="1:72" hidden="1">
      <c r="A17" s="47" t="str">
        <f t="shared" si="2"/>
        <v>W5846055</v>
      </c>
      <c r="B17" s="168">
        <v>46055</v>
      </c>
      <c r="C17" s="135">
        <f>IF(BS_CONTROLE[[#This Row],[DATA]]="","",WEEKNUM(BS_CONTROLE[[#This Row],[DATA]]))</f>
        <v>6</v>
      </c>
      <c r="D17" s="169" t="s">
        <v>712</v>
      </c>
      <c r="E17" s="157"/>
      <c r="F17" s="126" t="s">
        <v>717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0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714</v>
      </c>
      <c r="W17" s="151" t="s">
        <v>718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2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714</v>
      </c>
      <c r="BG17" s="16"/>
      <c r="BH17" s="17">
        <v>0</v>
      </c>
      <c r="BI17" s="17"/>
      <c r="BJ17" s="17" t="s">
        <v>716</v>
      </c>
      <c r="BK17" s="18" t="s">
        <v>711</v>
      </c>
      <c r="BL17" s="16"/>
      <c r="BM17" s="130" t="s">
        <v>451</v>
      </c>
      <c r="BN17" s="130" t="s">
        <v>451</v>
      </c>
      <c r="BO17" s="130" t="s">
        <v>451</v>
      </c>
      <c r="BP17" s="18" t="s">
        <v>711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7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2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8" t="str">
        <f t="shared" si="7"/>
        <v/>
      </c>
    </row>
    <row r="19" spans="1:72" hidden="1">
      <c r="A19" s="47" t="str">
        <f t="shared" si="2"/>
        <v>V4246055</v>
      </c>
      <c r="B19" s="168">
        <v>46055</v>
      </c>
      <c r="C19" s="135">
        <f>IF(BS_CONTROLE[[#This Row],[DATA]]="","",WEEKNUM(BS_CONTROLE[[#This Row],[DATA]]))</f>
        <v>6</v>
      </c>
      <c r="D19" s="169" t="s">
        <v>686</v>
      </c>
      <c r="E19" s="157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0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2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719</v>
      </c>
      <c r="BK19" s="18" t="s">
        <v>719</v>
      </c>
      <c r="BL19" s="16"/>
      <c r="BM19" s="130" t="s">
        <v>451</v>
      </c>
      <c r="BN19" s="130" t="s">
        <v>451</v>
      </c>
      <c r="BO19" s="130" t="s">
        <v>451</v>
      </c>
      <c r="BP19" s="18" t="s">
        <v>719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8">
        <v>46055</v>
      </c>
      <c r="C20" s="135">
        <f>IF(BS_CONTROLE[[#This Row],[DATA]]="","",WEEKNUM(BS_CONTROLE[[#This Row],[DATA]]))</f>
        <v>6</v>
      </c>
      <c r="D20" s="169" t="s">
        <v>720</v>
      </c>
      <c r="E20" s="157"/>
      <c r="F20" s="126" t="s">
        <v>721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0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722</v>
      </c>
      <c r="W20" s="151" t="s">
        <v>723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2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722</v>
      </c>
      <c r="BG20" s="16"/>
      <c r="BH20" s="17">
        <v>0</v>
      </c>
      <c r="BI20" s="17"/>
      <c r="BJ20" s="17" t="s">
        <v>724</v>
      </c>
      <c r="BK20" s="18" t="s">
        <v>725</v>
      </c>
      <c r="BL20" s="16"/>
      <c r="BM20" s="130" t="s">
        <v>451</v>
      </c>
      <c r="BN20" s="130" t="s">
        <v>451</v>
      </c>
      <c r="BO20" s="130" t="s">
        <v>451</v>
      </c>
      <c r="BP20" s="18" t="s">
        <v>725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8" t="str">
        <f t="shared" si="7"/>
        <v>SemOportunidadeSemOportunidade</v>
      </c>
    </row>
    <row r="21" spans="1:72" hidden="1">
      <c r="A21" s="47" t="str">
        <f t="shared" si="2"/>
        <v>W5946055</v>
      </c>
      <c r="B21" s="168">
        <v>46055</v>
      </c>
      <c r="C21" s="135">
        <f>IF(BS_CONTROLE[[#This Row],[DATA]]="","",WEEKNUM(BS_CONTROLE[[#This Row],[DATA]]))</f>
        <v>6</v>
      </c>
      <c r="D21" s="169" t="s">
        <v>726</v>
      </c>
      <c r="E21" s="157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727</v>
      </c>
      <c r="N21" s="150" t="s">
        <v>728</v>
      </c>
      <c r="O21" s="106">
        <v>0.35416666666666669</v>
      </c>
      <c r="P21" s="106">
        <v>4.1666666666666664E-2</v>
      </c>
      <c r="Q21" s="170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729</v>
      </c>
      <c r="W21" s="151" t="s">
        <v>730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2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729</v>
      </c>
      <c r="BG21" s="16"/>
      <c r="BH21" s="17">
        <v>2</v>
      </c>
      <c r="BI21" s="17"/>
      <c r="BJ21" s="17" t="s">
        <v>731</v>
      </c>
      <c r="BK21" s="18" t="s">
        <v>731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8" t="str">
        <f t="shared" si="7"/>
        <v>OKOK</v>
      </c>
    </row>
    <row r="22" spans="1:72" hidden="1">
      <c r="A22" s="47" t="str">
        <f t="shared" si="2"/>
        <v>ROBSON (TF-701)46055</v>
      </c>
      <c r="B22" s="168">
        <v>46055</v>
      </c>
      <c r="C22" s="135">
        <f>IF(BS_CONTROLE[[#This Row],[DATA]]="","",WEEKNUM(BS_CONTROLE[[#This Row],[DATA]]))</f>
        <v>6</v>
      </c>
      <c r="D22" s="169" t="s">
        <v>732</v>
      </c>
      <c r="E22" s="157"/>
      <c r="F22" s="126" t="s">
        <v>733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0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734</v>
      </c>
      <c r="W22" s="151" t="s">
        <v>735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2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734</v>
      </c>
      <c r="BG22" s="16"/>
      <c r="BH22" s="17">
        <v>0</v>
      </c>
      <c r="BI22" s="17"/>
      <c r="BJ22" s="17" t="s">
        <v>736</v>
      </c>
      <c r="BK22" s="18" t="s">
        <v>725</v>
      </c>
      <c r="BL22" s="16"/>
      <c r="BM22" s="130" t="s">
        <v>451</v>
      </c>
      <c r="BN22" s="130" t="s">
        <v>451</v>
      </c>
      <c r="BO22" s="130" t="s">
        <v>451</v>
      </c>
      <c r="BP22" s="18" t="s">
        <v>725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8">
        <v>46055</v>
      </c>
      <c r="C23" s="135">
        <f>IF(BS_CONTROLE[[#This Row],[DATA]]="","",WEEKNUM(BS_CONTROLE[[#This Row],[DATA]]))</f>
        <v>6</v>
      </c>
      <c r="D23" s="169" t="s">
        <v>737</v>
      </c>
      <c r="E23" s="157"/>
      <c r="F23" s="126" t="s">
        <v>738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0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739</v>
      </c>
      <c r="W23" s="151" t="s">
        <v>740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2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739</v>
      </c>
      <c r="BG23" s="16"/>
      <c r="BH23" s="17">
        <v>0</v>
      </c>
      <c r="BI23" s="17"/>
      <c r="BJ23" s="17" t="s">
        <v>741</v>
      </c>
      <c r="BK23" s="18" t="s">
        <v>741</v>
      </c>
      <c r="BL23" s="16"/>
      <c r="BM23" s="130" t="s">
        <v>430</v>
      </c>
      <c r="BN23" s="130" t="s">
        <v>455</v>
      </c>
      <c r="BO23" s="130" t="s">
        <v>517</v>
      </c>
      <c r="BP23" s="18" t="s">
        <v>741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7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2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7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2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8" t="str">
        <f t="shared" si="7"/>
        <v/>
      </c>
    </row>
    <row r="26" spans="1:72" hidden="1">
      <c r="A26" s="47" t="str">
        <f t="shared" si="2"/>
        <v>E1746055</v>
      </c>
      <c r="B26" s="168">
        <v>46055</v>
      </c>
      <c r="C26" s="135">
        <f>IF(BS_CONTROLE[[#This Row],[DATA]]="","",WEEKNUM(BS_CONTROLE[[#This Row],[DATA]]))</f>
        <v>6</v>
      </c>
      <c r="D26" s="104" t="s">
        <v>692</v>
      </c>
      <c r="E26" s="157">
        <v>4</v>
      </c>
      <c r="F26" s="126" t="s">
        <v>693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742</v>
      </c>
      <c r="W26" s="151" t="s">
        <v>743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2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742</v>
      </c>
      <c r="BG26" s="16"/>
      <c r="BH26" s="17">
        <v>0</v>
      </c>
      <c r="BI26" s="17"/>
      <c r="BJ26" s="17" t="s">
        <v>744</v>
      </c>
      <c r="BK26" s="18" t="s">
        <v>745</v>
      </c>
      <c r="BL26" s="16"/>
      <c r="BM26" s="130" t="s">
        <v>451</v>
      </c>
      <c r="BN26" s="130" t="s">
        <v>451</v>
      </c>
      <c r="BO26" s="130" t="s">
        <v>451</v>
      </c>
      <c r="BP26" s="18" t="s">
        <v>745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8" t="str">
        <f t="shared" si="7"/>
        <v>SemOportunidadeSemOportunidade</v>
      </c>
    </row>
    <row r="27" spans="1:72" hidden="1">
      <c r="A27" s="47" t="str">
        <f t="shared" si="2"/>
        <v>V8946055</v>
      </c>
      <c r="B27" s="168">
        <v>46055</v>
      </c>
      <c r="C27" s="135">
        <f>IF(BS_CONTROLE[[#This Row],[DATA]]="","",WEEKNUM(BS_CONTROLE[[#This Row],[DATA]]))</f>
        <v>6</v>
      </c>
      <c r="D27" s="169" t="s">
        <v>746</v>
      </c>
      <c r="E27" s="157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0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709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2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709</v>
      </c>
      <c r="BG27" s="16"/>
      <c r="BH27" s="17">
        <v>2</v>
      </c>
      <c r="BI27" s="17"/>
      <c r="BJ27" s="17" t="s">
        <v>747</v>
      </c>
      <c r="BK27" s="18" t="s">
        <v>748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8" t="str">
        <f t="shared" si="7"/>
        <v>MecanizaçãoAtivos</v>
      </c>
    </row>
    <row r="28" spans="1:72" hidden="1">
      <c r="A28" s="47" t="str">
        <f>D28&amp;B28</f>
        <v>E42</v>
      </c>
      <c r="B28" s="172"/>
      <c r="C28" s="135" t="str">
        <f>IF(BS_CONTROLE[[#This Row],[DATA]]="","",WEEKNUM(BS_CONTROLE[[#This Row],[DATA]]))</f>
        <v/>
      </c>
      <c r="D28" s="169" t="s">
        <v>749</v>
      </c>
      <c r="E28" s="157"/>
      <c r="F28" s="126" t="s">
        <v>750</v>
      </c>
      <c r="G28" s="142" t="str">
        <f>IF(D28="","*",VLOOKUP(F28,BS_ATIVIDADE[],3,FALSE))</f>
        <v>TRILHEIRO - DESCARGA</v>
      </c>
      <c r="H28" s="106" t="s">
        <v>201</v>
      </c>
      <c r="I28" s="106" t="s">
        <v>751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752</v>
      </c>
      <c r="O28" s="106">
        <v>0.39583333333333331</v>
      </c>
      <c r="P28" s="106">
        <v>8.3333333333333329E-2</v>
      </c>
      <c r="Q28" s="170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753</v>
      </c>
      <c r="W28" s="151" t="s">
        <v>754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2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753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3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8"/>
    </row>
    <row r="29" spans="1:72" hidden="1">
      <c r="A29" s="47" t="str">
        <f t="shared" si="2"/>
        <v>ISMAEL(TP-726)</v>
      </c>
      <c r="B29" s="168"/>
      <c r="C29" s="135" t="str">
        <f>IF(BS_CONTROLE[[#This Row],[DATA]]="","",WEEKNUM(BS_CONTROLE[[#This Row],[DATA]]))</f>
        <v/>
      </c>
      <c r="D29" s="169" t="s">
        <v>755</v>
      </c>
      <c r="E29" s="157"/>
      <c r="F29" s="126" t="s">
        <v>696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0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756</v>
      </c>
      <c r="W29" s="151" t="s">
        <v>700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2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756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8" t="str">
        <f t="shared" si="7"/>
        <v/>
      </c>
    </row>
    <row r="30" spans="1:72" hidden="1">
      <c r="A30" s="47" t="str">
        <f t="shared" si="2"/>
        <v>CAIQUE (TP-869)46055</v>
      </c>
      <c r="B30" s="168">
        <v>46055</v>
      </c>
      <c r="C30" s="135">
        <f>IF(BS_CONTROLE[[#This Row],[DATA]]="","",WEEKNUM(BS_CONTROLE[[#This Row],[DATA]]))</f>
        <v>6</v>
      </c>
      <c r="D30" s="169" t="s">
        <v>757</v>
      </c>
      <c r="E30" s="157"/>
      <c r="F30" s="126" t="s">
        <v>758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0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759</v>
      </c>
      <c r="W30" s="151" t="s">
        <v>700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2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759</v>
      </c>
      <c r="BG30" s="16"/>
      <c r="BH30" s="17">
        <v>0</v>
      </c>
      <c r="BI30" s="17"/>
      <c r="BJ30" s="17" t="s">
        <v>707</v>
      </c>
      <c r="BK30" s="18" t="s">
        <v>707</v>
      </c>
      <c r="BL30" s="16"/>
      <c r="BM30" s="130" t="s">
        <v>447</v>
      </c>
      <c r="BN30" s="130" t="s">
        <v>471</v>
      </c>
      <c r="BO30" s="130" t="s">
        <v>471</v>
      </c>
      <c r="BP30" s="18" t="s">
        <v>707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7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2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7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2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8" t="str">
        <f t="shared" si="7"/>
        <v/>
      </c>
    </row>
    <row r="33" spans="1:72" hidden="1">
      <c r="A33" s="47" t="str">
        <f t="shared" si="2"/>
        <v>W6046055</v>
      </c>
      <c r="B33" s="168">
        <v>46055</v>
      </c>
      <c r="C33" s="135">
        <f>IF(BS_CONTROLE[[#This Row],[DATA]]="","",WEEKNUM(BS_CONTROLE[[#This Row],[DATA]]))</f>
        <v>6</v>
      </c>
      <c r="D33" s="169" t="s">
        <v>760</v>
      </c>
      <c r="E33" s="157"/>
      <c r="F33" s="126" t="s">
        <v>761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0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753</v>
      </c>
      <c r="W33" s="151" t="s">
        <v>762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2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753</v>
      </c>
      <c r="BG33" s="16"/>
      <c r="BH33" s="17">
        <v>0</v>
      </c>
      <c r="BI33" s="17"/>
      <c r="BJ33" s="17" t="s">
        <v>763</v>
      </c>
      <c r="BK33" s="18" t="s">
        <v>764</v>
      </c>
      <c r="BL33" s="16"/>
      <c r="BM33" s="130" t="s">
        <v>436</v>
      </c>
      <c r="BN33" s="130" t="s">
        <v>456</v>
      </c>
      <c r="BO33" s="130" t="s">
        <v>522</v>
      </c>
      <c r="BP33" s="18" t="s">
        <v>764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8" t="str">
        <f t="shared" si="7"/>
        <v>MecânicaLocomotiva</v>
      </c>
    </row>
    <row r="34" spans="1:72" hidden="1">
      <c r="A34" s="47" t="str">
        <f t="shared" si="2"/>
        <v>W6046055</v>
      </c>
      <c r="B34" s="168">
        <v>46055</v>
      </c>
      <c r="C34" s="135">
        <f>IF(BS_CONTROLE[[#This Row],[DATA]]="","",WEEKNUM(BS_CONTROLE[[#This Row],[DATA]]))</f>
        <v>6</v>
      </c>
      <c r="D34" s="169" t="s">
        <v>760</v>
      </c>
      <c r="E34" s="157"/>
      <c r="F34" s="126" t="s">
        <v>713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0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753</v>
      </c>
      <c r="W34" s="151" t="s">
        <v>765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2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753</v>
      </c>
      <c r="BG34" s="16"/>
      <c r="BH34" s="17">
        <v>0</v>
      </c>
      <c r="BI34" s="17"/>
      <c r="BJ34" s="17" t="s">
        <v>763</v>
      </c>
      <c r="BK34" s="18" t="s">
        <v>764</v>
      </c>
      <c r="BL34" s="16"/>
      <c r="BM34" s="130" t="s">
        <v>436</v>
      </c>
      <c r="BN34" s="130" t="s">
        <v>456</v>
      </c>
      <c r="BO34" s="130" t="s">
        <v>522</v>
      </c>
      <c r="BP34" s="18" t="s">
        <v>764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8" t="str">
        <f t="shared" si="7"/>
        <v>MecânicaLocomotiva</v>
      </c>
    </row>
    <row r="35" spans="1:72" hidden="1">
      <c r="A35" s="47" t="str">
        <f t="shared" si="2"/>
        <v>W9646055</v>
      </c>
      <c r="B35" s="168">
        <v>46055</v>
      </c>
      <c r="C35" s="135">
        <f>IF(BS_CONTROLE[[#This Row],[DATA]]="","",WEEKNUM(BS_CONTROLE[[#This Row],[DATA]]))</f>
        <v>6</v>
      </c>
      <c r="D35" s="169" t="s">
        <v>766</v>
      </c>
      <c r="E35" s="157"/>
      <c r="F35" s="126" t="s">
        <v>767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0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768</v>
      </c>
      <c r="W35" s="151" t="s">
        <v>765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2">
        <f t="shared" si="3"/>
        <v>2.777777777777779E-2</v>
      </c>
      <c r="AZ35" s="153"/>
      <c r="BA35" s="175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768</v>
      </c>
      <c r="BG35" s="16"/>
      <c r="BH35" s="17">
        <v>0</v>
      </c>
      <c r="BI35" s="17"/>
      <c r="BJ35" s="17" t="s">
        <v>769</v>
      </c>
      <c r="BK35" s="18" t="s">
        <v>770</v>
      </c>
      <c r="BL35" s="16"/>
      <c r="BM35" s="130" t="s">
        <v>440</v>
      </c>
      <c r="BN35" s="130" t="s">
        <v>469</v>
      </c>
      <c r="BO35" s="130" t="s">
        <v>547</v>
      </c>
      <c r="BP35" s="18" t="s">
        <v>771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8" t="str">
        <f t="shared" si="7"/>
        <v>CCOCirculaçãoIntervaloOportunidade</v>
      </c>
    </row>
    <row r="36" spans="1:72" hidden="1">
      <c r="A36" s="47" t="str">
        <f t="shared" si="2"/>
        <v>W6146055</v>
      </c>
      <c r="B36" s="168">
        <v>46055</v>
      </c>
      <c r="C36" s="135">
        <f>IF(BS_CONTROLE[[#This Row],[DATA]]="","",WEEKNUM(BS_CONTROLE[[#This Row],[DATA]]))</f>
        <v>6</v>
      </c>
      <c r="D36" s="169" t="s">
        <v>772</v>
      </c>
      <c r="E36" s="157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0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773</v>
      </c>
      <c r="W36" s="151" t="s">
        <v>774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2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773</v>
      </c>
      <c r="BG36" s="16"/>
      <c r="BH36" s="17">
        <v>2</v>
      </c>
      <c r="BI36" s="17"/>
      <c r="BJ36" s="17" t="s">
        <v>775</v>
      </c>
      <c r="BK36" s="18" t="s">
        <v>775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8" t="str">
        <f t="shared" si="7"/>
        <v>OKOK</v>
      </c>
    </row>
    <row r="37" spans="1:72" hidden="1">
      <c r="A37" s="47" t="str">
        <f t="shared" si="2"/>
        <v>W6246055</v>
      </c>
      <c r="B37" s="168">
        <v>46055</v>
      </c>
      <c r="C37" s="135">
        <f>IF(BS_CONTROLE[[#This Row],[DATA]]="","",WEEKNUM(BS_CONTROLE[[#This Row],[DATA]]))</f>
        <v>6</v>
      </c>
      <c r="D37" s="169" t="s">
        <v>776</v>
      </c>
      <c r="E37" s="157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777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0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773</v>
      </c>
      <c r="W37" s="151" t="s">
        <v>774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2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773</v>
      </c>
      <c r="BG37" s="16"/>
      <c r="BH37" s="17">
        <v>2</v>
      </c>
      <c r="BI37" s="17"/>
      <c r="BJ37" s="17" t="s">
        <v>778</v>
      </c>
      <c r="BK37" s="18" t="s">
        <v>778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8" t="str">
        <f t="shared" si="7"/>
        <v>OKOK</v>
      </c>
    </row>
    <row r="38" spans="1:72" hidden="1">
      <c r="A38" s="47" t="str">
        <f t="shared" si="2"/>
        <v>CAIQUE (TMA-677)46055</v>
      </c>
      <c r="B38" s="168">
        <v>46055</v>
      </c>
      <c r="C38" s="135">
        <f>IF(BS_CONTROLE[[#This Row],[DATA]]="","",WEEKNUM(BS_CONTROLE[[#This Row],[DATA]]))</f>
        <v>6</v>
      </c>
      <c r="D38" s="169" t="s">
        <v>779</v>
      </c>
      <c r="E38" s="157"/>
      <c r="F38" s="126" t="s">
        <v>738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0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773</v>
      </c>
      <c r="W38" s="151" t="s">
        <v>780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2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773</v>
      </c>
      <c r="BG38" s="16"/>
      <c r="BH38" s="17">
        <v>0</v>
      </c>
      <c r="BI38" s="17"/>
      <c r="BJ38" s="17" t="s">
        <v>736</v>
      </c>
      <c r="BK38" s="18" t="s">
        <v>781</v>
      </c>
      <c r="BL38" s="16"/>
      <c r="BM38" s="130" t="s">
        <v>441</v>
      </c>
      <c r="BN38" s="130" t="s">
        <v>470</v>
      </c>
      <c r="BO38" s="130" t="s">
        <v>521</v>
      </c>
      <c r="BP38" s="18" t="s">
        <v>781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8" t="str">
        <f t="shared" si="7"/>
        <v>SuperExecução</v>
      </c>
    </row>
    <row r="39" spans="1:72" hidden="1">
      <c r="A39" s="47" t="str">
        <f t="shared" si="2"/>
        <v>HUELTON (TP-725)46055</v>
      </c>
      <c r="B39" s="168">
        <v>46055</v>
      </c>
      <c r="C39" s="135">
        <f>IF(BS_CONTROLE[[#This Row],[DATA]]="","",WEEKNUM(BS_CONTROLE[[#This Row],[DATA]]))</f>
        <v>6</v>
      </c>
      <c r="D39" s="104" t="s">
        <v>782</v>
      </c>
      <c r="E39" s="171"/>
      <c r="F39" s="126" t="s">
        <v>696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0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773</v>
      </c>
      <c r="W39" s="151" t="s">
        <v>700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2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773</v>
      </c>
      <c r="BG39" s="16"/>
      <c r="BH39" s="17">
        <v>0</v>
      </c>
      <c r="BI39" s="17"/>
      <c r="BJ39" s="17" t="s">
        <v>783</v>
      </c>
      <c r="BK39" s="18" t="s">
        <v>783</v>
      </c>
      <c r="BL39" s="16"/>
      <c r="BM39" s="130" t="s">
        <v>451</v>
      </c>
      <c r="BN39" s="130" t="s">
        <v>451</v>
      </c>
      <c r="BO39" s="130" t="s">
        <v>451</v>
      </c>
      <c r="BP39" s="18" t="s">
        <v>783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4">
        <v>46055</v>
      </c>
      <c r="C40" s="135">
        <f>IF(BS_CONTROLE[[#This Row],[DATA]]="","",WEEKNUM(BS_CONTROLE[[#This Row],[DATA]]))</f>
        <v>6</v>
      </c>
      <c r="D40" s="104" t="s">
        <v>703</v>
      </c>
      <c r="E40" s="171">
        <v>650</v>
      </c>
      <c r="F40" s="126" t="s">
        <v>704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784</v>
      </c>
      <c r="O40" s="106">
        <v>0.33333333333333331</v>
      </c>
      <c r="P40" s="106">
        <v>8.3333333333333329E-2</v>
      </c>
      <c r="Q40" s="170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785</v>
      </c>
      <c r="W40" s="151" t="s">
        <v>700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2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785</v>
      </c>
      <c r="BG40" s="16"/>
      <c r="BH40" s="17">
        <v>2</v>
      </c>
      <c r="BI40" s="17"/>
      <c r="BJ40" s="17" t="s">
        <v>786</v>
      </c>
      <c r="BK40" s="18" t="s">
        <v>787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7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2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7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2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7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2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695</v>
      </c>
      <c r="E44" s="157"/>
      <c r="F44" s="126" t="s">
        <v>696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697</v>
      </c>
      <c r="N44" s="150" t="s">
        <v>698</v>
      </c>
      <c r="O44" s="106">
        <v>0.33333333333333331</v>
      </c>
      <c r="P44" s="106">
        <v>8.3333333333333329E-2</v>
      </c>
      <c r="Q44" s="170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699</v>
      </c>
      <c r="W44" s="151" t="s">
        <v>700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2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708</v>
      </c>
      <c r="E45" s="157"/>
      <c r="F45" s="126" t="s">
        <v>687</v>
      </c>
      <c r="G45" s="142" t="str">
        <f>IF(D45="","*",VLOOKUP(F45,BS_ATIVIDADE[],3,FALSE))</f>
        <v>MECANIZAÇÃO - SOCADORA</v>
      </c>
      <c r="H45" s="106" t="s">
        <v>710</v>
      </c>
      <c r="I45" s="106" t="s">
        <v>710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0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709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2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788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703</v>
      </c>
      <c r="E46" s="157"/>
      <c r="F46" s="126" t="s">
        <v>704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706</v>
      </c>
      <c r="W46" s="151" t="s">
        <v>700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2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789</v>
      </c>
      <c r="BK46" s="18" t="s">
        <v>789</v>
      </c>
      <c r="BL46" s="16"/>
      <c r="BM46" s="130" t="s">
        <v>447</v>
      </c>
      <c r="BN46" s="130" t="s">
        <v>471</v>
      </c>
      <c r="BO46" s="130" t="s">
        <v>471</v>
      </c>
      <c r="BP46" s="18" t="s">
        <v>789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703</v>
      </c>
      <c r="E47" s="157">
        <v>40</v>
      </c>
      <c r="F47" s="126" t="s">
        <v>790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706</v>
      </c>
      <c r="W47" s="151" t="s">
        <v>791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2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789</v>
      </c>
      <c r="BK47" s="18" t="s">
        <v>789</v>
      </c>
      <c r="BL47" s="16"/>
      <c r="BM47" s="130" t="s">
        <v>447</v>
      </c>
      <c r="BN47" s="130" t="s">
        <v>471</v>
      </c>
      <c r="BO47" s="130" t="s">
        <v>471</v>
      </c>
      <c r="BP47" s="18" t="s">
        <v>789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695</v>
      </c>
      <c r="E48" s="157"/>
      <c r="F48" s="126" t="s">
        <v>696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792</v>
      </c>
      <c r="N48" s="150" t="s">
        <v>793</v>
      </c>
      <c r="O48" s="106">
        <v>0.375</v>
      </c>
      <c r="P48" s="106">
        <v>6.25E-2</v>
      </c>
      <c r="Q48" s="170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699</v>
      </c>
      <c r="W48" s="151" t="s">
        <v>700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2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794</v>
      </c>
      <c r="BK48" s="18" t="s">
        <v>794</v>
      </c>
      <c r="BL48" s="16"/>
      <c r="BM48" s="130" t="s">
        <v>440</v>
      </c>
      <c r="BN48" s="130" t="s">
        <v>469</v>
      </c>
      <c r="BO48" s="130" t="s">
        <v>451</v>
      </c>
      <c r="BP48" s="18" t="s">
        <v>794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7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0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2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795</v>
      </c>
      <c r="BK49" s="18" t="s">
        <v>795</v>
      </c>
      <c r="BL49" s="16"/>
      <c r="BM49" s="130" t="s">
        <v>440</v>
      </c>
      <c r="BN49" s="130" t="s">
        <v>469</v>
      </c>
      <c r="BO49" s="130" t="s">
        <v>451</v>
      </c>
      <c r="BP49" s="18" t="s">
        <v>795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712</v>
      </c>
      <c r="E50" s="157"/>
      <c r="F50" s="126" t="s">
        <v>713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0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714</v>
      </c>
      <c r="W50" s="151" t="s">
        <v>715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2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796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712</v>
      </c>
      <c r="E51" s="157"/>
      <c r="F51" s="126" t="s">
        <v>717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0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714</v>
      </c>
      <c r="W51" s="151" t="s">
        <v>718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2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797</v>
      </c>
      <c r="BK51" s="18" t="s">
        <v>797</v>
      </c>
      <c r="BL51" s="16"/>
      <c r="BM51" s="130" t="s">
        <v>440</v>
      </c>
      <c r="BN51" s="130" t="s">
        <v>469</v>
      </c>
      <c r="BO51" s="130" t="s">
        <v>451</v>
      </c>
      <c r="BP51" s="18" t="s">
        <v>797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7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2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69" t="s">
        <v>686</v>
      </c>
      <c r="E53" s="157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0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2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798</v>
      </c>
      <c r="BK53" s="18" t="s">
        <v>798</v>
      </c>
      <c r="BL53" s="16"/>
      <c r="BM53" s="130" t="s">
        <v>440</v>
      </c>
      <c r="BN53" s="130" t="s">
        <v>469</v>
      </c>
      <c r="BO53" s="130" t="s">
        <v>451</v>
      </c>
      <c r="BP53" s="18" t="s">
        <v>798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69" t="s">
        <v>720</v>
      </c>
      <c r="E54" s="157"/>
      <c r="F54" s="126" t="s">
        <v>721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0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722</v>
      </c>
      <c r="W54" s="151" t="s">
        <v>799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2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800</v>
      </c>
      <c r="BK54" s="18" t="s">
        <v>800</v>
      </c>
      <c r="BL54" s="16"/>
      <c r="BM54" s="130" t="s">
        <v>440</v>
      </c>
      <c r="BN54" s="130" t="s">
        <v>469</v>
      </c>
      <c r="BO54" s="130" t="s">
        <v>451</v>
      </c>
      <c r="BP54" s="18" t="s">
        <v>800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801</v>
      </c>
      <c r="E55" s="157">
        <v>52</v>
      </c>
      <c r="F55" s="126" t="s">
        <v>696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773</v>
      </c>
      <c r="W55" s="151" t="s">
        <v>700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2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69" t="s">
        <v>726</v>
      </c>
      <c r="E56" s="157"/>
      <c r="F56" s="126" t="s">
        <v>713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802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773</v>
      </c>
      <c r="W56" s="151" t="s">
        <v>803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2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804</v>
      </c>
      <c r="BK56" s="18" t="s">
        <v>804</v>
      </c>
      <c r="BL56" s="16"/>
      <c r="BM56" s="130" t="s">
        <v>440</v>
      </c>
      <c r="BN56" s="130" t="s">
        <v>469</v>
      </c>
      <c r="BO56" s="130" t="s">
        <v>451</v>
      </c>
      <c r="BP56" s="18" t="s">
        <v>804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69" t="s">
        <v>732</v>
      </c>
      <c r="E57" s="157"/>
      <c r="F57" s="126" t="s">
        <v>733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0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734</v>
      </c>
      <c r="W57" s="151" t="s">
        <v>735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2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805</v>
      </c>
      <c r="BK57" s="18" t="s">
        <v>805</v>
      </c>
      <c r="BL57" s="16"/>
      <c r="BM57" s="130" t="s">
        <v>441</v>
      </c>
      <c r="BN57" s="130" t="s">
        <v>470</v>
      </c>
      <c r="BO57" s="130" t="s">
        <v>521</v>
      </c>
      <c r="BP57" s="18" t="s">
        <v>805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806</v>
      </c>
      <c r="E58" s="157">
        <v>52</v>
      </c>
      <c r="F58" s="126" t="s">
        <v>696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773</v>
      </c>
      <c r="W58" s="151" t="s">
        <v>700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2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807</v>
      </c>
      <c r="BK58" s="18" t="s">
        <v>789</v>
      </c>
      <c r="BL58" s="16"/>
      <c r="BM58" s="130" t="s">
        <v>447</v>
      </c>
      <c r="BN58" s="130" t="s">
        <v>471</v>
      </c>
      <c r="BO58" s="130" t="s">
        <v>471</v>
      </c>
      <c r="BP58" s="18" t="s">
        <v>789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692</v>
      </c>
      <c r="E59" s="157">
        <v>4</v>
      </c>
      <c r="F59" s="126" t="s">
        <v>693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742</v>
      </c>
      <c r="W59" s="151" t="s">
        <v>743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2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796</v>
      </c>
      <c r="BK59" s="18" t="s">
        <v>808</v>
      </c>
      <c r="BL59" s="16"/>
      <c r="BM59" s="130" t="s">
        <v>447</v>
      </c>
      <c r="BN59" s="130" t="s">
        <v>471</v>
      </c>
      <c r="BO59" s="130" t="s">
        <v>471</v>
      </c>
      <c r="BP59" s="18" t="s">
        <v>808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69" t="s">
        <v>746</v>
      </c>
      <c r="E60" s="157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0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709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2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69" t="s">
        <v>749</v>
      </c>
      <c r="E61" s="157"/>
      <c r="F61" s="126" t="s">
        <v>750</v>
      </c>
      <c r="G61" s="142" t="str">
        <f>IF(D61="","*",VLOOKUP(F61,BS_ATIVIDADE[],3,FALSE))</f>
        <v>TRILHEIRO - DESCARGA</v>
      </c>
      <c r="H61" s="106" t="s">
        <v>201</v>
      </c>
      <c r="I61" s="106" t="s">
        <v>751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752</v>
      </c>
      <c r="O61" s="106">
        <v>0.39583333333333331</v>
      </c>
      <c r="P61" s="106">
        <v>8.3333333333333329E-2</v>
      </c>
      <c r="Q61" s="170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753</v>
      </c>
      <c r="W61" s="151" t="s">
        <v>754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2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809</v>
      </c>
      <c r="BK61" s="18" t="s">
        <v>810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779</v>
      </c>
      <c r="E62" s="157">
        <v>57</v>
      </c>
      <c r="F62" s="126" t="s">
        <v>758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768</v>
      </c>
      <c r="W62" s="151" t="s">
        <v>700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2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811</v>
      </c>
      <c r="BK62" s="18" t="s">
        <v>811</v>
      </c>
      <c r="BL62" s="16"/>
      <c r="BM62" s="130" t="s">
        <v>447</v>
      </c>
      <c r="BN62" s="130" t="s">
        <v>463</v>
      </c>
      <c r="BO62" s="130" t="s">
        <v>549</v>
      </c>
      <c r="BP62" s="18" t="s">
        <v>811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812</v>
      </c>
      <c r="E63" s="157">
        <v>58</v>
      </c>
      <c r="F63" s="126" t="s">
        <v>758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768</v>
      </c>
      <c r="W63" s="151" t="s">
        <v>700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2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811</v>
      </c>
      <c r="BK63" s="18" t="s">
        <v>811</v>
      </c>
      <c r="BL63" s="16"/>
      <c r="BM63" s="130" t="s">
        <v>447</v>
      </c>
      <c r="BN63" s="130" t="s">
        <v>463</v>
      </c>
      <c r="BO63" s="130" t="s">
        <v>549</v>
      </c>
      <c r="BP63" s="18" t="s">
        <v>811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813</v>
      </c>
      <c r="E64" s="157">
        <v>56</v>
      </c>
      <c r="F64" s="126" t="s">
        <v>696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753</v>
      </c>
      <c r="W64" s="151" t="s">
        <v>700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2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814</v>
      </c>
      <c r="BK64" s="18" t="s">
        <v>815</v>
      </c>
      <c r="BL64" s="16"/>
      <c r="BM64" s="130" t="s">
        <v>447</v>
      </c>
      <c r="BN64" s="130" t="s">
        <v>471</v>
      </c>
      <c r="BO64" s="130" t="s">
        <v>471</v>
      </c>
      <c r="BP64" s="18" t="s">
        <v>815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755</v>
      </c>
      <c r="E65" s="157">
        <v>57</v>
      </c>
      <c r="F65" s="126" t="s">
        <v>696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753</v>
      </c>
      <c r="W65" s="151" t="s">
        <v>700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2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814</v>
      </c>
      <c r="BK65" s="18" t="s">
        <v>815</v>
      </c>
      <c r="BL65" s="16"/>
      <c r="BM65" s="130" t="s">
        <v>447</v>
      </c>
      <c r="BN65" s="130" t="s">
        <v>471</v>
      </c>
      <c r="BO65" s="130" t="s">
        <v>471</v>
      </c>
      <c r="BP65" s="18" t="s">
        <v>815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766</v>
      </c>
      <c r="E66" s="157"/>
      <c r="F66" s="126" t="s">
        <v>767</v>
      </c>
      <c r="G66" s="142" t="str">
        <f>IF(D66="","*",VLOOKUP(F66,BS_ATIVIDADE[],3,FALSE))</f>
        <v>MODERNIZAÇÃO</v>
      </c>
      <c r="H66" s="106" t="s">
        <v>816</v>
      </c>
      <c r="I66" s="106" t="s">
        <v>816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768</v>
      </c>
      <c r="W66" s="151" t="s">
        <v>817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2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818</v>
      </c>
      <c r="BK66" s="18" t="s">
        <v>818</v>
      </c>
      <c r="BL66" s="16"/>
      <c r="BM66" s="130" t="s">
        <v>443</v>
      </c>
      <c r="BN66" s="130" t="s">
        <v>470</v>
      </c>
      <c r="BO66" s="130" t="s">
        <v>521</v>
      </c>
      <c r="BP66" s="18" t="s">
        <v>818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819</v>
      </c>
      <c r="E67" s="157">
        <v>61</v>
      </c>
      <c r="F67" s="126" t="s">
        <v>820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821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822</v>
      </c>
      <c r="W67" s="151" t="s">
        <v>823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2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824</v>
      </c>
      <c r="BK67" s="18" t="s">
        <v>824</v>
      </c>
      <c r="BL67" s="16"/>
      <c r="BM67" s="130" t="s">
        <v>440</v>
      </c>
      <c r="BN67" s="130" t="s">
        <v>460</v>
      </c>
      <c r="BO67" s="130" t="s">
        <v>557</v>
      </c>
      <c r="BP67" s="18" t="s">
        <v>824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8" t="str">
        <f t="shared" si="7"/>
        <v>CCOCirculaçãoIntervaloContrato</v>
      </c>
    </row>
    <row r="68" spans="1:72" ht="34.5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772</v>
      </c>
      <c r="E68" s="157">
        <v>61</v>
      </c>
      <c r="F68" s="126" t="s">
        <v>825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821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822</v>
      </c>
      <c r="W68" s="151" t="s">
        <v>826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2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827</v>
      </c>
      <c r="BK68" s="18" t="s">
        <v>828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829</v>
      </c>
      <c r="E69" s="157">
        <v>62</v>
      </c>
      <c r="F69" s="126" t="s">
        <v>758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822</v>
      </c>
      <c r="W69" s="151" t="s">
        <v>700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2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824</v>
      </c>
      <c r="BK69" s="18" t="s">
        <v>824</v>
      </c>
      <c r="BL69" s="16"/>
      <c r="BM69" s="130" t="s">
        <v>440</v>
      </c>
      <c r="BN69" s="130" t="s">
        <v>460</v>
      </c>
      <c r="BO69" s="130" t="s">
        <v>557</v>
      </c>
      <c r="BP69" s="18" t="s">
        <v>824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7">
        <v>60</v>
      </c>
      <c r="F70" s="126" t="s">
        <v>678</v>
      </c>
      <c r="G70" s="142" t="str">
        <f>IF(D70="","*",VLOOKUP(F70,BS_ATIVIDADE[],3,FALSE))</f>
        <v>OUTROS</v>
      </c>
      <c r="H70" s="106" t="s">
        <v>830</v>
      </c>
      <c r="I70" s="106" t="s">
        <v>831</v>
      </c>
      <c r="J70" s="105">
        <v>54</v>
      </c>
      <c r="K70" s="105">
        <v>106.4</v>
      </c>
      <c r="L70" s="105" t="s">
        <v>679</v>
      </c>
      <c r="M70" s="127" t="s">
        <v>832</v>
      </c>
      <c r="N70" s="127" t="s">
        <v>833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709</v>
      </c>
      <c r="W70" s="151" t="s">
        <v>834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2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819</v>
      </c>
      <c r="E71" s="157">
        <v>61</v>
      </c>
      <c r="F71" s="126" t="s">
        <v>820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835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822</v>
      </c>
      <c r="W71" s="151" t="s">
        <v>836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2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824</v>
      </c>
      <c r="BK71" s="18" t="s">
        <v>824</v>
      </c>
      <c r="BL71" s="16"/>
      <c r="BM71" s="130" t="s">
        <v>440</v>
      </c>
      <c r="BN71" s="130" t="s">
        <v>460</v>
      </c>
      <c r="BO71" s="130" t="s">
        <v>557</v>
      </c>
      <c r="BP71" s="18" t="s">
        <v>824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776</v>
      </c>
      <c r="E72" s="157">
        <v>66</v>
      </c>
      <c r="F72" s="126" t="s">
        <v>717</v>
      </c>
      <c r="G72" s="142" t="str">
        <f>IF(D72="","*",VLOOKUP(F72,BS_ATIVIDADE[],3,FALSE))</f>
        <v>OUTROS</v>
      </c>
      <c r="H72" s="106" t="s">
        <v>184</v>
      </c>
      <c r="I72" s="106" t="s">
        <v>777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822</v>
      </c>
      <c r="W72" s="151" t="s">
        <v>837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2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824</v>
      </c>
      <c r="BK72" s="18" t="s">
        <v>824</v>
      </c>
      <c r="BL72" s="16"/>
      <c r="BM72" s="130" t="s">
        <v>440</v>
      </c>
      <c r="BN72" s="130" t="s">
        <v>460</v>
      </c>
      <c r="BO72" s="130" t="s">
        <v>557</v>
      </c>
      <c r="BP72" s="18" t="s">
        <v>824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782</v>
      </c>
      <c r="E73" s="157">
        <v>59</v>
      </c>
      <c r="F73" s="126" t="s">
        <v>696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773</v>
      </c>
      <c r="W73" s="151" t="s">
        <v>700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2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838</v>
      </c>
      <c r="BK73" s="18" t="s">
        <v>839</v>
      </c>
      <c r="BL73" s="16"/>
      <c r="BM73" s="130" t="s">
        <v>447</v>
      </c>
      <c r="BN73" s="130" t="s">
        <v>471</v>
      </c>
      <c r="BO73" s="130" t="s">
        <v>471</v>
      </c>
      <c r="BP73" s="18" t="s">
        <v>839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7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830</v>
      </c>
      <c r="I74" s="106" t="s">
        <v>830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709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840</v>
      </c>
      <c r="AN74" s="105" t="s">
        <v>841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2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842</v>
      </c>
      <c r="BK74" s="18" t="s">
        <v>843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703</v>
      </c>
      <c r="E75" s="171">
        <v>650</v>
      </c>
      <c r="F75" s="126" t="s">
        <v>704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0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785</v>
      </c>
      <c r="W75" s="151" t="s">
        <v>700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2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844</v>
      </c>
      <c r="BK75" s="18" t="s">
        <v>845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846</v>
      </c>
      <c r="E76" s="157">
        <v>70</v>
      </c>
      <c r="F76" s="126" t="s">
        <v>847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848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2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849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7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2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703</v>
      </c>
      <c r="E78" s="157"/>
      <c r="F78" s="126" t="s">
        <v>704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706</v>
      </c>
      <c r="W78" s="151" t="s">
        <v>700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2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703</v>
      </c>
      <c r="E79" s="157">
        <v>40</v>
      </c>
      <c r="F79" s="126" t="s">
        <v>790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706</v>
      </c>
      <c r="W79" s="151" t="s">
        <v>791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2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850</v>
      </c>
      <c r="BK79" s="18" t="s">
        <v>850</v>
      </c>
      <c r="BL79" s="16"/>
      <c r="BM79" s="130" t="s">
        <v>447</v>
      </c>
      <c r="BN79" s="130" t="s">
        <v>474</v>
      </c>
      <c r="BO79" s="130" t="s">
        <v>474</v>
      </c>
      <c r="BP79" s="18" t="s">
        <v>850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695</v>
      </c>
      <c r="E80" s="157"/>
      <c r="F80" s="126" t="s">
        <v>696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792</v>
      </c>
      <c r="N80" s="150" t="s">
        <v>793</v>
      </c>
      <c r="O80" s="106">
        <v>0.375</v>
      </c>
      <c r="P80" s="106">
        <v>6.25E-2</v>
      </c>
      <c r="Q80" s="170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699</v>
      </c>
      <c r="W80" s="151" t="s">
        <v>700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2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851</v>
      </c>
      <c r="BK80" s="18" t="s">
        <v>851</v>
      </c>
      <c r="BL80" s="16"/>
      <c r="BM80" s="130" t="s">
        <v>451</v>
      </c>
      <c r="BN80" s="130" t="s">
        <v>451</v>
      </c>
      <c r="BO80" s="130" t="s">
        <v>451</v>
      </c>
      <c r="BP80" s="18" t="s">
        <v>851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7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0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2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852</v>
      </c>
      <c r="BK81" s="18" t="s">
        <v>852</v>
      </c>
      <c r="BL81" s="16"/>
      <c r="BM81" s="130" t="s">
        <v>451</v>
      </c>
      <c r="BN81" s="130" t="s">
        <v>451</v>
      </c>
      <c r="BO81" s="130" t="s">
        <v>451</v>
      </c>
      <c r="BP81" s="18" t="s">
        <v>852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712</v>
      </c>
      <c r="E82" s="157"/>
      <c r="F82" s="126" t="s">
        <v>717</v>
      </c>
      <c r="G82" s="142" t="str">
        <f>IF(D82="","*",VLOOKUP(F82,BS_ATIVIDADE[],3,FALSE))</f>
        <v>OUTROS</v>
      </c>
      <c r="H82" s="105" t="s">
        <v>853</v>
      </c>
      <c r="I82" s="105" t="s">
        <v>853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0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714</v>
      </c>
      <c r="W82" s="151" t="s">
        <v>718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2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854</v>
      </c>
      <c r="BK82" s="18" t="s">
        <v>854</v>
      </c>
      <c r="BL82" s="16"/>
      <c r="BM82" s="130" t="s">
        <v>434</v>
      </c>
      <c r="BN82" s="130" t="s">
        <v>455</v>
      </c>
      <c r="BO82" s="130" t="s">
        <v>520</v>
      </c>
      <c r="BP82" s="18" t="s">
        <v>854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7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2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7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2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69" t="s">
        <v>686</v>
      </c>
      <c r="E85" s="157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0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2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855</v>
      </c>
      <c r="BK85" s="18" t="s">
        <v>855</v>
      </c>
      <c r="BL85" s="16"/>
      <c r="BM85" s="130" t="s">
        <v>440</v>
      </c>
      <c r="BN85" s="130" t="s">
        <v>460</v>
      </c>
      <c r="BO85" s="130" t="s">
        <v>568</v>
      </c>
      <c r="BP85" s="18" t="s">
        <v>855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69" t="s">
        <v>720</v>
      </c>
      <c r="E86" s="157"/>
      <c r="F86" s="126" t="s">
        <v>721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0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722</v>
      </c>
      <c r="W86" s="151" t="s">
        <v>799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2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856</v>
      </c>
      <c r="BK86" s="18" t="s">
        <v>856</v>
      </c>
      <c r="BL86" s="16"/>
      <c r="BM86" s="130" t="s">
        <v>451</v>
      </c>
      <c r="BN86" s="130" t="s">
        <v>451</v>
      </c>
      <c r="BO86" s="130" t="s">
        <v>451</v>
      </c>
      <c r="BP86" s="18" t="s">
        <v>856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857</v>
      </c>
      <c r="E87" s="157">
        <v>81</v>
      </c>
      <c r="F87" s="126" t="s">
        <v>721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0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858</v>
      </c>
      <c r="W87" s="151" t="s">
        <v>799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2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856</v>
      </c>
      <c r="BK87" s="18" t="s">
        <v>856</v>
      </c>
      <c r="BL87" s="16"/>
      <c r="BM87" s="130" t="s">
        <v>451</v>
      </c>
      <c r="BN87" s="130" t="s">
        <v>451</v>
      </c>
      <c r="BO87" s="130" t="s">
        <v>451</v>
      </c>
      <c r="BP87" s="18" t="s">
        <v>856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69" t="s">
        <v>726</v>
      </c>
      <c r="E88" s="157"/>
      <c r="F88" s="126" t="s">
        <v>713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859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860</v>
      </c>
      <c r="W88" s="151" t="s">
        <v>803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2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861</v>
      </c>
      <c r="BK88" s="18" t="s">
        <v>862</v>
      </c>
      <c r="BL88" s="16"/>
      <c r="BM88" s="130" t="s">
        <v>451</v>
      </c>
      <c r="BN88" s="130" t="s">
        <v>451</v>
      </c>
      <c r="BO88" s="130" t="s">
        <v>451</v>
      </c>
      <c r="BP88" s="18" t="s">
        <v>862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7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2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692</v>
      </c>
      <c r="E90" s="157">
        <v>4</v>
      </c>
      <c r="F90" s="126" t="s">
        <v>693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742</v>
      </c>
      <c r="W90" s="151" t="s">
        <v>743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2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796</v>
      </c>
      <c r="BK90" s="18" t="s">
        <v>863</v>
      </c>
      <c r="BL90" s="16"/>
      <c r="BM90" s="130" t="s">
        <v>447</v>
      </c>
      <c r="BN90" s="130" t="s">
        <v>471</v>
      </c>
      <c r="BO90" s="130" t="s">
        <v>471</v>
      </c>
      <c r="BP90" s="18" t="s">
        <v>863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69" t="s">
        <v>746</v>
      </c>
      <c r="E91" s="157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0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709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2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69" t="s">
        <v>749</v>
      </c>
      <c r="E92" s="157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751</v>
      </c>
      <c r="J92" s="105">
        <v>55</v>
      </c>
      <c r="K92" s="105">
        <v>102</v>
      </c>
      <c r="L92" s="105" t="s">
        <v>679</v>
      </c>
      <c r="M92" s="105" t="s">
        <v>864</v>
      </c>
      <c r="N92" s="150" t="s">
        <v>865</v>
      </c>
      <c r="O92" s="106">
        <v>0.39583333333333331</v>
      </c>
      <c r="P92" s="106">
        <v>4.1666666666666664E-2</v>
      </c>
      <c r="Q92" s="170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866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867</v>
      </c>
      <c r="AN92" s="105" t="s">
        <v>867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2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868</v>
      </c>
      <c r="BK92" s="18" t="s">
        <v>869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846</v>
      </c>
      <c r="E93" s="157">
        <v>87</v>
      </c>
      <c r="F93" s="126" t="s">
        <v>870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871</v>
      </c>
      <c r="W93" s="151" t="s">
        <v>872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2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873</v>
      </c>
      <c r="BK93" s="18" t="s">
        <v>874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779</v>
      </c>
      <c r="E94" s="157">
        <v>57</v>
      </c>
      <c r="F94" s="126" t="s">
        <v>758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768</v>
      </c>
      <c r="W94" s="151" t="s">
        <v>700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2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850</v>
      </c>
      <c r="BK94" s="18" t="s">
        <v>850</v>
      </c>
      <c r="BL94" s="16"/>
      <c r="BM94" s="130" t="s">
        <v>447</v>
      </c>
      <c r="BN94" s="130" t="s">
        <v>463</v>
      </c>
      <c r="BO94" s="130" t="s">
        <v>549</v>
      </c>
      <c r="BP94" s="18" t="s">
        <v>850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812</v>
      </c>
      <c r="E95" s="157">
        <v>58</v>
      </c>
      <c r="F95" s="126" t="s">
        <v>758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768</v>
      </c>
      <c r="W95" s="151" t="s">
        <v>700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2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850</v>
      </c>
      <c r="BK95" s="18" t="s">
        <v>850</v>
      </c>
      <c r="BL95" s="16"/>
      <c r="BM95" s="130" t="s">
        <v>447</v>
      </c>
      <c r="BN95" s="130" t="s">
        <v>463</v>
      </c>
      <c r="BO95" s="130" t="s">
        <v>549</v>
      </c>
      <c r="BP95" s="18" t="s">
        <v>850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7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2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7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2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782</v>
      </c>
      <c r="E98" s="157">
        <v>92</v>
      </c>
      <c r="F98" s="126" t="s">
        <v>696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0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773</v>
      </c>
      <c r="W98" s="151" t="s">
        <v>700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2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875</v>
      </c>
      <c r="BK98" s="18" t="s">
        <v>875</v>
      </c>
      <c r="BL98" s="16"/>
      <c r="BM98" s="130" t="s">
        <v>447</v>
      </c>
      <c r="BN98" s="130" t="s">
        <v>471</v>
      </c>
      <c r="BO98" s="130" t="s">
        <v>471</v>
      </c>
      <c r="BP98" s="18" t="s">
        <v>875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876</v>
      </c>
      <c r="E99" s="157">
        <v>93</v>
      </c>
      <c r="F99" s="126" t="s">
        <v>877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773</v>
      </c>
      <c r="W99" s="151" t="s">
        <v>878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2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879</v>
      </c>
      <c r="BK99" s="18" t="s">
        <v>879</v>
      </c>
      <c r="BL99" s="16"/>
      <c r="BM99" s="130" t="s">
        <v>441</v>
      </c>
      <c r="BN99" s="130" t="s">
        <v>470</v>
      </c>
      <c r="BO99" s="130" t="s">
        <v>521</v>
      </c>
      <c r="BP99" s="18" t="s">
        <v>879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7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830</v>
      </c>
      <c r="I100" s="106" t="s">
        <v>830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709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2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880</v>
      </c>
      <c r="BK100" s="18" t="s">
        <v>881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881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703</v>
      </c>
      <c r="E101" s="157">
        <v>94</v>
      </c>
      <c r="F101" s="126" t="s">
        <v>704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882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785</v>
      </c>
      <c r="W101" s="151" t="s">
        <v>700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2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883</v>
      </c>
      <c r="BK101" s="18" t="s">
        <v>883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883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776</v>
      </c>
      <c r="E102" s="157">
        <v>94</v>
      </c>
      <c r="F102" s="126" t="s">
        <v>717</v>
      </c>
      <c r="G102" s="142" t="str">
        <f>IF(D102="","*",VLOOKUP(F102,BS_ATIVIDADE[],3,FALSE))</f>
        <v>OUTROS</v>
      </c>
      <c r="H102" s="106" t="s">
        <v>777</v>
      </c>
      <c r="I102" s="106" t="s">
        <v>777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773</v>
      </c>
      <c r="W102" s="151" t="s">
        <v>718</v>
      </c>
      <c r="X102" s="104" t="s">
        <v>421</v>
      </c>
      <c r="Y102" s="129" t="s">
        <v>424</v>
      </c>
      <c r="Z102" s="104"/>
      <c r="AA102" s="105" t="s">
        <v>884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885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840</v>
      </c>
      <c r="AN102" s="105" t="s">
        <v>841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2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886</v>
      </c>
      <c r="BK102" s="18" t="s">
        <v>887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887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7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2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7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2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703</v>
      </c>
      <c r="E105" s="157"/>
      <c r="F105" s="126" t="s">
        <v>704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706</v>
      </c>
      <c r="W105" s="151" t="s">
        <v>700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2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703</v>
      </c>
      <c r="E106" s="157">
        <v>40</v>
      </c>
      <c r="F106" s="126" t="s">
        <v>790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706</v>
      </c>
      <c r="W106" s="151" t="s">
        <v>791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6">
        <v>0.39027777777777778</v>
      </c>
      <c r="AS106" s="176">
        <v>0</v>
      </c>
      <c r="AT106" s="176">
        <v>0</v>
      </c>
      <c r="AU106" s="136"/>
      <c r="AV106" s="136"/>
      <c r="AW106" s="14"/>
      <c r="AX106" s="14"/>
      <c r="AY106" s="162">
        <f t="shared" si="8"/>
        <v>0</v>
      </c>
      <c r="AZ106" s="153"/>
      <c r="BA106" s="175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888</v>
      </c>
      <c r="BK106" s="177" t="s">
        <v>889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889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695</v>
      </c>
      <c r="E107" s="157"/>
      <c r="F107" s="126" t="s">
        <v>696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792</v>
      </c>
      <c r="N107" s="150" t="s">
        <v>793</v>
      </c>
      <c r="O107" s="106">
        <v>0.375</v>
      </c>
      <c r="P107" s="106">
        <v>6.25E-2</v>
      </c>
      <c r="Q107" s="170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699</v>
      </c>
      <c r="W107" s="151" t="s">
        <v>700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6">
        <v>0.37847222222222221</v>
      </c>
      <c r="AS107" s="176">
        <v>0.48333333333333334</v>
      </c>
      <c r="AT107" s="176">
        <v>0.54583333333333328</v>
      </c>
      <c r="AU107" s="136"/>
      <c r="AV107" s="136"/>
      <c r="AW107" s="14"/>
      <c r="AX107" s="14"/>
      <c r="AY107" s="162">
        <f t="shared" si="8"/>
        <v>6.2499999999999944E-2</v>
      </c>
      <c r="AZ107" s="153"/>
      <c r="BA107" s="175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890</v>
      </c>
      <c r="BK107" s="177" t="s">
        <v>891</v>
      </c>
      <c r="BL107" s="16"/>
      <c r="BM107" s="130" t="s">
        <v>445</v>
      </c>
      <c r="BN107" s="130" t="s">
        <v>892</v>
      </c>
      <c r="BO107" s="130" t="s">
        <v>892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7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0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2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893</v>
      </c>
      <c r="BK108" s="18" t="s">
        <v>894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894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712</v>
      </c>
      <c r="E109" s="157"/>
      <c r="F109" s="126" t="s">
        <v>717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0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714</v>
      </c>
      <c r="W109" s="151" t="s">
        <v>718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2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895</v>
      </c>
      <c r="BK109" s="18" t="s">
        <v>894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894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7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2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69" t="s">
        <v>686</v>
      </c>
      <c r="E111" s="157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0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2">
        <f t="shared" si="8"/>
        <v>0.10347222222222219</v>
      </c>
      <c r="AZ111" s="153"/>
      <c r="BA111" s="175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896</v>
      </c>
      <c r="BK111" s="18" t="s">
        <v>897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69" t="s">
        <v>720</v>
      </c>
      <c r="E112" s="157"/>
      <c r="F112" s="126" t="s">
        <v>721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0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722</v>
      </c>
      <c r="W112" s="151" t="s">
        <v>799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6">
        <v>0</v>
      </c>
      <c r="AS112" s="176">
        <v>0</v>
      </c>
      <c r="AT112" s="176">
        <v>0</v>
      </c>
      <c r="AU112" s="136"/>
      <c r="AV112" s="136"/>
      <c r="AW112" s="14"/>
      <c r="AX112" s="14"/>
      <c r="AY112" s="162">
        <f t="shared" si="8"/>
        <v>0</v>
      </c>
      <c r="AZ112" s="153"/>
      <c r="BA112" s="175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898</v>
      </c>
      <c r="BK112" s="177" t="s">
        <v>899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899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857</v>
      </c>
      <c r="E113" s="157">
        <v>81</v>
      </c>
      <c r="F113" s="126" t="s">
        <v>721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0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858</v>
      </c>
      <c r="W113" s="151" t="s">
        <v>799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6">
        <v>0</v>
      </c>
      <c r="AS113" s="176">
        <v>0</v>
      </c>
      <c r="AT113" s="176">
        <v>0</v>
      </c>
      <c r="AU113" s="136"/>
      <c r="AV113" s="136"/>
      <c r="AW113" s="14"/>
      <c r="AX113" s="14"/>
      <c r="AY113" s="162">
        <f t="shared" si="8"/>
        <v>0</v>
      </c>
      <c r="AZ113" s="153"/>
      <c r="BA113" s="175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898</v>
      </c>
      <c r="BK113" s="177" t="s">
        <v>899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899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801</v>
      </c>
      <c r="E114" s="157">
        <v>108</v>
      </c>
      <c r="F114" s="126" t="s">
        <v>696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900</v>
      </c>
      <c r="W114" s="151" t="s">
        <v>700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6">
        <v>0</v>
      </c>
      <c r="AS114" s="176">
        <v>0</v>
      </c>
      <c r="AT114" s="176">
        <v>0</v>
      </c>
      <c r="AU114" s="136"/>
      <c r="AV114" s="136"/>
      <c r="AW114" s="14"/>
      <c r="AX114" s="14"/>
      <c r="AY114" s="162">
        <f t="shared" si="8"/>
        <v>0</v>
      </c>
      <c r="AZ114" s="153"/>
      <c r="BA114" s="175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736</v>
      </c>
      <c r="BK114" s="177" t="s">
        <v>899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901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69" t="s">
        <v>726</v>
      </c>
      <c r="E115" s="157"/>
      <c r="F115" s="126" t="s">
        <v>713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859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860</v>
      </c>
      <c r="W115" s="151" t="s">
        <v>803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2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902</v>
      </c>
      <c r="BK115" s="18" t="s">
        <v>894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899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692</v>
      </c>
      <c r="E116" s="157">
        <v>4</v>
      </c>
      <c r="F116" s="126" t="s">
        <v>693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742</v>
      </c>
      <c r="W116" s="151" t="s">
        <v>743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2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796</v>
      </c>
      <c r="BK116" s="18" t="s">
        <v>903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69" t="s">
        <v>746</v>
      </c>
      <c r="E117" s="157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0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709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2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69" t="s">
        <v>749</v>
      </c>
      <c r="E118" s="157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751</v>
      </c>
      <c r="J118" s="105">
        <v>55</v>
      </c>
      <c r="K118" s="105">
        <v>102</v>
      </c>
      <c r="L118" s="105" t="s">
        <v>679</v>
      </c>
      <c r="M118" s="105" t="s">
        <v>864</v>
      </c>
      <c r="N118" s="150" t="s">
        <v>865</v>
      </c>
      <c r="O118" s="106">
        <v>0.39583333333333331</v>
      </c>
      <c r="P118" s="106">
        <v>4.1666666666666664E-2</v>
      </c>
      <c r="Q118" s="170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866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2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779</v>
      </c>
      <c r="E119" s="157">
        <v>57</v>
      </c>
      <c r="F119" s="126" t="s">
        <v>758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768</v>
      </c>
      <c r="W119" s="151" t="s">
        <v>700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6"/>
      <c r="AS119" s="176"/>
      <c r="AT119" s="176"/>
      <c r="AU119" s="136"/>
      <c r="AV119" s="136"/>
      <c r="AW119" s="14"/>
      <c r="AX119" s="14"/>
      <c r="AY119" s="162">
        <f t="shared" si="8"/>
        <v>0</v>
      </c>
      <c r="AZ119" s="153"/>
      <c r="BA119" s="175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904</v>
      </c>
      <c r="BK119" s="177" t="s">
        <v>905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905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812</v>
      </c>
      <c r="E120" s="157">
        <v>58</v>
      </c>
      <c r="F120" s="126" t="s">
        <v>758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768</v>
      </c>
      <c r="W120" s="151" t="s">
        <v>700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6">
        <v>0.44583333333333336</v>
      </c>
      <c r="AS120" s="176">
        <v>0.44791666666666669</v>
      </c>
      <c r="AT120" s="176">
        <v>0.51041666666666663</v>
      </c>
      <c r="AU120" s="136"/>
      <c r="AV120" s="136"/>
      <c r="AW120" s="14"/>
      <c r="AX120" s="14"/>
      <c r="AY120" s="162">
        <f t="shared" si="8"/>
        <v>6.2499999999999944E-2</v>
      </c>
      <c r="AZ120" s="153"/>
      <c r="BA120" s="175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904</v>
      </c>
      <c r="BK120" s="177" t="s">
        <v>906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760</v>
      </c>
      <c r="E121" s="157">
        <v>114</v>
      </c>
      <c r="F121" s="126" t="s">
        <v>713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907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908</v>
      </c>
      <c r="W121" s="151" t="s">
        <v>803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2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796</v>
      </c>
      <c r="BK121" s="18" t="s">
        <v>909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909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766</v>
      </c>
      <c r="E122" s="157">
        <v>115</v>
      </c>
      <c r="F122" s="126" t="s">
        <v>767</v>
      </c>
      <c r="G122" s="142" t="str">
        <f>IF(D122="","*",VLOOKUP(F122,BS_ATIVIDADE[],3,FALSE))</f>
        <v>MODERNIZAÇÃO</v>
      </c>
      <c r="H122" s="106" t="s">
        <v>55</v>
      </c>
      <c r="I122" s="106" t="s">
        <v>816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768</v>
      </c>
      <c r="W122" s="151" t="s">
        <v>910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2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911</v>
      </c>
      <c r="BK122" s="18" t="s">
        <v>912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782</v>
      </c>
      <c r="E123" s="157">
        <v>92</v>
      </c>
      <c r="F123" s="126" t="s">
        <v>696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0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773</v>
      </c>
      <c r="W123" s="151" t="s">
        <v>700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6">
        <v>0</v>
      </c>
      <c r="AS123" s="176">
        <v>0</v>
      </c>
      <c r="AT123" s="176">
        <v>0</v>
      </c>
      <c r="AU123" s="136"/>
      <c r="AV123" s="136"/>
      <c r="AW123" s="14"/>
      <c r="AX123" s="14"/>
      <c r="AY123" s="162">
        <f t="shared" si="8"/>
        <v>0</v>
      </c>
      <c r="AZ123" s="153"/>
      <c r="BA123" s="175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904</v>
      </c>
      <c r="BK123" s="177" t="s">
        <v>913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913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776</v>
      </c>
      <c r="E124" s="157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777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0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773</v>
      </c>
      <c r="W124" s="151" t="s">
        <v>774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2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796</v>
      </c>
      <c r="BK124" s="18" t="s">
        <v>914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876</v>
      </c>
      <c r="E125" s="157">
        <v>93</v>
      </c>
      <c r="F125" s="126" t="s">
        <v>877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773</v>
      </c>
      <c r="W125" s="151" t="s">
        <v>878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6">
        <v>0.37638888888888888</v>
      </c>
      <c r="AS125" s="176">
        <v>0.53125</v>
      </c>
      <c r="AT125" s="176">
        <v>0.59375</v>
      </c>
      <c r="AU125" s="136"/>
      <c r="AV125" s="136"/>
      <c r="AW125" s="14"/>
      <c r="AX125" s="14"/>
      <c r="AY125" s="162">
        <f t="shared" si="8"/>
        <v>6.25E-2</v>
      </c>
      <c r="AZ125" s="153"/>
      <c r="BA125" s="175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736</v>
      </c>
      <c r="BK125" s="177" t="s">
        <v>915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7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830</v>
      </c>
      <c r="I126" s="106" t="s">
        <v>830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709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2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796</v>
      </c>
      <c r="BK126" s="18" t="s">
        <v>894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916</v>
      </c>
      <c r="E127" s="157">
        <v>121</v>
      </c>
      <c r="F127" s="126" t="s">
        <v>847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917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918</v>
      </c>
      <c r="W127" s="151" t="s">
        <v>919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6">
        <v>0</v>
      </c>
      <c r="AS127" s="176">
        <v>0</v>
      </c>
      <c r="AT127" s="176">
        <v>0</v>
      </c>
      <c r="AU127" s="136"/>
      <c r="AV127" s="136"/>
      <c r="AW127" s="14"/>
      <c r="AX127" s="14"/>
      <c r="AY127" s="162">
        <f t="shared" si="8"/>
        <v>0</v>
      </c>
      <c r="AZ127" s="153"/>
      <c r="BA127" s="175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736</v>
      </c>
      <c r="BK127" s="177" t="s">
        <v>913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703</v>
      </c>
      <c r="E128" s="157">
        <v>94</v>
      </c>
      <c r="F128" s="126" t="s">
        <v>704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785</v>
      </c>
      <c r="W128" s="151" t="s">
        <v>700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6">
        <v>0</v>
      </c>
      <c r="AS128" s="176">
        <v>0</v>
      </c>
      <c r="AT128" s="176">
        <v>0</v>
      </c>
      <c r="AU128" s="136"/>
      <c r="AV128" s="136"/>
      <c r="AW128" s="14"/>
      <c r="AX128" s="14"/>
      <c r="AY128" s="162">
        <f t="shared" si="8"/>
        <v>0</v>
      </c>
      <c r="AZ128" s="153"/>
      <c r="BA128" s="175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904</v>
      </c>
      <c r="BK128" s="177" t="s">
        <v>913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7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2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7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2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703</v>
      </c>
      <c r="E131" s="157"/>
      <c r="F131" s="126" t="s">
        <v>704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706</v>
      </c>
      <c r="W131" s="151" t="s">
        <v>700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2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703</v>
      </c>
      <c r="E132" s="157">
        <v>40</v>
      </c>
      <c r="F132" s="126" t="s">
        <v>790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706</v>
      </c>
      <c r="W132" s="151" t="s">
        <v>920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2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921</v>
      </c>
      <c r="BK132" s="18" t="s">
        <v>922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695</v>
      </c>
      <c r="E133" s="157"/>
      <c r="F133" s="126" t="s">
        <v>696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792</v>
      </c>
      <c r="N133" s="150" t="s">
        <v>793</v>
      </c>
      <c r="O133" s="106">
        <v>0.375</v>
      </c>
      <c r="P133" s="106">
        <v>6.25E-2</v>
      </c>
      <c r="Q133" s="170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699</v>
      </c>
      <c r="W133" s="151" t="s">
        <v>700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2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923</v>
      </c>
      <c r="BK133" s="18" t="s">
        <v>924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924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7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0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2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925</v>
      </c>
      <c r="BK134" s="18" t="s">
        <v>925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925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712</v>
      </c>
      <c r="E135" s="157"/>
      <c r="F135" s="126" t="s">
        <v>717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0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714</v>
      </c>
      <c r="W135" s="151" t="s">
        <v>718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2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926</v>
      </c>
      <c r="BK135" s="18" t="s">
        <v>926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926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813</v>
      </c>
      <c r="E136" s="157">
        <v>130</v>
      </c>
      <c r="F136" s="126" t="s">
        <v>696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908</v>
      </c>
      <c r="W136" s="151" t="s">
        <v>700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2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927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755</v>
      </c>
      <c r="E137" s="157">
        <v>131</v>
      </c>
      <c r="F137" s="126" t="s">
        <v>696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908</v>
      </c>
      <c r="W137" s="151" t="s">
        <v>700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2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927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69" t="s">
        <v>686</v>
      </c>
      <c r="E138" s="157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0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2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928</v>
      </c>
      <c r="BK138" s="18" t="s">
        <v>929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929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69" t="s">
        <v>720</v>
      </c>
      <c r="E139" s="157"/>
      <c r="F139" s="126" t="s">
        <v>721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0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722</v>
      </c>
      <c r="W139" s="151" t="s">
        <v>799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930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2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931</v>
      </c>
      <c r="BK139" s="18" t="s">
        <v>932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932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857</v>
      </c>
      <c r="E140" s="157">
        <v>81</v>
      </c>
      <c r="F140" s="126" t="s">
        <v>721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0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858</v>
      </c>
      <c r="W140" s="151" t="s">
        <v>799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2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933</v>
      </c>
      <c r="BK140" s="18" t="s">
        <v>934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934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801</v>
      </c>
      <c r="E141" s="157">
        <v>108</v>
      </c>
      <c r="F141" s="126" t="s">
        <v>696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900</v>
      </c>
      <c r="W141" s="151" t="s">
        <v>700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2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736</v>
      </c>
      <c r="BK141" s="18" t="s">
        <v>935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935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69" t="s">
        <v>726</v>
      </c>
      <c r="E142" s="157"/>
      <c r="F142" s="126" t="s">
        <v>713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859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860</v>
      </c>
      <c r="W142" s="151" t="s">
        <v>803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2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936</v>
      </c>
      <c r="BK142" s="18" t="s">
        <v>936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936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7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2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692</v>
      </c>
      <c r="E144" s="157">
        <v>4</v>
      </c>
      <c r="F144" s="126" t="s">
        <v>693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742</v>
      </c>
      <c r="W144" s="151" t="s">
        <v>743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2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937</v>
      </c>
      <c r="BK144" s="18" t="s">
        <v>937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937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69" t="s">
        <v>746</v>
      </c>
      <c r="E145" s="157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0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709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2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938</v>
      </c>
      <c r="BK145" s="18" t="s">
        <v>939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69" t="s">
        <v>749</v>
      </c>
      <c r="E146" s="157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751</v>
      </c>
      <c r="J146" s="105">
        <v>55</v>
      </c>
      <c r="K146" s="105">
        <v>102</v>
      </c>
      <c r="L146" s="105" t="s">
        <v>679</v>
      </c>
      <c r="M146" s="105" t="s">
        <v>864</v>
      </c>
      <c r="N146" s="150" t="s">
        <v>865</v>
      </c>
      <c r="O146" s="106">
        <v>0.39583333333333331</v>
      </c>
      <c r="P146" s="106">
        <v>4.1666666666666664E-2</v>
      </c>
      <c r="Q146" s="170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866</v>
      </c>
      <c r="W146" s="151" t="s">
        <v>683</v>
      </c>
      <c r="X146" s="104" t="s">
        <v>421</v>
      </c>
      <c r="Y146" s="129" t="s">
        <v>424</v>
      </c>
      <c r="Z146" s="104"/>
      <c r="AA146" s="105" t="s">
        <v>940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2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941</v>
      </c>
      <c r="BK146" s="18" t="s">
        <v>942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942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760</v>
      </c>
      <c r="E147" s="157">
        <v>114</v>
      </c>
      <c r="F147" s="126" t="s">
        <v>713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908</v>
      </c>
      <c r="W147" s="151" t="s">
        <v>943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2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944</v>
      </c>
      <c r="BK147" s="18" t="s">
        <v>944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944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7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2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819</v>
      </c>
      <c r="E149" s="157">
        <v>61</v>
      </c>
      <c r="F149" s="126" t="s">
        <v>820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821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822</v>
      </c>
      <c r="W149" s="151" t="s">
        <v>823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2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945</v>
      </c>
      <c r="BK149" s="18" t="s">
        <v>946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772</v>
      </c>
      <c r="E150" s="157">
        <v>61</v>
      </c>
      <c r="F150" s="126" t="s">
        <v>825</v>
      </c>
      <c r="G150" s="142" t="str">
        <f>IF(D150="","*",VLOOKUP(F150,BS_ATIVIDADE[],3,FALSE))</f>
        <v>MODERNIZAÇÃO</v>
      </c>
      <c r="H150" s="178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821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822</v>
      </c>
      <c r="W150" s="151" t="s">
        <v>826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2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947</v>
      </c>
      <c r="BK150" s="18" t="s">
        <v>948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829</v>
      </c>
      <c r="E151" s="157">
        <v>62</v>
      </c>
      <c r="F151" s="126" t="s">
        <v>758</v>
      </c>
      <c r="G151" s="142" t="str">
        <f>IF(D151="","*",VLOOKUP(F151,BS_ATIVIDADE[],3,FALSE))</f>
        <v>MODERNIZAÇÃO</v>
      </c>
      <c r="H151" s="178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822</v>
      </c>
      <c r="W151" s="151" t="s">
        <v>700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2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945</v>
      </c>
      <c r="BK151" s="18" t="s">
        <v>949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949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819</v>
      </c>
      <c r="E152" s="157">
        <v>61</v>
      </c>
      <c r="F152" s="126" t="s">
        <v>820</v>
      </c>
      <c r="G152" s="142" t="str">
        <f>IF(D152="","*",VLOOKUP(F152,BS_ATIVIDADE[],3,FALSE))</f>
        <v>OUTROS</v>
      </c>
      <c r="H152" s="178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835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822</v>
      </c>
      <c r="W152" s="151" t="s">
        <v>836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2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950</v>
      </c>
      <c r="BK152" s="18" t="s">
        <v>950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951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776</v>
      </c>
      <c r="E153" s="157">
        <v>66</v>
      </c>
      <c r="F153" s="126" t="s">
        <v>717</v>
      </c>
      <c r="G153" s="142" t="str">
        <f>IF(D153="","*",VLOOKUP(F153,BS_ATIVIDADE[],3,FALSE))</f>
        <v>OUTROS</v>
      </c>
      <c r="H153" s="178" t="s">
        <v>184</v>
      </c>
      <c r="I153" s="106" t="s">
        <v>777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822</v>
      </c>
      <c r="W153" s="151" t="s">
        <v>837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2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950</v>
      </c>
      <c r="BK153" s="18" t="s">
        <v>950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950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782</v>
      </c>
      <c r="E154" s="157">
        <v>146</v>
      </c>
      <c r="F154" s="126" t="s">
        <v>696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773</v>
      </c>
      <c r="W154" s="151" t="s">
        <v>700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2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952</v>
      </c>
      <c r="BK154" s="18" t="s">
        <v>953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876</v>
      </c>
      <c r="E155" s="157">
        <v>93</v>
      </c>
      <c r="F155" s="126" t="s">
        <v>877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773</v>
      </c>
      <c r="W155" s="151" t="s">
        <v>878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2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954</v>
      </c>
      <c r="BK155" s="18" t="s">
        <v>955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955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7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830</v>
      </c>
      <c r="I156" s="106" t="s">
        <v>830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709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2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956</v>
      </c>
      <c r="BK156" s="18" t="s">
        <v>956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956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779</v>
      </c>
      <c r="E157" s="157">
        <v>57</v>
      </c>
      <c r="F157" s="126" t="s">
        <v>758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768</v>
      </c>
      <c r="W157" s="151" t="s">
        <v>700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2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957</v>
      </c>
      <c r="BK157" s="18" t="s">
        <v>958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812</v>
      </c>
      <c r="E158" s="157">
        <v>58</v>
      </c>
      <c r="F158" s="126" t="s">
        <v>758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768</v>
      </c>
      <c r="W158" s="151" t="s">
        <v>700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2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957</v>
      </c>
      <c r="BK158" s="18" t="s">
        <v>958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703</v>
      </c>
      <c r="E159" s="157">
        <v>94</v>
      </c>
      <c r="F159" s="126" t="s">
        <v>704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959</v>
      </c>
      <c r="W159" s="151" t="s">
        <v>700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2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960</v>
      </c>
      <c r="BK159" s="18" t="s">
        <v>960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7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2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7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2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703</v>
      </c>
      <c r="E162" s="157"/>
      <c r="F162" s="126" t="s">
        <v>704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961</v>
      </c>
      <c r="W162" s="151" t="s">
        <v>700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2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962</v>
      </c>
      <c r="BK162" s="18" t="s">
        <v>963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695</v>
      </c>
      <c r="E163" s="157"/>
      <c r="F163" s="126" t="s">
        <v>696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697</v>
      </c>
      <c r="N163" s="150" t="s">
        <v>698</v>
      </c>
      <c r="O163" s="106">
        <v>0.33333333333333331</v>
      </c>
      <c r="P163" s="106">
        <v>6.25E-2</v>
      </c>
      <c r="Q163" s="170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699</v>
      </c>
      <c r="W163" s="151" t="s">
        <v>700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2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7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964</v>
      </c>
      <c r="J164" s="105">
        <v>70</v>
      </c>
      <c r="K164" s="105">
        <v>82</v>
      </c>
      <c r="L164" s="105" t="s">
        <v>679</v>
      </c>
      <c r="M164" s="105" t="s">
        <v>965</v>
      </c>
      <c r="N164" s="150" t="s">
        <v>966</v>
      </c>
      <c r="O164" s="106">
        <v>0.33333333333333331</v>
      </c>
      <c r="P164" s="106">
        <v>4.1666666666666664E-2</v>
      </c>
      <c r="Q164" s="170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2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967</v>
      </c>
      <c r="BK164" s="18" t="s">
        <v>968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712</v>
      </c>
      <c r="E165" s="157"/>
      <c r="F165" s="126" t="s">
        <v>713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697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714</v>
      </c>
      <c r="W165" s="151" t="s">
        <v>969</v>
      </c>
      <c r="X165" s="104" t="s">
        <v>421</v>
      </c>
      <c r="Y165" s="129" t="s">
        <v>424</v>
      </c>
      <c r="Z165" s="104"/>
      <c r="AA165" s="105" t="s">
        <v>970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9">
        <f>BS_CONTROLE[[#This Row],[Local - Partida]]</f>
        <v>106109</v>
      </c>
      <c r="AL165" s="179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2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971</v>
      </c>
      <c r="BK165" s="17" t="s">
        <v>972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7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2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7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973</v>
      </c>
      <c r="J167" s="105">
        <v>56</v>
      </c>
      <c r="K167" s="105">
        <v>201</v>
      </c>
      <c r="L167" s="105" t="s">
        <v>679</v>
      </c>
      <c r="M167" s="105" t="s">
        <v>974</v>
      </c>
      <c r="N167" s="150" t="s">
        <v>975</v>
      </c>
      <c r="O167" s="106">
        <v>0.33333333333333331</v>
      </c>
      <c r="P167" s="106">
        <v>4.1666666666666664E-2</v>
      </c>
      <c r="Q167" s="170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2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976</v>
      </c>
      <c r="BK167" s="18" t="s">
        <v>977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978</v>
      </c>
      <c r="E168" s="157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709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2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979</v>
      </c>
      <c r="BK168" s="18" t="s">
        <v>980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7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2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7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2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7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2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7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2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692</v>
      </c>
      <c r="E173" s="157">
        <v>4</v>
      </c>
      <c r="F173" s="126" t="s">
        <v>693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742</v>
      </c>
      <c r="W173" s="151" t="s">
        <v>743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2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981</v>
      </c>
      <c r="BK173" s="18" t="s">
        <v>982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746</v>
      </c>
      <c r="E174" s="157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0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709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2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813</v>
      </c>
      <c r="E175" s="157">
        <v>169</v>
      </c>
      <c r="F175" s="126" t="s">
        <v>696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908</v>
      </c>
      <c r="W175" s="151" t="s">
        <v>700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2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983</v>
      </c>
      <c r="BK175" s="18" t="s">
        <v>984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755</v>
      </c>
      <c r="E176" s="157">
        <v>170</v>
      </c>
      <c r="F176" s="126" t="s">
        <v>696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908</v>
      </c>
      <c r="W176" s="151" t="s">
        <v>700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2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983</v>
      </c>
      <c r="BK176" s="18" t="s">
        <v>984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846</v>
      </c>
      <c r="E177" s="157">
        <v>171</v>
      </c>
      <c r="F177" s="126" t="s">
        <v>877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908</v>
      </c>
      <c r="W177" s="151" t="s">
        <v>878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2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983</v>
      </c>
      <c r="BK177" s="18" t="s">
        <v>985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7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2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986</v>
      </c>
      <c r="E179" s="157">
        <v>173</v>
      </c>
      <c r="F179" s="126" t="s">
        <v>820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987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768</v>
      </c>
      <c r="W179" s="151" t="s">
        <v>988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2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989</v>
      </c>
      <c r="BK179" s="18" t="s">
        <v>990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766</v>
      </c>
      <c r="E180" s="157">
        <v>174</v>
      </c>
      <c r="F180" s="126" t="s">
        <v>767</v>
      </c>
      <c r="G180" s="142" t="str">
        <f>IF(D180="","*",VLOOKUP(F180,BS_ATIVIDADE[],3,FALSE))</f>
        <v>MODERNIZAÇÃO</v>
      </c>
      <c r="H180" s="106" t="s">
        <v>816</v>
      </c>
      <c r="I180" s="106" t="s">
        <v>816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768</v>
      </c>
      <c r="W180" s="151" t="s">
        <v>991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2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992</v>
      </c>
      <c r="BK180" s="18" t="s">
        <v>993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779</v>
      </c>
      <c r="E181" s="157"/>
      <c r="F181" s="126" t="s">
        <v>758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768</v>
      </c>
      <c r="W181" s="151" t="s">
        <v>700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2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994</v>
      </c>
      <c r="BK181" s="18" t="s">
        <v>995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812</v>
      </c>
      <c r="E182" s="157">
        <v>176</v>
      </c>
      <c r="F182" s="126" t="s">
        <v>758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768</v>
      </c>
      <c r="W182" s="151" t="s">
        <v>700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2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994</v>
      </c>
      <c r="BK182" s="18" t="s">
        <v>995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7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2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772</v>
      </c>
      <c r="E184" s="157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0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773</v>
      </c>
      <c r="W184" s="151" t="s">
        <v>774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2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996</v>
      </c>
      <c r="BK184" s="18" t="s">
        <v>997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7">
        <v>180</v>
      </c>
      <c r="F185" s="126" t="s">
        <v>678</v>
      </c>
      <c r="G185" s="142" t="str">
        <f>IF(D185="","*",VLOOKUP(F185,BS_ATIVIDADE[],3,FALSE))</f>
        <v>OUTROS</v>
      </c>
      <c r="H185" s="106" t="s">
        <v>830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832</v>
      </c>
      <c r="N185" s="150" t="s">
        <v>833</v>
      </c>
      <c r="O185" s="106">
        <v>0.33333333333333331</v>
      </c>
      <c r="P185" s="106">
        <v>4.1666666666666664E-2</v>
      </c>
      <c r="Q185" s="170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709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998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2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999</v>
      </c>
      <c r="BK185" s="18" t="s">
        <v>997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7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2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776</v>
      </c>
      <c r="E187" s="157">
        <v>179</v>
      </c>
      <c r="F187" s="126" t="s">
        <v>885</v>
      </c>
      <c r="G187" s="142" t="str">
        <f>IF(D187="","*",VLOOKUP(F187,BS_ATIVIDADE[],3,FALSE))</f>
        <v>PEDRA</v>
      </c>
      <c r="H187" s="106" t="s">
        <v>830</v>
      </c>
      <c r="I187" s="106" t="s">
        <v>830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773</v>
      </c>
      <c r="W187" s="151" t="s">
        <v>1000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2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1001</v>
      </c>
      <c r="BK187" s="18" t="s">
        <v>1002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1003</v>
      </c>
      <c r="E188" s="157"/>
      <c r="F188" s="126" t="s">
        <v>721</v>
      </c>
      <c r="G188" s="142" t="str">
        <f>IF(D188="","*",VLOOKUP(F188,BS_ATIVIDADE[],3,FALSE))</f>
        <v>DORMENTE - SUBSTITUIÇÂO</v>
      </c>
      <c r="H188" s="106" t="s">
        <v>679</v>
      </c>
      <c r="I188" s="106" t="s">
        <v>830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773</v>
      </c>
      <c r="W188" s="151" t="s">
        <v>1004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2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983</v>
      </c>
      <c r="BK188" s="18" t="s">
        <v>985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876</v>
      </c>
      <c r="E189" s="157">
        <v>93</v>
      </c>
      <c r="F189" s="126" t="s">
        <v>877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773</v>
      </c>
      <c r="W189" s="151" t="s">
        <v>878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2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1005</v>
      </c>
      <c r="BK189" s="18" t="s">
        <v>1006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776</v>
      </c>
      <c r="E190" s="157">
        <v>182</v>
      </c>
      <c r="F190" s="126" t="s">
        <v>717</v>
      </c>
      <c r="G190" s="142" t="str">
        <f>IF(D190="","*",VLOOKUP(F190,BS_ATIVIDADE[],3,FALSE))</f>
        <v>OUTROS</v>
      </c>
      <c r="H190" s="106" t="s">
        <v>830</v>
      </c>
      <c r="I190" s="106" t="s">
        <v>830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773</v>
      </c>
      <c r="W190" s="151" t="s">
        <v>1007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2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1001</v>
      </c>
      <c r="BK190" s="18" t="s">
        <v>1008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703</v>
      </c>
      <c r="E191" s="157">
        <v>185</v>
      </c>
      <c r="F191" s="126" t="s">
        <v>704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785</v>
      </c>
      <c r="W191" s="151" t="s">
        <v>700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2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1009</v>
      </c>
      <c r="BK191" s="18" t="s">
        <v>1010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978</v>
      </c>
      <c r="E192" s="157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773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2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1011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692</v>
      </c>
      <c r="E193" s="157">
        <v>4</v>
      </c>
      <c r="F193" s="126" t="s">
        <v>693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742</v>
      </c>
      <c r="W193" s="151" t="s">
        <v>743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2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1012</v>
      </c>
      <c r="BK193" s="18" t="s">
        <v>1013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1014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846</v>
      </c>
      <c r="E194" s="157">
        <v>171</v>
      </c>
      <c r="F194" s="126" t="s">
        <v>877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908</v>
      </c>
      <c r="W194" s="151" t="s">
        <v>878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2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1015</v>
      </c>
      <c r="BK194" s="18" t="s">
        <v>985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876</v>
      </c>
      <c r="E195" s="157">
        <v>93</v>
      </c>
      <c r="F195" s="126" t="s">
        <v>877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773</v>
      </c>
      <c r="W195" s="151" t="s">
        <v>878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2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1015</v>
      </c>
      <c r="BK195" s="18" t="s">
        <v>985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703</v>
      </c>
      <c r="E196" s="157"/>
      <c r="F196" s="126" t="s">
        <v>704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961</v>
      </c>
      <c r="W196" s="151" t="s">
        <v>700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2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707</v>
      </c>
      <c r="BK196" s="18" t="s">
        <v>707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1016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695</v>
      </c>
      <c r="E197" s="157"/>
      <c r="F197" s="126" t="s">
        <v>696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0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699</v>
      </c>
      <c r="W197" s="151" t="s">
        <v>700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2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1016</v>
      </c>
      <c r="BK197" s="18" t="s">
        <v>1016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1016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712</v>
      </c>
      <c r="E198" s="157"/>
      <c r="F198" s="126" t="s">
        <v>717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0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714</v>
      </c>
      <c r="W198" s="151" t="s">
        <v>718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2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749</v>
      </c>
      <c r="E199" s="157">
        <v>193</v>
      </c>
      <c r="F199" s="126" t="s">
        <v>750</v>
      </c>
      <c r="G199" s="142" t="str">
        <f>IF(D199="","*",VLOOKUP(F199,BS_ATIVIDADE[],3,FALSE))</f>
        <v>TRILHEIRO - DESCARGA</v>
      </c>
      <c r="H199" s="106" t="s">
        <v>1017</v>
      </c>
      <c r="I199" s="106" t="s">
        <v>1017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866</v>
      </c>
      <c r="W199" s="151" t="s">
        <v>1018</v>
      </c>
      <c r="X199" s="104" t="s">
        <v>421</v>
      </c>
      <c r="Y199" s="129"/>
      <c r="Z199" s="104"/>
      <c r="AA199" s="105" t="s">
        <v>1019</v>
      </c>
      <c r="AB199" s="103" t="s">
        <v>423</v>
      </c>
      <c r="AC199" s="152" t="s">
        <v>419</v>
      </c>
      <c r="AD199" s="107">
        <v>0.41666666666666669</v>
      </c>
      <c r="AE199" s="105" t="s">
        <v>1020</v>
      </c>
      <c r="AF199" s="105" t="s">
        <v>1021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2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1022</v>
      </c>
      <c r="BK199" s="18" t="s">
        <v>1022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1022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978</v>
      </c>
      <c r="E200" s="157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709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2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1023</v>
      </c>
      <c r="BK200" s="18" t="s">
        <v>1023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1023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69" t="s">
        <v>720</v>
      </c>
      <c r="E201" s="157"/>
      <c r="F201" s="126" t="s">
        <v>721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0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722</v>
      </c>
      <c r="W201" s="151" t="s">
        <v>1024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2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1023</v>
      </c>
      <c r="BK201" s="18" t="s">
        <v>1023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1023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857</v>
      </c>
      <c r="E202" s="157">
        <v>81</v>
      </c>
      <c r="F202" s="126" t="s">
        <v>721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0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858</v>
      </c>
      <c r="W202" s="151" t="s">
        <v>799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2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1023</v>
      </c>
      <c r="BK202" s="18" t="s">
        <v>1023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1023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69" t="s">
        <v>726</v>
      </c>
      <c r="E203" s="157"/>
      <c r="F203" s="126" t="s">
        <v>713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859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860</v>
      </c>
      <c r="W203" s="151" t="s">
        <v>803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2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1023</v>
      </c>
      <c r="BK203" s="18" t="s">
        <v>1023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1023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7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2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7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2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692</v>
      </c>
      <c r="E206" s="157">
        <v>4</v>
      </c>
      <c r="F206" s="126" t="s">
        <v>693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742</v>
      </c>
      <c r="W206" s="151" t="s">
        <v>743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2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1025</v>
      </c>
      <c r="BK206" s="18" t="s">
        <v>1025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1025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746</v>
      </c>
      <c r="E207" s="157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0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709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2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1026</v>
      </c>
      <c r="BK207" s="18" t="s">
        <v>1027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1027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1028</v>
      </c>
      <c r="E208" s="157">
        <v>202</v>
      </c>
      <c r="F208" s="126" t="s">
        <v>870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908</v>
      </c>
      <c r="W208" s="151" t="s">
        <v>1029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2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1030</v>
      </c>
      <c r="BK208" s="18" t="s">
        <v>1030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1030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813</v>
      </c>
      <c r="E209" s="157">
        <v>203</v>
      </c>
      <c r="F209" s="126" t="s">
        <v>696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908</v>
      </c>
      <c r="W209" s="151" t="s">
        <v>700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1031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2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1032</v>
      </c>
      <c r="BK209" s="18" t="s">
        <v>1033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1033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755</v>
      </c>
      <c r="E210" s="157">
        <v>204</v>
      </c>
      <c r="F210" s="126" t="s">
        <v>696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908</v>
      </c>
      <c r="W210" s="151" t="s">
        <v>700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1031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2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1032</v>
      </c>
      <c r="BK210" s="18" t="s">
        <v>1033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1033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760</v>
      </c>
      <c r="E211" s="157">
        <v>205</v>
      </c>
      <c r="F211" s="126" t="s">
        <v>713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908</v>
      </c>
      <c r="W211" s="151" t="s">
        <v>803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2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1034</v>
      </c>
      <c r="BK211" s="18" t="s">
        <v>1035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1036</v>
      </c>
      <c r="E212" s="157">
        <v>206</v>
      </c>
      <c r="F212" s="126" t="s">
        <v>1037</v>
      </c>
      <c r="G212" s="142" t="str">
        <f>IF(D212="","*",VLOOKUP(F212,BS_ATIVIDADE[],3,FALSE))</f>
        <v>DETECÇÃO</v>
      </c>
      <c r="H212" s="106" t="s">
        <v>48</v>
      </c>
      <c r="I212" s="106" t="s">
        <v>1038</v>
      </c>
      <c r="J212" s="105">
        <v>48</v>
      </c>
      <c r="K212" s="105">
        <v>120</v>
      </c>
      <c r="L212" s="105"/>
      <c r="M212" s="127" t="s">
        <v>1039</v>
      </c>
      <c r="N212" s="127" t="s">
        <v>1040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1041</v>
      </c>
      <c r="W212" s="151" t="s">
        <v>1042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2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1043</v>
      </c>
      <c r="BK212" s="18" t="s">
        <v>1044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779</v>
      </c>
      <c r="E213" s="157">
        <v>207</v>
      </c>
      <c r="F213" s="126" t="s">
        <v>758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768</v>
      </c>
      <c r="W213" s="151" t="s">
        <v>700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2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1045</v>
      </c>
      <c r="BK213" s="18" t="s">
        <v>1046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812</v>
      </c>
      <c r="E214" s="157">
        <v>208</v>
      </c>
      <c r="F214" s="126" t="s">
        <v>758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768</v>
      </c>
      <c r="W214" s="151" t="s">
        <v>700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2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1045</v>
      </c>
      <c r="BK214" s="18" t="s">
        <v>1046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7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2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1047</v>
      </c>
      <c r="E216" s="157">
        <v>210</v>
      </c>
      <c r="F216" s="126" t="s">
        <v>678</v>
      </c>
      <c r="G216" s="142" t="str">
        <f>IF(D216="","*",VLOOKUP(F216,BS_ATIVIDADE[],3,FALSE))</f>
        <v>OUTROS</v>
      </c>
      <c r="H216" s="106" t="s">
        <v>1048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1049</v>
      </c>
      <c r="N216" s="127" t="s">
        <v>1050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822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2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1051</v>
      </c>
      <c r="BK216" s="18" t="s">
        <v>1052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1052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772</v>
      </c>
      <c r="E217" s="157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0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773</v>
      </c>
      <c r="W217" s="151" t="s">
        <v>774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2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1053</v>
      </c>
      <c r="BK217" s="18" t="s">
        <v>1053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776</v>
      </c>
      <c r="E218" s="157">
        <v>212</v>
      </c>
      <c r="F218" s="126" t="s">
        <v>678</v>
      </c>
      <c r="G218" s="142" t="str">
        <f>IF(D218="","*",VLOOKUP(F218,BS_ATIVIDADE[],3,FALSE))</f>
        <v>OUTROS</v>
      </c>
      <c r="H218" s="106" t="s">
        <v>830</v>
      </c>
      <c r="I218" s="106" t="s">
        <v>830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0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773</v>
      </c>
      <c r="W218" s="151" t="s">
        <v>774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2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1054</v>
      </c>
      <c r="BK218" s="18" t="s">
        <v>1054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876</v>
      </c>
      <c r="E219" s="157">
        <v>93</v>
      </c>
      <c r="F219" s="126" t="s">
        <v>877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773</v>
      </c>
      <c r="W219" s="151" t="s">
        <v>878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2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1055</v>
      </c>
      <c r="BK219" s="18" t="s">
        <v>1056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703</v>
      </c>
      <c r="E220" s="157">
        <v>185</v>
      </c>
      <c r="F220" s="126" t="s">
        <v>704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882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785</v>
      </c>
      <c r="W220" s="151" t="s">
        <v>700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1057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2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1058</v>
      </c>
      <c r="BK220" s="18" t="s">
        <v>1058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1058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7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2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7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2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703</v>
      </c>
      <c r="E223" s="157"/>
      <c r="F223" s="126" t="s">
        <v>704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961</v>
      </c>
      <c r="W223" s="151" t="s">
        <v>700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2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1059</v>
      </c>
      <c r="BK223" s="18" t="s">
        <v>1059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1059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695</v>
      </c>
      <c r="E224" s="157"/>
      <c r="F224" s="126" t="s">
        <v>696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0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699</v>
      </c>
      <c r="W224" s="151" t="s">
        <v>700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2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1060</v>
      </c>
      <c r="BK224" s="18" t="s">
        <v>1061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1061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712</v>
      </c>
      <c r="E225" s="157"/>
      <c r="F225" s="126" t="s">
        <v>717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0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714</v>
      </c>
      <c r="W225" s="151" t="s">
        <v>718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2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749</v>
      </c>
      <c r="E226" s="157">
        <v>193</v>
      </c>
      <c r="F226" s="126" t="s">
        <v>750</v>
      </c>
      <c r="G226" s="142" t="str">
        <f>IF(D226="","*",VLOOKUP(F226,BS_ATIVIDADE[],3,FALSE))</f>
        <v>TRILHEIRO - DESCARGA</v>
      </c>
      <c r="H226" s="106" t="s">
        <v>1017</v>
      </c>
      <c r="I226" s="106" t="s">
        <v>1017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714</v>
      </c>
      <c r="W226" s="151" t="s">
        <v>754</v>
      </c>
      <c r="X226" s="104" t="s">
        <v>416</v>
      </c>
      <c r="Y226" s="129" t="s">
        <v>415</v>
      </c>
      <c r="Z226" s="104"/>
      <c r="AA226" s="105" t="s">
        <v>1019</v>
      </c>
      <c r="AB226" s="103" t="s">
        <v>423</v>
      </c>
      <c r="AC226" s="152" t="s">
        <v>419</v>
      </c>
      <c r="AD226" s="107">
        <v>0.41666666666666669</v>
      </c>
      <c r="AE226" s="105" t="s">
        <v>1020</v>
      </c>
      <c r="AF226" s="105" t="s">
        <v>1021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2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824</v>
      </c>
      <c r="BK226" s="18" t="s">
        <v>824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824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1062</v>
      </c>
      <c r="E227" s="157">
        <v>221</v>
      </c>
      <c r="F227" s="126" t="s">
        <v>678</v>
      </c>
      <c r="G227" s="142" t="str">
        <f>IF(D227="","*",VLOOKUP(F227,BS_ATIVIDADE[],3,FALSE))</f>
        <v>OUTROS</v>
      </c>
      <c r="H227" s="106" t="s">
        <v>1063</v>
      </c>
      <c r="I227" s="106" t="s">
        <v>964</v>
      </c>
      <c r="J227" s="105">
        <v>70</v>
      </c>
      <c r="K227" s="105">
        <v>82</v>
      </c>
      <c r="L227" s="105" t="s">
        <v>679</v>
      </c>
      <c r="M227" s="127" t="s">
        <v>965</v>
      </c>
      <c r="N227" s="127" t="s">
        <v>1064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1065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2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1066</v>
      </c>
      <c r="BK227" s="18" t="s">
        <v>1066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978</v>
      </c>
      <c r="E228" s="157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709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2">
        <f t="shared" si="20"/>
        <v>0.11388888888888893</v>
      </c>
      <c r="AZ228" s="153"/>
      <c r="BA228" s="175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1067</v>
      </c>
      <c r="BK228" s="18" t="s">
        <v>1068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679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188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720</v>
      </c>
      <c r="E229" s="157"/>
      <c r="F229" s="126" t="s">
        <v>721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0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722</v>
      </c>
      <c r="W229" s="151" t="s">
        <v>1024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2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736</v>
      </c>
      <c r="BK229" s="18" t="s">
        <v>1069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1069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857</v>
      </c>
      <c r="E230" s="157">
        <v>81</v>
      </c>
      <c r="F230" s="126" t="s">
        <v>721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0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858</v>
      </c>
      <c r="W230" s="151" t="s">
        <v>799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2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736</v>
      </c>
      <c r="BK230" s="18" t="s">
        <v>1070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1070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726</v>
      </c>
      <c r="E231" s="157"/>
      <c r="F231" s="126" t="s">
        <v>713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859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860</v>
      </c>
      <c r="W231" s="151" t="s">
        <v>803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1071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2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1072</v>
      </c>
      <c r="BK231" s="18" t="s">
        <v>1073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1074</v>
      </c>
      <c r="E232" s="157">
        <v>226</v>
      </c>
      <c r="F232" s="126" t="s">
        <v>820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908</v>
      </c>
      <c r="W232" s="151" t="s">
        <v>1075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2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824</v>
      </c>
      <c r="BK232" s="18" t="s">
        <v>824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824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692</v>
      </c>
      <c r="E233" s="157">
        <v>4</v>
      </c>
      <c r="F233" s="126" t="s">
        <v>693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742</v>
      </c>
      <c r="W233" s="151" t="s">
        <v>743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2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824</v>
      </c>
      <c r="BK233" s="18" t="s">
        <v>824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824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1076</v>
      </c>
      <c r="E234" s="157"/>
      <c r="F234" s="126" t="s">
        <v>870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0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908</v>
      </c>
      <c r="W234" s="151" t="s">
        <v>1029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2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824</v>
      </c>
      <c r="BK234" s="18" t="s">
        <v>824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824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813</v>
      </c>
      <c r="E235" s="157">
        <v>203</v>
      </c>
      <c r="F235" s="126" t="s">
        <v>696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908</v>
      </c>
      <c r="W235" s="151" t="s">
        <v>700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2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824</v>
      </c>
      <c r="BK235" s="18" t="s">
        <v>824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824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755</v>
      </c>
      <c r="E236" s="157">
        <v>204</v>
      </c>
      <c r="F236" s="126" t="s">
        <v>696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908</v>
      </c>
      <c r="W236" s="151" t="s">
        <v>700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2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824</v>
      </c>
      <c r="BK236" s="18" t="s">
        <v>824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824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746</v>
      </c>
      <c r="E237" s="157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0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709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2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824</v>
      </c>
      <c r="BK237" s="18" t="s">
        <v>824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824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760</v>
      </c>
      <c r="E238" s="157">
        <v>230</v>
      </c>
      <c r="F238" s="126" t="s">
        <v>713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908</v>
      </c>
      <c r="W238" s="151" t="s">
        <v>1077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2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1078</v>
      </c>
      <c r="BK238" s="18" t="s">
        <v>1078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1036</v>
      </c>
      <c r="E239" s="157">
        <v>232</v>
      </c>
      <c r="F239" s="126" t="s">
        <v>1037</v>
      </c>
      <c r="G239" s="142" t="str">
        <f>IF(D239="","*",VLOOKUP(F239,BS_ATIVIDADE[],3,FALSE))</f>
        <v>DETECÇÃO</v>
      </c>
      <c r="H239" s="106" t="s">
        <v>48</v>
      </c>
      <c r="I239" s="106" t="s">
        <v>1079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1041</v>
      </c>
      <c r="W239" s="151" t="s">
        <v>1080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2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1081</v>
      </c>
      <c r="BK239" s="18" t="s">
        <v>1082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8" t="str">
        <f t="shared" si="25"/>
        <v>OKOK</v>
      </c>
    </row>
    <row r="240" spans="1:72" ht="105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986</v>
      </c>
      <c r="E240" s="157">
        <v>233</v>
      </c>
      <c r="F240" s="126" t="s">
        <v>820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1083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768</v>
      </c>
      <c r="W240" s="151" t="s">
        <v>1084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2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824</v>
      </c>
      <c r="BK240" s="18" t="s">
        <v>824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824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1085</v>
      </c>
      <c r="E241" s="157">
        <v>234</v>
      </c>
      <c r="F241" s="126" t="s">
        <v>767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768</v>
      </c>
      <c r="W241" s="151" t="s">
        <v>1086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1087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2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824</v>
      </c>
      <c r="BK241" s="18" t="s">
        <v>824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824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1088</v>
      </c>
      <c r="E242" s="157">
        <v>235</v>
      </c>
      <c r="F242" s="126" t="s">
        <v>1089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768</v>
      </c>
      <c r="W242" s="151" t="s">
        <v>1090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2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824</v>
      </c>
      <c r="BK242" s="18" t="s">
        <v>824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824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1091</v>
      </c>
      <c r="E243" s="157">
        <v>236</v>
      </c>
      <c r="F243" s="126" t="s">
        <v>758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768</v>
      </c>
      <c r="W243" s="151" t="s">
        <v>700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2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824</v>
      </c>
      <c r="BK243" s="18" t="s">
        <v>824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824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779</v>
      </c>
      <c r="E244" s="157">
        <v>237</v>
      </c>
      <c r="F244" s="126" t="s">
        <v>758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768</v>
      </c>
      <c r="W244" s="151" t="s">
        <v>700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2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824</v>
      </c>
      <c r="BK244" s="18" t="s">
        <v>824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824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7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2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819</v>
      </c>
      <c r="E246" s="157">
        <v>61</v>
      </c>
      <c r="F246" s="126" t="s">
        <v>820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821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822</v>
      </c>
      <c r="W246" s="151" t="s">
        <v>1092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2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824</v>
      </c>
      <c r="BK246" s="18" t="s">
        <v>824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824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8" t="str">
        <f t="shared" si="25"/>
        <v>CCOCirculaçãoIntervaloContrato</v>
      </c>
    </row>
    <row r="247" spans="1:72" ht="34.5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772</v>
      </c>
      <c r="E247" s="157">
        <v>61</v>
      </c>
      <c r="F247" s="126" t="s">
        <v>1093</v>
      </c>
      <c r="G247" s="142" t="str">
        <f>IF(D247="","*",VLOOKUP(F247,BS_ATIVIDADE[],3,FALSE))</f>
        <v>MODERNIZAÇÃO</v>
      </c>
      <c r="H247" s="106" t="s">
        <v>1094</v>
      </c>
      <c r="I247" s="106" t="s">
        <v>1094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821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822</v>
      </c>
      <c r="W247" s="151" t="s">
        <v>1095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2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1096</v>
      </c>
      <c r="BK247" s="18" t="s">
        <v>1096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1097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7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1094</v>
      </c>
      <c r="I248" s="106" t="s">
        <v>1094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821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822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2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824</v>
      </c>
      <c r="BK248" s="18" t="s">
        <v>824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824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7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2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819</v>
      </c>
      <c r="E250" s="157">
        <v>61</v>
      </c>
      <c r="F250" s="126" t="s">
        <v>820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835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822</v>
      </c>
      <c r="W250" s="151" t="s">
        <v>836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2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824</v>
      </c>
      <c r="BK250" s="18" t="s">
        <v>824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824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8" t="str">
        <f t="shared" si="25"/>
        <v>CCOCirculaçãoIntervaloContrato</v>
      </c>
    </row>
    <row r="251" spans="1:72" ht="69.75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776</v>
      </c>
      <c r="E251" s="157">
        <v>66</v>
      </c>
      <c r="F251" s="126" t="s">
        <v>717</v>
      </c>
      <c r="G251" s="142" t="str">
        <f>IF(D251="","*",VLOOKUP(F251,BS_ATIVIDADE[],3,FALSE))</f>
        <v>OUTROS</v>
      </c>
      <c r="H251" s="106" t="s">
        <v>184</v>
      </c>
      <c r="I251" s="106" t="s">
        <v>777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822</v>
      </c>
      <c r="W251" s="151" t="s">
        <v>837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2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824</v>
      </c>
      <c r="BK251" s="18" t="s">
        <v>1098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824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876</v>
      </c>
      <c r="E252" s="157">
        <v>93</v>
      </c>
      <c r="F252" s="126" t="s">
        <v>877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773</v>
      </c>
      <c r="W252" s="151" t="s">
        <v>878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2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1099</v>
      </c>
      <c r="BK252" s="18" t="s">
        <v>1099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1099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703</v>
      </c>
      <c r="E253" s="157">
        <v>185</v>
      </c>
      <c r="F253" s="126" t="s">
        <v>704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785</v>
      </c>
      <c r="W253" s="151" t="s">
        <v>700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2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1059</v>
      </c>
      <c r="BK253" s="18" t="s">
        <v>1059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1059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7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2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7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2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703</v>
      </c>
      <c r="E256" s="157"/>
      <c r="F256" s="126" t="s">
        <v>704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961</v>
      </c>
      <c r="W256" s="151" t="s">
        <v>700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2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1100</v>
      </c>
      <c r="BK256" s="18" t="s">
        <v>1100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1100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695</v>
      </c>
      <c r="E257" s="157"/>
      <c r="F257" s="126" t="s">
        <v>696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0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699</v>
      </c>
      <c r="W257" s="151" t="s">
        <v>700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2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1101</v>
      </c>
      <c r="BK257" s="18" t="s">
        <v>1102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712</v>
      </c>
      <c r="E258" s="157"/>
      <c r="F258" s="126" t="s">
        <v>717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0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714</v>
      </c>
      <c r="W258" s="151" t="s">
        <v>718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2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749</v>
      </c>
      <c r="E259" s="157">
        <v>193</v>
      </c>
      <c r="F259" s="126" t="s">
        <v>750</v>
      </c>
      <c r="G259" s="142" t="str">
        <f>IF(D259="","*",VLOOKUP(F259,BS_ATIVIDADE[],3,FALSE))</f>
        <v>TRILHEIRO - DESCARGA</v>
      </c>
      <c r="H259" s="106" t="s">
        <v>1017</v>
      </c>
      <c r="I259" s="106" t="s">
        <v>1017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714</v>
      </c>
      <c r="W259" s="151" t="s">
        <v>754</v>
      </c>
      <c r="X259" s="104" t="s">
        <v>421</v>
      </c>
      <c r="Y259" s="129" t="s">
        <v>424</v>
      </c>
      <c r="Z259" s="104"/>
      <c r="AA259" s="105" t="s">
        <v>1019</v>
      </c>
      <c r="AB259" s="103" t="s">
        <v>423</v>
      </c>
      <c r="AC259" s="152" t="s">
        <v>419</v>
      </c>
      <c r="AD259" s="107">
        <v>0.41666666666666669</v>
      </c>
      <c r="AE259" s="105" t="s">
        <v>1020</v>
      </c>
      <c r="AF259" s="105" t="s">
        <v>1021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2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1103</v>
      </c>
      <c r="BK259" s="18" t="s">
        <v>1103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1103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7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0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2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720</v>
      </c>
      <c r="E261" s="157"/>
      <c r="F261" s="126" t="s">
        <v>721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0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722</v>
      </c>
      <c r="W261" s="151" t="s">
        <v>1024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2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1104</v>
      </c>
      <c r="BK261" s="18" t="s">
        <v>1105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1105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978</v>
      </c>
      <c r="E262" s="157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709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1106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2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1107</v>
      </c>
      <c r="BK262" s="18" t="s">
        <v>1108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1108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857</v>
      </c>
      <c r="E263" s="157">
        <v>81</v>
      </c>
      <c r="F263" s="126" t="s">
        <v>721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0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858</v>
      </c>
      <c r="W263" s="151" t="s">
        <v>799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2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1109</v>
      </c>
      <c r="BK263" s="18" t="s">
        <v>1109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1109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726</v>
      </c>
      <c r="E264" s="157"/>
      <c r="F264" s="126" t="s">
        <v>713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859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860</v>
      </c>
      <c r="W264" s="151" t="s">
        <v>803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2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1110</v>
      </c>
      <c r="BK264" s="18" t="s">
        <v>1111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1111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1112</v>
      </c>
      <c r="E265" s="157">
        <v>81</v>
      </c>
      <c r="F265" s="126" t="s">
        <v>721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0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1113</v>
      </c>
      <c r="W265" s="151" t="s">
        <v>799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2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1104</v>
      </c>
      <c r="BK265" s="18" t="s">
        <v>1114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1114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7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0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2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692</v>
      </c>
      <c r="E267" s="157">
        <v>4</v>
      </c>
      <c r="F267" s="126" t="s">
        <v>693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742</v>
      </c>
      <c r="W267" s="151" t="s">
        <v>743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2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1115</v>
      </c>
      <c r="BK267" s="18" t="s">
        <v>1115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1116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1076</v>
      </c>
      <c r="E268" s="157"/>
      <c r="F268" s="126" t="s">
        <v>870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0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908</v>
      </c>
      <c r="W268" s="151" t="s">
        <v>1029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2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1117</v>
      </c>
      <c r="BK268" s="18" t="s">
        <v>1118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813</v>
      </c>
      <c r="E269" s="157">
        <v>203</v>
      </c>
      <c r="F269" s="126" t="s">
        <v>696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908</v>
      </c>
      <c r="W269" s="151" t="s">
        <v>700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2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1100</v>
      </c>
      <c r="BK269" s="18" t="s">
        <v>1100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1100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755</v>
      </c>
      <c r="E270" s="157">
        <v>204</v>
      </c>
      <c r="F270" s="126" t="s">
        <v>696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908</v>
      </c>
      <c r="W270" s="151" t="s">
        <v>700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2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1100</v>
      </c>
      <c r="BK270" s="18" t="s">
        <v>1100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1100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746</v>
      </c>
      <c r="E271" s="157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0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709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2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1119</v>
      </c>
      <c r="BK271" s="18" t="s">
        <v>1120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760</v>
      </c>
      <c r="E272" s="157">
        <v>230</v>
      </c>
      <c r="F272" s="126" t="s">
        <v>713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908</v>
      </c>
      <c r="W272" s="151" t="s">
        <v>1077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2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1121</v>
      </c>
      <c r="BK272" s="18" t="s">
        <v>1121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1121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7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2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779</v>
      </c>
      <c r="E274" s="157">
        <v>268</v>
      </c>
      <c r="F274" s="126" t="s">
        <v>758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768</v>
      </c>
      <c r="W274" s="151" t="s">
        <v>700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2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1100</v>
      </c>
      <c r="BK274" s="18" t="s">
        <v>1100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1100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1122</v>
      </c>
      <c r="E275" s="157">
        <v>269</v>
      </c>
      <c r="F275" s="126" t="s">
        <v>758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768</v>
      </c>
      <c r="W275" s="151" t="s">
        <v>700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2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1100</v>
      </c>
      <c r="BK275" s="18" t="s">
        <v>1100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1100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7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2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1047</v>
      </c>
      <c r="E277" s="157">
        <v>210</v>
      </c>
      <c r="F277" s="126" t="s">
        <v>678</v>
      </c>
      <c r="G277" s="142" t="str">
        <f>IF(D277="","*",VLOOKUP(F277,BS_ATIVIDADE[],3,FALSE))</f>
        <v>OUTROS</v>
      </c>
      <c r="H277" s="106" t="s">
        <v>1048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1049</v>
      </c>
      <c r="N277" s="127" t="s">
        <v>1050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822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2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1123</v>
      </c>
      <c r="BK277" s="18" t="s">
        <v>1123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1036</v>
      </c>
      <c r="E278" s="157">
        <v>277</v>
      </c>
      <c r="F278" s="126" t="s">
        <v>1037</v>
      </c>
      <c r="G278" s="142" t="str">
        <f>IF(D278="","*",VLOOKUP(F278,BS_ATIVIDADE[],3,FALSE))</f>
        <v>DETECÇÃO</v>
      </c>
      <c r="H278" s="106" t="s">
        <v>831</v>
      </c>
      <c r="I278" s="106" t="s">
        <v>1124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1050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1041</v>
      </c>
      <c r="W278" s="151" t="s">
        <v>1042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2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1125</v>
      </c>
      <c r="BK278" s="18" t="s">
        <v>1125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876</v>
      </c>
      <c r="E279" s="157">
        <v>93</v>
      </c>
      <c r="F279" s="126" t="s">
        <v>877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773</v>
      </c>
      <c r="W279" s="151" t="s">
        <v>878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2">
        <f t="shared" si="26"/>
        <v>4.1666666666666685E-2</v>
      </c>
      <c r="AZ279" s="153"/>
      <c r="BA279" s="175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1126</v>
      </c>
      <c r="BK279" s="18" t="s">
        <v>1127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703</v>
      </c>
      <c r="E280" s="157">
        <v>279</v>
      </c>
      <c r="F280" s="126" t="s">
        <v>1128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785</v>
      </c>
      <c r="W280" s="151" t="s">
        <v>1129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2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1130</v>
      </c>
      <c r="BK280" s="18" t="s">
        <v>1130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1130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703</v>
      </c>
      <c r="E281" s="157">
        <v>280</v>
      </c>
      <c r="F281" s="126" t="s">
        <v>704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785</v>
      </c>
      <c r="W281" s="151" t="s">
        <v>700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2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1131</v>
      </c>
      <c r="BK281" s="18" t="s">
        <v>1132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7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2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703</v>
      </c>
      <c r="E283" s="157"/>
      <c r="F283" s="126" t="s">
        <v>704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961</v>
      </c>
      <c r="W283" s="151" t="s">
        <v>700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2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1133</v>
      </c>
      <c r="BK283" s="18" t="s">
        <v>1134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695</v>
      </c>
      <c r="E284" s="157"/>
      <c r="F284" s="126" t="s">
        <v>696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0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699</v>
      </c>
      <c r="W284" s="151" t="s">
        <v>700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2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1135</v>
      </c>
      <c r="BK284" s="18" t="s">
        <v>1136</v>
      </c>
      <c r="BL284" s="16"/>
      <c r="BM284" s="130" t="s">
        <v>445</v>
      </c>
      <c r="BN284" s="130" t="s">
        <v>445</v>
      </c>
      <c r="BO284" s="130" t="s">
        <v>892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712</v>
      </c>
      <c r="E285" s="157"/>
      <c r="F285" s="126" t="s">
        <v>717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0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714</v>
      </c>
      <c r="W285" s="151" t="s">
        <v>718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2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749</v>
      </c>
      <c r="E286" s="157">
        <v>193</v>
      </c>
      <c r="F286" s="126" t="s">
        <v>750</v>
      </c>
      <c r="G286" s="142" t="str">
        <f>IF(D286="","*",VLOOKUP(F286,BS_ATIVIDADE[],3,FALSE))</f>
        <v>TRILHEIRO - DESCARGA</v>
      </c>
      <c r="H286" s="106" t="s">
        <v>1017</v>
      </c>
      <c r="I286" s="106" t="s">
        <v>1017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714</v>
      </c>
      <c r="W286" s="151" t="s">
        <v>754</v>
      </c>
      <c r="X286" s="104" t="s">
        <v>421</v>
      </c>
      <c r="Y286" s="129" t="s">
        <v>424</v>
      </c>
      <c r="Z286" s="104"/>
      <c r="AA286" s="105" t="s">
        <v>1019</v>
      </c>
      <c r="AB286" s="103" t="s">
        <v>423</v>
      </c>
      <c r="AC286" s="152" t="s">
        <v>419</v>
      </c>
      <c r="AD286" s="107">
        <v>0.41666666666666669</v>
      </c>
      <c r="AE286" s="105" t="s">
        <v>1020</v>
      </c>
      <c r="AF286" s="105" t="s">
        <v>1021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2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1137</v>
      </c>
      <c r="BK286" s="18" t="s">
        <v>1137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1137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7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2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978</v>
      </c>
      <c r="E288" s="157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773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2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1137</v>
      </c>
      <c r="BK288" s="18" t="s">
        <v>1137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1137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857</v>
      </c>
      <c r="E289" s="157">
        <v>81</v>
      </c>
      <c r="F289" s="126" t="s">
        <v>721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0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858</v>
      </c>
      <c r="W289" s="151" t="s">
        <v>799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2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1138</v>
      </c>
      <c r="BK289" s="18" t="s">
        <v>1138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1138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726</v>
      </c>
      <c r="E290" s="157"/>
      <c r="F290" s="126" t="s">
        <v>713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859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860</v>
      </c>
      <c r="W290" s="151" t="s">
        <v>803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2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1139</v>
      </c>
      <c r="BK290" s="18" t="s">
        <v>1140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1112</v>
      </c>
      <c r="E291" s="157">
        <v>81</v>
      </c>
      <c r="F291" s="126" t="s">
        <v>721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0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1113</v>
      </c>
      <c r="W291" s="151" t="s">
        <v>799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2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1141</v>
      </c>
      <c r="BK291" s="18" t="s">
        <v>1141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1141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7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2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1028</v>
      </c>
      <c r="E293" s="157">
        <v>287</v>
      </c>
      <c r="F293" s="126" t="s">
        <v>870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908</v>
      </c>
      <c r="W293" s="151" t="s">
        <v>1029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2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1142</v>
      </c>
      <c r="BK293" s="18" t="s">
        <v>1143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746</v>
      </c>
      <c r="E294" s="157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752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709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2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1144</v>
      </c>
      <c r="BK294" s="18" t="s">
        <v>1145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1145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692</v>
      </c>
      <c r="E295" s="157">
        <v>4</v>
      </c>
      <c r="F295" s="126" t="s">
        <v>693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742</v>
      </c>
      <c r="W295" s="151" t="s">
        <v>743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2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1146</v>
      </c>
      <c r="BK295" s="18" t="s">
        <v>1146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1146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813</v>
      </c>
      <c r="E296" s="157">
        <v>290</v>
      </c>
      <c r="F296" s="126" t="s">
        <v>696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908</v>
      </c>
      <c r="W296" s="151" t="s">
        <v>700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2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736</v>
      </c>
      <c r="BK296" s="18" t="s">
        <v>1147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1147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755</v>
      </c>
      <c r="E297" s="157">
        <v>291</v>
      </c>
      <c r="F297" s="126" t="s">
        <v>696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908</v>
      </c>
      <c r="W297" s="151" t="s">
        <v>700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2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736</v>
      </c>
      <c r="BK297" s="18" t="s">
        <v>1147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1147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760</v>
      </c>
      <c r="E298" s="157">
        <v>230</v>
      </c>
      <c r="F298" s="126" t="s">
        <v>713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908</v>
      </c>
      <c r="W298" s="151" t="s">
        <v>1077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2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1148</v>
      </c>
      <c r="BK298" s="18" t="s">
        <v>1149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7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2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779</v>
      </c>
      <c r="E300" s="157">
        <v>268</v>
      </c>
      <c r="F300" s="126" t="s">
        <v>758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768</v>
      </c>
      <c r="W300" s="151" t="s">
        <v>700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2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1150</v>
      </c>
      <c r="BK300" s="18" t="s">
        <v>1150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1150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1122</v>
      </c>
      <c r="E301" s="157">
        <v>269</v>
      </c>
      <c r="F301" s="126" t="s">
        <v>758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768</v>
      </c>
      <c r="W301" s="151" t="s">
        <v>700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2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1150</v>
      </c>
      <c r="BK301" s="18" t="s">
        <v>1150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1150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1036</v>
      </c>
      <c r="E302" s="157">
        <v>296</v>
      </c>
      <c r="F302" s="126" t="s">
        <v>1037</v>
      </c>
      <c r="G302" s="142" t="str">
        <f>IF(D302="","*",VLOOKUP(F302,BS_ATIVIDADE[],3,FALSE))</f>
        <v>DETECÇÃO</v>
      </c>
      <c r="H302" s="106" t="s">
        <v>1151</v>
      </c>
      <c r="I302" s="106" t="s">
        <v>1124</v>
      </c>
      <c r="J302" s="105">
        <v>53</v>
      </c>
      <c r="K302" s="105">
        <v>123</v>
      </c>
      <c r="L302" s="105"/>
      <c r="M302" s="127" t="s">
        <v>1152</v>
      </c>
      <c r="N302" s="127" t="s">
        <v>1153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1041</v>
      </c>
      <c r="W302" s="151" t="s">
        <v>1042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1057</v>
      </c>
      <c r="AL302" s="31" t="s">
        <v>335</v>
      </c>
      <c r="AM302" s="105" t="s">
        <v>1152</v>
      </c>
      <c r="AN302" s="105" t="s">
        <v>1153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2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1154</v>
      </c>
      <c r="BK302" s="18" t="s">
        <v>1155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776</v>
      </c>
      <c r="E303" s="157">
        <v>297</v>
      </c>
      <c r="F303" s="126" t="s">
        <v>678</v>
      </c>
      <c r="G303" s="142" t="str">
        <f>IF(D303="","*",VLOOKUP(F303,BS_ATIVIDADE[],3,FALSE))</f>
        <v>OUTROS</v>
      </c>
      <c r="H303" s="106" t="s">
        <v>830</v>
      </c>
      <c r="I303" s="106" t="s">
        <v>830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0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773</v>
      </c>
      <c r="W303" s="151" t="s">
        <v>774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2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1156</v>
      </c>
      <c r="BK303" s="18" t="s">
        <v>1157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876</v>
      </c>
      <c r="E304" s="157">
        <v>93</v>
      </c>
      <c r="F304" s="126" t="s">
        <v>877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773</v>
      </c>
      <c r="W304" s="151" t="s">
        <v>878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2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1158</v>
      </c>
      <c r="BK304" s="18" t="s">
        <v>1159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1003</v>
      </c>
      <c r="E305" s="157">
        <v>299</v>
      </c>
      <c r="F305" s="126" t="s">
        <v>877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773</v>
      </c>
      <c r="W305" s="151" t="s">
        <v>878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2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1160</v>
      </c>
      <c r="BK305" s="18" t="s">
        <v>1161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1161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703</v>
      </c>
      <c r="E306" s="157">
        <v>185</v>
      </c>
      <c r="F306" s="126" t="s">
        <v>704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882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785</v>
      </c>
      <c r="W306" s="151" t="s">
        <v>1162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2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1163</v>
      </c>
      <c r="BK306" s="18" t="s">
        <v>1164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7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2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8" t="str">
        <f t="shared" si="31"/>
        <v/>
      </c>
    </row>
    <row r="308" spans="1:72" hidden="1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703</v>
      </c>
      <c r="E308" s="157">
        <v>185</v>
      </c>
      <c r="F308" s="126" t="s">
        <v>704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961</v>
      </c>
      <c r="W308" s="151" t="s">
        <v>1165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2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1166</v>
      </c>
      <c r="BK308" s="18" t="s">
        <v>1167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8" t="str">
        <f t="shared" si="31"/>
        <v>OKOK</v>
      </c>
    </row>
    <row r="309" spans="1:72" hidden="1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695</v>
      </c>
      <c r="E309" s="157"/>
      <c r="F309" s="126" t="s">
        <v>696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699</v>
      </c>
      <c r="W309" s="151" t="s">
        <v>700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2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1168</v>
      </c>
      <c r="BK309" s="18" t="s">
        <v>1168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1168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8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1169</v>
      </c>
      <c r="E310" s="157"/>
      <c r="F310" s="126" t="s">
        <v>678</v>
      </c>
      <c r="G310" s="142" t="str">
        <f>IF(D310="","*",VLOOKUP(F310,BS_ATIVIDADE[],3,FALSE))</f>
        <v>OUTROS</v>
      </c>
      <c r="H310" s="106" t="s">
        <v>1170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1171</v>
      </c>
      <c r="N310" s="127" t="s">
        <v>1172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1065</v>
      </c>
      <c r="W310" s="151" t="s">
        <v>774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2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1173</v>
      </c>
      <c r="BK310" s="18" t="s">
        <v>1174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8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749</v>
      </c>
      <c r="E311" s="157">
        <v>193</v>
      </c>
      <c r="F311" s="126" t="s">
        <v>750</v>
      </c>
      <c r="G311" s="142" t="str">
        <f>IF(D311="","*",VLOOKUP(F311,BS_ATIVIDADE[],3,FALSE))</f>
        <v>TRILHEIRO - DESCARGA</v>
      </c>
      <c r="H311" s="106" t="s">
        <v>1017</v>
      </c>
      <c r="I311" s="106" t="s">
        <v>1017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714</v>
      </c>
      <c r="W311" s="151" t="s">
        <v>754</v>
      </c>
      <c r="X311" s="104" t="s">
        <v>416</v>
      </c>
      <c r="Y311" s="129" t="s">
        <v>420</v>
      </c>
      <c r="Z311" s="104"/>
      <c r="AA311" s="105" t="s">
        <v>1019</v>
      </c>
      <c r="AB311" s="103" t="s">
        <v>423</v>
      </c>
      <c r="AC311" s="152" t="s">
        <v>419</v>
      </c>
      <c r="AD311" s="107">
        <v>0.41666666666666669</v>
      </c>
      <c r="AE311" s="105" t="s">
        <v>1020</v>
      </c>
      <c r="AF311" s="105" t="s">
        <v>1021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2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1175</v>
      </c>
      <c r="BK311" s="18" t="s">
        <v>1176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1176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8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7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2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8" t="str">
        <f t="shared" si="31"/>
        <v/>
      </c>
    </row>
    <row r="313" spans="1:72" hidden="1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857</v>
      </c>
      <c r="E313" s="157">
        <v>81</v>
      </c>
      <c r="F313" s="126" t="s">
        <v>721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773</v>
      </c>
      <c r="W313" s="151" t="s">
        <v>1024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2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1177</v>
      </c>
      <c r="BK313" s="18" t="s">
        <v>1178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1178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8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978</v>
      </c>
      <c r="E314" s="157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773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2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1179</v>
      </c>
      <c r="BK314" s="18" t="s">
        <v>1180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1180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8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726</v>
      </c>
      <c r="E315" s="157"/>
      <c r="F315" s="126" t="s">
        <v>713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773</v>
      </c>
      <c r="W315" s="151" t="s">
        <v>803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2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1181</v>
      </c>
      <c r="BK315" s="18" t="s">
        <v>1181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1181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8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732</v>
      </c>
      <c r="E316" s="157">
        <v>310</v>
      </c>
      <c r="F316" s="126" t="s">
        <v>721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773</v>
      </c>
      <c r="W316" s="151" t="s">
        <v>1024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2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1182</v>
      </c>
      <c r="BK316" s="18" t="s">
        <v>1182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1182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8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1183</v>
      </c>
      <c r="E317" s="157"/>
      <c r="F317" s="126" t="s">
        <v>721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773</v>
      </c>
      <c r="W317" s="151" t="s">
        <v>1024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2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1182</v>
      </c>
      <c r="BK317" s="18" t="s">
        <v>1182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1182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8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7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2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8" t="str">
        <f t="shared" si="31"/>
        <v/>
      </c>
    </row>
    <row r="319" spans="1:72" hidden="1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1074</v>
      </c>
      <c r="E319" s="157">
        <v>313</v>
      </c>
      <c r="F319" s="126" t="s">
        <v>820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908</v>
      </c>
      <c r="W319" s="151" t="s">
        <v>1075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2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1184</v>
      </c>
      <c r="BK319" s="18" t="s">
        <v>1185</v>
      </c>
      <c r="BL319" s="16"/>
      <c r="BM319" s="130" t="s">
        <v>445</v>
      </c>
      <c r="BN319" s="130" t="s">
        <v>445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8" t="str">
        <f t="shared" si="31"/>
        <v>OKOK</v>
      </c>
    </row>
    <row r="320" spans="1:72" hidden="1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692</v>
      </c>
      <c r="E320" s="157">
        <v>4</v>
      </c>
      <c r="F320" s="126" t="s">
        <v>693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742</v>
      </c>
      <c r="W320" s="151" t="s">
        <v>743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2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1186</v>
      </c>
      <c r="BK320" s="18" t="s">
        <v>1187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8" t="str">
        <f t="shared" si="31"/>
        <v>OKOK</v>
      </c>
    </row>
    <row r="321" spans="1:72" hidden="1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746</v>
      </c>
      <c r="E321" s="157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709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2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1188</v>
      </c>
      <c r="BK321" s="18" t="s">
        <v>1188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1188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8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1028</v>
      </c>
      <c r="E322" s="157">
        <v>316</v>
      </c>
      <c r="F322" s="126" t="s">
        <v>870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908</v>
      </c>
      <c r="W322" s="151" t="s">
        <v>1029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2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1189</v>
      </c>
      <c r="BK322" s="18" t="s">
        <v>1190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8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7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2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8" t="str">
        <f t="shared" si="31"/>
        <v/>
      </c>
    </row>
    <row r="324" spans="1:72" ht="105" hidden="1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986</v>
      </c>
      <c r="E324" s="157">
        <v>233</v>
      </c>
      <c r="F324" s="126" t="s">
        <v>820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1083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768</v>
      </c>
      <c r="W324" s="151" t="s">
        <v>1084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2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1191</v>
      </c>
      <c r="BK324" s="18" t="s">
        <v>1184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1184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8" t="str">
        <f t="shared" si="31"/>
        <v>CCOCirculaçãoIntervaloContrato</v>
      </c>
    </row>
    <row r="325" spans="1:72" hidden="1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1085</v>
      </c>
      <c r="E325" s="157">
        <v>234</v>
      </c>
      <c r="F325" s="126" t="s">
        <v>767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768</v>
      </c>
      <c r="W325" s="151" t="s">
        <v>1086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1087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2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1184</v>
      </c>
      <c r="BK325" s="18" t="s">
        <v>1184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1184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8" t="str">
        <f t="shared" si="31"/>
        <v>CCOCirculaçãoIntervaloContrato</v>
      </c>
    </row>
    <row r="326" spans="1:72" hidden="1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1088</v>
      </c>
      <c r="E326" s="157">
        <v>235</v>
      </c>
      <c r="F326" s="126" t="s">
        <v>1089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8.3333333333333329E-2</v>
      </c>
      <c r="Q326" s="105">
        <v>270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768</v>
      </c>
      <c r="W326" s="151" t="s">
        <v>1090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2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1192</v>
      </c>
      <c r="BK326" s="18" t="s">
        <v>1192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8" t="str">
        <f t="shared" si="31"/>
        <v>OKOK</v>
      </c>
    </row>
    <row r="327" spans="1:72" hidden="1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1122</v>
      </c>
      <c r="E327" s="157">
        <v>236</v>
      </c>
      <c r="F327" s="126" t="s">
        <v>758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8.3333333333333329E-2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768</v>
      </c>
      <c r="W327" s="151" t="s">
        <v>700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1193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2">
        <f t="shared" ref="AY327:BA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1194</v>
      </c>
      <c r="BK327" s="18" t="s">
        <v>1195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8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1196</v>
      </c>
      <c r="E328" s="157">
        <v>237</v>
      </c>
      <c r="F328" s="126" t="s">
        <v>758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768</v>
      </c>
      <c r="W328" s="151" t="s">
        <v>700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2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1184</v>
      </c>
      <c r="BK328" s="18" t="s">
        <v>1184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1184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8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779</v>
      </c>
      <c r="E329" s="157">
        <v>237</v>
      </c>
      <c r="F329" s="126" t="s">
        <v>758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768</v>
      </c>
      <c r="W329" s="151" t="s">
        <v>700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1193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2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1197</v>
      </c>
      <c r="BK329" s="18" t="s">
        <v>1198</v>
      </c>
      <c r="BL329" s="16"/>
      <c r="BM329" s="130" t="s">
        <v>440</v>
      </c>
      <c r="BN329" s="130" t="s">
        <v>460</v>
      </c>
      <c r="BO329" s="130" t="s">
        <v>564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8" t="str">
        <f t="shared" si="41"/>
        <v>CCOCirculaçãoIntervaloContrato</v>
      </c>
    </row>
    <row r="330" spans="1:72" hidden="1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7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2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8" t="str">
        <f t="shared" si="41"/>
        <v/>
      </c>
    </row>
    <row r="331" spans="1:72" hidden="1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819</v>
      </c>
      <c r="E331" s="157">
        <v>61</v>
      </c>
      <c r="F331" s="126" t="s">
        <v>820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821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822</v>
      </c>
      <c r="W331" s="151" t="s">
        <v>1092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2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1184</v>
      </c>
      <c r="BK331" s="18" t="s">
        <v>1184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1184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8" t="str">
        <f t="shared" si="41"/>
        <v>CCOCirculaçãoIntervaloContrato</v>
      </c>
    </row>
    <row r="332" spans="1:72" ht="23.25" hidden="1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772</v>
      </c>
      <c r="E332" s="157">
        <v>61</v>
      </c>
      <c r="F332" s="126" t="s">
        <v>1093</v>
      </c>
      <c r="G332" s="142" t="str">
        <f>IF(D332="","*",VLOOKUP(F332,BS_ATIVIDADE[],3,FALSE))</f>
        <v>MODERNIZAÇÃO</v>
      </c>
      <c r="H332" s="106" t="s">
        <v>1094</v>
      </c>
      <c r="I332" s="106" t="s">
        <v>1094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821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822</v>
      </c>
      <c r="W332" s="151" t="s">
        <v>1199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0.39652777777777776</v>
      </c>
      <c r="AU332" s="136"/>
      <c r="AV332" s="136"/>
      <c r="AW332" s="14"/>
      <c r="AX332" s="14"/>
      <c r="AY332" s="162">
        <f t="shared" si="36"/>
        <v>6.9444444444444198E-4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1200</v>
      </c>
      <c r="BK332" s="18" t="s">
        <v>1201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1201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8" t="str">
        <f t="shared" si="41"/>
        <v>OKOK</v>
      </c>
    </row>
    <row r="333" spans="1:72" hidden="1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7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1094</v>
      </c>
      <c r="I333" s="106" t="s">
        <v>1094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821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822</v>
      </c>
      <c r="W333" s="151" t="s">
        <v>1202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2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1184</v>
      </c>
      <c r="BK333" s="18" t="s">
        <v>1184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1184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8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846</v>
      </c>
      <c r="E334" s="157">
        <v>328</v>
      </c>
      <c r="F334" s="126" t="s">
        <v>758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822</v>
      </c>
      <c r="W334" s="151" t="s">
        <v>700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2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1184</v>
      </c>
      <c r="BK334" s="18" t="s">
        <v>1184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1184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8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846</v>
      </c>
      <c r="E335" s="157">
        <v>328</v>
      </c>
      <c r="F335" s="126" t="s">
        <v>758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822</v>
      </c>
      <c r="W335" s="151" t="s">
        <v>700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2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1184</v>
      </c>
      <c r="BK335" s="18" t="s">
        <v>1184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1184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8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846</v>
      </c>
      <c r="E336" s="157">
        <v>328</v>
      </c>
      <c r="F336" s="126" t="s">
        <v>758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822</v>
      </c>
      <c r="W336" s="151" t="s">
        <v>700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2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1184</v>
      </c>
      <c r="BK336" s="18" t="s">
        <v>1184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1184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8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7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2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8" t="str">
        <f t="shared" si="41"/>
        <v/>
      </c>
    </row>
    <row r="338" spans="1:72" hidden="1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776</v>
      </c>
      <c r="E338" s="157">
        <v>332</v>
      </c>
      <c r="F338" s="126" t="s">
        <v>678</v>
      </c>
      <c r="G338" s="142" t="str">
        <f>IF(D338="","*",VLOOKUP(F338,BS_ATIVIDADE[],3,FALSE))</f>
        <v>OUTROS</v>
      </c>
      <c r="H338" s="106" t="s">
        <v>830</v>
      </c>
      <c r="I338" s="106" t="s">
        <v>830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0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773</v>
      </c>
      <c r="W338" s="151" t="s">
        <v>774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2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1203</v>
      </c>
      <c r="BK338" s="18" t="s">
        <v>1204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8" t="str">
        <f t="shared" si="41"/>
        <v>OKOK</v>
      </c>
    </row>
    <row r="339" spans="1:72" hidden="1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1205</v>
      </c>
      <c r="E339" s="157">
        <v>332</v>
      </c>
      <c r="F339" s="126" t="s">
        <v>870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773</v>
      </c>
      <c r="W339" s="151" t="s">
        <v>1206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2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1184</v>
      </c>
      <c r="BK339" s="18" t="s">
        <v>1184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1184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8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1183</v>
      </c>
      <c r="E340" s="157">
        <v>334</v>
      </c>
      <c r="F340" s="126" t="s">
        <v>870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773</v>
      </c>
      <c r="W340" s="151" t="s">
        <v>1206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2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1184</v>
      </c>
      <c r="BK340" s="18" t="s">
        <v>1184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1184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8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1207</v>
      </c>
      <c r="E341" s="157">
        <v>335</v>
      </c>
      <c r="F341" s="126" t="s">
        <v>870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773</v>
      </c>
      <c r="W341" s="151" t="s">
        <v>1206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2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1184</v>
      </c>
      <c r="BK341" s="18" t="s">
        <v>1184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1184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8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7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2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8" t="str">
        <f t="shared" si="41"/>
        <v/>
      </c>
    </row>
    <row r="343" spans="1:72" ht="128.25" hidden="1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819</v>
      </c>
      <c r="E343" s="157">
        <v>61</v>
      </c>
      <c r="F343" s="126" t="s">
        <v>820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835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822</v>
      </c>
      <c r="W343" s="151" t="s">
        <v>1208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2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1184</v>
      </c>
      <c r="BK343" s="18" t="s">
        <v>1184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1184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8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703</v>
      </c>
      <c r="E344" s="157">
        <v>280</v>
      </c>
      <c r="F344" s="126" t="s">
        <v>704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6.25E-2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785</v>
      </c>
      <c r="W344" s="151" t="s">
        <v>700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2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1209</v>
      </c>
      <c r="BK344" s="18" t="s">
        <v>1210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8" t="str">
        <f t="shared" si="41"/>
        <v>OKOK</v>
      </c>
    </row>
    <row r="345" spans="1:72" hidden="1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1003</v>
      </c>
      <c r="E345" s="157">
        <v>338</v>
      </c>
      <c r="F345" s="126" t="s">
        <v>1211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773</v>
      </c>
      <c r="W345" s="151" t="s">
        <v>1212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0.64722222222222225</v>
      </c>
      <c r="AU345" s="136"/>
      <c r="AV345" s="136"/>
      <c r="AW345" s="14"/>
      <c r="AX345" s="14"/>
      <c r="AY345" s="162">
        <f t="shared" si="36"/>
        <v>8.333333333333337E-2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736</v>
      </c>
      <c r="BK345" s="18" t="s">
        <v>1213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1213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8" t="str">
        <f t="shared" si="41"/>
        <v>OKOK</v>
      </c>
    </row>
    <row r="346" spans="1:72" hidden="1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813</v>
      </c>
      <c r="E346" s="157">
        <v>340</v>
      </c>
      <c r="F346" s="126" t="s">
        <v>696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908</v>
      </c>
      <c r="W346" s="151" t="s">
        <v>700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2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1214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8" t="str">
        <f t="shared" si="41"/>
        <v>OKOK</v>
      </c>
    </row>
    <row r="347" spans="1:72" hidden="1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755</v>
      </c>
      <c r="E347" s="157">
        <v>341</v>
      </c>
      <c r="F347" s="126" t="s">
        <v>696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908</v>
      </c>
      <c r="W347" s="151" t="s">
        <v>700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2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1214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8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7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2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8" t="str">
        <f t="shared" si="41"/>
        <v/>
      </c>
    </row>
    <row r="349" spans="1:72" hidden="1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703</v>
      </c>
      <c r="E349" s="157">
        <v>343</v>
      </c>
      <c r="F349" s="126" t="s">
        <v>704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706</v>
      </c>
      <c r="W349" s="151" t="s">
        <v>700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2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1215</v>
      </c>
      <c r="BK349" s="17" t="s">
        <v>1215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8" t="str">
        <f t="shared" si="41"/>
        <v>OKOK</v>
      </c>
    </row>
    <row r="350" spans="1:72" hidden="1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695</v>
      </c>
      <c r="E350" s="157"/>
      <c r="F350" s="126" t="s">
        <v>696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699</v>
      </c>
      <c r="W350" s="151" t="s">
        <v>700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2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1216</v>
      </c>
      <c r="BK350" s="17" t="s">
        <v>1216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8" t="str">
        <f t="shared" si="41"/>
        <v>CCOCirculaçãoIntervaloOportunidade</v>
      </c>
    </row>
    <row r="351" spans="1:72" hidden="1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7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2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8" t="str">
        <f t="shared" si="41"/>
        <v/>
      </c>
    </row>
    <row r="352" spans="1:72" hidden="1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857</v>
      </c>
      <c r="E352" s="157">
        <v>81</v>
      </c>
      <c r="F352" s="126" t="s">
        <v>721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40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773</v>
      </c>
      <c r="W352" s="151" t="s">
        <v>1024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2">
        <f t="shared" si="36"/>
        <v>8.3333333333333329E-2</v>
      </c>
      <c r="AZ352" s="153"/>
      <c r="BA352" s="109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1217</v>
      </c>
      <c r="BK352" s="17" t="s">
        <v>1217</v>
      </c>
      <c r="BL352" s="16"/>
      <c r="BM352" s="130" t="s">
        <v>445</v>
      </c>
      <c r="BN352" s="130" t="s">
        <v>445</v>
      </c>
      <c r="BO352" s="130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8" t="str">
        <f t="shared" si="41"/>
        <v>OKOK</v>
      </c>
    </row>
    <row r="353" spans="1:72" hidden="1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978</v>
      </c>
      <c r="E353" s="157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773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>
        <v>0</v>
      </c>
      <c r="AS353" s="108">
        <v>0</v>
      </c>
      <c r="AT353" s="108">
        <v>0</v>
      </c>
      <c r="AU353" s="136"/>
      <c r="AV353" s="136"/>
      <c r="AW353" s="14"/>
      <c r="AX353" s="14"/>
      <c r="AY353" s="162">
        <f t="shared" si="36"/>
        <v>0</v>
      </c>
      <c r="AZ353" s="153"/>
      <c r="BA353" s="109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>
        <v>0</v>
      </c>
      <c r="BI353" s="17"/>
      <c r="BJ353" s="17" t="s">
        <v>1218</v>
      </c>
      <c r="BK353" s="17" t="s">
        <v>1219</v>
      </c>
      <c r="BL353" s="16"/>
      <c r="BM353" s="130" t="s">
        <v>441</v>
      </c>
      <c r="BN353" s="130" t="s">
        <v>470</v>
      </c>
      <c r="BO353" s="130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8" t="str">
        <f t="shared" si="41"/>
        <v>SuperExecução</v>
      </c>
    </row>
    <row r="354" spans="1:72" hidden="1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732</v>
      </c>
      <c r="E354" s="157">
        <v>310</v>
      </c>
      <c r="F354" s="126" t="s">
        <v>721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773</v>
      </c>
      <c r="W354" s="151" t="s">
        <v>1024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2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1217</v>
      </c>
      <c r="BK354" s="17" t="s">
        <v>1217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8" t="str">
        <f t="shared" si="41"/>
        <v>OKOK</v>
      </c>
    </row>
    <row r="355" spans="1:72" hidden="1">
      <c r="A355" s="47" t="str">
        <f t="shared" si="37"/>
        <v>JACIANO (TF-674)</v>
      </c>
      <c r="B355" s="102"/>
      <c r="C355" s="135" t="str">
        <f>IF(BS_CONTROLE[[#This Row],[DATA]]="","",WEEKNUM(BS_CONTROLE[[#This Row],[DATA]]))</f>
        <v/>
      </c>
      <c r="D355" s="182" t="s">
        <v>1183</v>
      </c>
      <c r="E355" s="157"/>
      <c r="F355" s="126" t="s">
        <v>721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773</v>
      </c>
      <c r="W355" s="151" t="s">
        <v>1024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2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1217</v>
      </c>
      <c r="BK355" s="17" t="s">
        <v>1217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7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2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8" t="str">
        <f t="shared" si="41"/>
        <v/>
      </c>
    </row>
    <row r="357" spans="1:72" hidden="1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692</v>
      </c>
      <c r="E357" s="157">
        <v>4</v>
      </c>
      <c r="F357" s="126" t="s">
        <v>693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742</v>
      </c>
      <c r="W357" s="151" t="s">
        <v>743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2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1220</v>
      </c>
      <c r="BK357" s="17" t="s">
        <v>1220</v>
      </c>
      <c r="BL357" s="16"/>
      <c r="BM357" s="130" t="s">
        <v>440</v>
      </c>
      <c r="BN357" s="130" t="s">
        <v>469</v>
      </c>
      <c r="BO357" s="130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8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760</v>
      </c>
      <c r="E358" s="157">
        <v>352</v>
      </c>
      <c r="F358" s="126" t="s">
        <v>1221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908</v>
      </c>
      <c r="W358" s="151" t="s">
        <v>1222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>
        <v>0.37638888888888888</v>
      </c>
      <c r="AS358" s="108">
        <v>0.51388888888888884</v>
      </c>
      <c r="AT358" s="108">
        <v>0.55555555555555558</v>
      </c>
      <c r="AU358" s="136"/>
      <c r="AV358" s="136"/>
      <c r="AW358" s="14"/>
      <c r="AX358" s="14"/>
      <c r="AY358" s="162">
        <f t="shared" si="36"/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2</v>
      </c>
      <c r="BI358" s="17"/>
      <c r="BJ358" s="17" t="s">
        <v>1223</v>
      </c>
      <c r="BK358" s="17" t="s">
        <v>1223</v>
      </c>
      <c r="BL358" s="16"/>
      <c r="BM358" s="130" t="s">
        <v>445</v>
      </c>
      <c r="BN358" s="130" t="s">
        <v>445</v>
      </c>
      <c r="BO358" s="130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8" t="str">
        <f t="shared" si="41"/>
        <v>OKOK</v>
      </c>
    </row>
    <row r="359" spans="1:72" hidden="1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1028</v>
      </c>
      <c r="E359" s="157">
        <v>316</v>
      </c>
      <c r="F359" s="126" t="s">
        <v>870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908</v>
      </c>
      <c r="W359" s="151" t="s">
        <v>1029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>
        <v>0.5541666666666667</v>
      </c>
      <c r="AS359" s="108">
        <v>0.55625000000000002</v>
      </c>
      <c r="AT359" s="108">
        <v>0.68125000000000002</v>
      </c>
      <c r="AU359" s="136"/>
      <c r="AV359" s="136"/>
      <c r="AW359" s="14"/>
      <c r="AX359" s="14"/>
      <c r="AY359" s="162">
        <f t="shared" si="36"/>
        <v>0.125</v>
      </c>
      <c r="AZ359" s="153"/>
      <c r="BA359" s="109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>
        <v>2</v>
      </c>
      <c r="BI359" s="17"/>
      <c r="BJ359" s="17" t="s">
        <v>1224</v>
      </c>
      <c r="BK359" s="18" t="s">
        <v>1225</v>
      </c>
      <c r="BL359" s="16"/>
      <c r="BM359" s="130" t="s">
        <v>445</v>
      </c>
      <c r="BN359" s="130" t="s">
        <v>445</v>
      </c>
      <c r="BO359" s="130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8" t="str">
        <f t="shared" si="41"/>
        <v>OKOK</v>
      </c>
    </row>
    <row r="360" spans="1:72" hidden="1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746</v>
      </c>
      <c r="E360" s="157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709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>
        <v>0.37361111111111112</v>
      </c>
      <c r="AS360" s="108">
        <v>0.56180555555555556</v>
      </c>
      <c r="AT360" s="108">
        <v>0.625</v>
      </c>
      <c r="AU360" s="136">
        <v>0.8125</v>
      </c>
      <c r="AV360" s="136">
        <v>0.86805555555555558</v>
      </c>
      <c r="AW360" s="14"/>
      <c r="AX360" s="14"/>
      <c r="AY360" s="162">
        <f t="shared" si="36"/>
        <v>0.11875000000000002</v>
      </c>
      <c r="AZ360" s="153"/>
      <c r="BA360" s="109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2</v>
      </c>
      <c r="BI360" s="17"/>
      <c r="BJ360" s="17" t="s">
        <v>1226</v>
      </c>
      <c r="BK360" s="18" t="s">
        <v>1227</v>
      </c>
      <c r="BL360" s="16"/>
      <c r="BM360" s="130" t="s">
        <v>445</v>
      </c>
      <c r="BN360" s="130" t="s">
        <v>445</v>
      </c>
      <c r="BO360" s="130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8" t="str">
        <f t="shared" si="41"/>
        <v>OKOK</v>
      </c>
    </row>
    <row r="361" spans="1:72" hidden="1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813</v>
      </c>
      <c r="E361" s="157">
        <v>355</v>
      </c>
      <c r="F361" s="126" t="s">
        <v>696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908</v>
      </c>
      <c r="W361" s="151" t="s">
        <v>700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>
        <v>0</v>
      </c>
      <c r="AS361" s="108">
        <v>0</v>
      </c>
      <c r="AT361" s="108">
        <v>0</v>
      </c>
      <c r="AU361" s="136"/>
      <c r="AV361" s="136"/>
      <c r="AW361" s="14"/>
      <c r="AX361" s="14"/>
      <c r="AY361" s="162">
        <f t="shared" si="36"/>
        <v>0</v>
      </c>
      <c r="AZ361" s="153"/>
      <c r="BA361" s="109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1228</v>
      </c>
      <c r="BK361" s="17" t="s">
        <v>1228</v>
      </c>
      <c r="BL361" s="16"/>
      <c r="BM361" s="130" t="s">
        <v>447</v>
      </c>
      <c r="BN361" s="130" t="s">
        <v>471</v>
      </c>
      <c r="BO361" s="130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8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755</v>
      </c>
      <c r="E362" s="157">
        <v>356</v>
      </c>
      <c r="F362" s="126" t="s">
        <v>696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908</v>
      </c>
      <c r="W362" s="151" t="s">
        <v>700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>
        <v>0</v>
      </c>
      <c r="AS362" s="108">
        <v>0</v>
      </c>
      <c r="AT362" s="108">
        <v>0</v>
      </c>
      <c r="AU362" s="136"/>
      <c r="AV362" s="136"/>
      <c r="AW362" s="14"/>
      <c r="AX362" s="14"/>
      <c r="AY362" s="162">
        <f t="shared" si="36"/>
        <v>0</v>
      </c>
      <c r="AZ362" s="153"/>
      <c r="BA362" s="109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1228</v>
      </c>
      <c r="BK362" s="17" t="s">
        <v>1228</v>
      </c>
      <c r="BL362" s="16"/>
      <c r="BM362" s="130" t="s">
        <v>447</v>
      </c>
      <c r="BN362" s="130" t="s">
        <v>471</v>
      </c>
      <c r="BO362" s="130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8" t="str">
        <f t="shared" si="41"/>
        <v>CondiçõesClimáticaChuva</v>
      </c>
    </row>
    <row r="363" spans="1:72" hidden="1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7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2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8" t="str">
        <f t="shared" si="41"/>
        <v/>
      </c>
    </row>
    <row r="364" spans="1:72" hidden="1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1196</v>
      </c>
      <c r="E364" s="157">
        <v>358</v>
      </c>
      <c r="F364" s="126" t="s">
        <v>758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1229</v>
      </c>
      <c r="W364" s="151" t="s">
        <v>700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>
        <v>0</v>
      </c>
      <c r="AS364" s="108">
        <v>0</v>
      </c>
      <c r="AT364" s="108">
        <v>0</v>
      </c>
      <c r="AU364" s="136"/>
      <c r="AV364" s="136"/>
      <c r="AW364" s="14"/>
      <c r="AX364" s="14"/>
      <c r="AY364" s="162">
        <f t="shared" si="36"/>
        <v>0</v>
      </c>
      <c r="AZ364" s="153"/>
      <c r="BA364" s="109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>
        <v>0</v>
      </c>
      <c r="BI364" s="17"/>
      <c r="BJ364" s="17" t="s">
        <v>1230</v>
      </c>
      <c r="BK364" s="17" t="s">
        <v>1231</v>
      </c>
      <c r="BL364" s="16"/>
      <c r="BM364" s="130" t="s">
        <v>443</v>
      </c>
      <c r="BN364" s="130" t="s">
        <v>470</v>
      </c>
      <c r="BO364" s="130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8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1122</v>
      </c>
      <c r="E365" s="157">
        <v>359</v>
      </c>
      <c r="F365" s="126" t="s">
        <v>758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1229</v>
      </c>
      <c r="W365" s="151" t="s">
        <v>700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>
        <v>0</v>
      </c>
      <c r="AS365" s="108">
        <v>0</v>
      </c>
      <c r="AT365" s="108">
        <v>0</v>
      </c>
      <c r="AU365" s="136"/>
      <c r="AV365" s="136"/>
      <c r="AW365" s="14"/>
      <c r="AX365" s="14"/>
      <c r="AY365" s="162">
        <f t="shared" si="36"/>
        <v>0</v>
      </c>
      <c r="AZ365" s="153"/>
      <c r="BA365" s="109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>
        <v>0</v>
      </c>
      <c r="BI365" s="17"/>
      <c r="BJ365" s="17" t="s">
        <v>1230</v>
      </c>
      <c r="BK365" s="17" t="s">
        <v>1231</v>
      </c>
      <c r="BL365" s="16"/>
      <c r="BM365" s="130" t="s">
        <v>443</v>
      </c>
      <c r="BN365" s="130" t="s">
        <v>470</v>
      </c>
      <c r="BO365" s="130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8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1183</v>
      </c>
      <c r="E366" s="157">
        <v>360</v>
      </c>
      <c r="F366" s="126" t="s">
        <v>721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773</v>
      </c>
      <c r="W366" s="151" t="s">
        <v>799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>
        <v>0.3527777777777778</v>
      </c>
      <c r="AS366" s="108">
        <v>0</v>
      </c>
      <c r="AT366" s="108">
        <v>0</v>
      </c>
      <c r="AU366" s="136"/>
      <c r="AV366" s="136"/>
      <c r="AW366" s="14"/>
      <c r="AX366" s="14"/>
      <c r="AY366" s="162">
        <f t="shared" si="36"/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>
        <v>0</v>
      </c>
      <c r="BI366" s="17"/>
      <c r="BJ366" s="17" t="s">
        <v>1232</v>
      </c>
      <c r="BK366" s="17" t="s">
        <v>1232</v>
      </c>
      <c r="BL366" s="16"/>
      <c r="BM366" s="130" t="s">
        <v>440</v>
      </c>
      <c r="BN366" s="130" t="s">
        <v>469</v>
      </c>
      <c r="BO366" s="130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8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772</v>
      </c>
      <c r="E367" s="157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0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773</v>
      </c>
      <c r="W367" s="151" t="s">
        <v>774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>
        <v>0</v>
      </c>
      <c r="AT367" s="108">
        <v>0</v>
      </c>
      <c r="AU367" s="136"/>
      <c r="AV367" s="136"/>
      <c r="AW367" s="14"/>
      <c r="AX367" s="14"/>
      <c r="AY367" s="162">
        <f t="shared" si="36"/>
        <v>0</v>
      </c>
      <c r="AZ367" s="153"/>
      <c r="BA367" s="109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1233</v>
      </c>
      <c r="BK367" s="17" t="s">
        <v>1233</v>
      </c>
      <c r="BL367" s="16"/>
      <c r="BM367" s="130" t="s">
        <v>436</v>
      </c>
      <c r="BN367" s="130" t="s">
        <v>456</v>
      </c>
      <c r="BO367" s="130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8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703</v>
      </c>
      <c r="E368" s="157">
        <v>280</v>
      </c>
      <c r="F368" s="126" t="s">
        <v>704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785</v>
      </c>
      <c r="W368" s="151" t="s">
        <v>700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>
        <v>0.30902777777777779</v>
      </c>
      <c r="AS368" s="108">
        <v>0</v>
      </c>
      <c r="AT368" s="108">
        <v>0</v>
      </c>
      <c r="AU368" s="136"/>
      <c r="AV368" s="136"/>
      <c r="AW368" s="14"/>
      <c r="AX368" s="14"/>
      <c r="AY368" s="162">
        <f t="shared" si="36"/>
        <v>0</v>
      </c>
      <c r="AZ368" s="153"/>
      <c r="BA368" s="109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>
        <v>0</v>
      </c>
      <c r="BI368" s="17"/>
      <c r="BJ368" s="17" t="s">
        <v>1234</v>
      </c>
      <c r="BK368" s="17" t="s">
        <v>1234</v>
      </c>
      <c r="BL368" s="16"/>
      <c r="BM368" s="130" t="s">
        <v>447</v>
      </c>
      <c r="BN368" s="130" t="s">
        <v>471</v>
      </c>
      <c r="BO368" s="130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8" t="str">
        <f t="shared" si="41"/>
        <v>CondiçõesClimáticaChuva</v>
      </c>
    </row>
    <row r="369" spans="1:72" hidden="1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7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2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8" t="str">
        <f t="shared" si="41"/>
        <v/>
      </c>
    </row>
    <row r="370" spans="1:72" hidden="1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978</v>
      </c>
      <c r="E370" s="157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773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2">
        <f t="shared" si="36"/>
        <v>0</v>
      </c>
      <c r="AZ370" s="153"/>
      <c r="BA370" s="109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1235</v>
      </c>
      <c r="BK370" s="18" t="s">
        <v>1235</v>
      </c>
      <c r="BL370" s="16"/>
      <c r="BM370" s="130" t="s">
        <v>441</v>
      </c>
      <c r="BN370" s="130" t="s">
        <v>470</v>
      </c>
      <c r="BO370" s="130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8" t="str">
        <f t="shared" si="41"/>
        <v>SuperExecução</v>
      </c>
    </row>
    <row r="371" spans="1:72" hidden="1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692</v>
      </c>
      <c r="E371" s="157">
        <v>4</v>
      </c>
      <c r="F371" s="126" t="s">
        <v>693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742</v>
      </c>
      <c r="W371" s="151" t="s">
        <v>743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>
        <v>0.33680555555555558</v>
      </c>
      <c r="AS371" s="108">
        <v>0</v>
      </c>
      <c r="AT371" s="108">
        <v>0</v>
      </c>
      <c r="AU371" s="136"/>
      <c r="AV371" s="136"/>
      <c r="AW371" s="14"/>
      <c r="AX371" s="14"/>
      <c r="AY371" s="162">
        <f t="shared" si="36"/>
        <v>0</v>
      </c>
      <c r="AZ371" s="153"/>
      <c r="BA371" s="109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>
        <v>0</v>
      </c>
      <c r="BI371" s="17"/>
      <c r="BJ371" s="17" t="s">
        <v>1236</v>
      </c>
      <c r="BK371" s="17" t="s">
        <v>1237</v>
      </c>
      <c r="BL371" s="16"/>
      <c r="BM371" s="130" t="s">
        <v>440</v>
      </c>
      <c r="BN371" s="130" t="s">
        <v>469</v>
      </c>
      <c r="BO371" s="130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8" t="str">
        <f t="shared" si="41"/>
        <v>CCOCirculaçãoIntervaloOportunidade</v>
      </c>
    </row>
    <row r="372" spans="1:72" hidden="1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7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2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8" t="str">
        <f t="shared" si="41"/>
        <v/>
      </c>
    </row>
    <row r="373" spans="1:72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703</v>
      </c>
      <c r="E373" s="157">
        <v>185</v>
      </c>
      <c r="F373" s="126" t="s">
        <v>704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961</v>
      </c>
      <c r="W373" s="151" t="s">
        <v>1165</v>
      </c>
      <c r="X373" s="104" t="s">
        <v>421</v>
      </c>
      <c r="Y373" s="129" t="s">
        <v>424</v>
      </c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">
        <v>790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>
        <v>0.36249999999999999</v>
      </c>
      <c r="AS373" s="108">
        <v>0.40416666666666667</v>
      </c>
      <c r="AT373" s="108">
        <v>0.45833333333333331</v>
      </c>
      <c r="AU373" s="136"/>
      <c r="AV373" s="136"/>
      <c r="AW373" s="14"/>
      <c r="AX373" s="14"/>
      <c r="AY373" s="162">
        <f t="shared" si="36"/>
        <v>5.4166666666666641E-2</v>
      </c>
      <c r="AZ373" s="153"/>
      <c r="BA373" s="109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84">
        <v>2</v>
      </c>
      <c r="BI373" s="17"/>
      <c r="BJ373" s="17" t="s">
        <v>1238</v>
      </c>
      <c r="BK373" s="18" t="s">
        <v>1238</v>
      </c>
      <c r="BL373" s="16"/>
      <c r="BM373" s="130" t="s">
        <v>440</v>
      </c>
      <c r="BN373" s="130" t="s">
        <v>469</v>
      </c>
      <c r="BO373" s="130" t="s">
        <v>547</v>
      </c>
      <c r="BP373" s="18" t="s">
        <v>1238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8" t="str">
        <f t="shared" si="41"/>
        <v>CCOCirculaçãoIntervaloOportunidade</v>
      </c>
    </row>
    <row r="374" spans="1:72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695</v>
      </c>
      <c r="E374" s="157"/>
      <c r="F374" s="126" t="s">
        <v>696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1239</v>
      </c>
      <c r="N374" s="127" t="s">
        <v>1240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699</v>
      </c>
      <c r="W374" s="151" t="s">
        <v>700</v>
      </c>
      <c r="X374" s="104" t="s">
        <v>421</v>
      </c>
      <c r="Y374" s="129" t="s">
        <v>424</v>
      </c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>
        <v>0.36944444444444446</v>
      </c>
      <c r="AS374" s="108">
        <v>0</v>
      </c>
      <c r="AT374" s="108">
        <v>0</v>
      </c>
      <c r="AU374" s="136"/>
      <c r="AV374" s="136"/>
      <c r="AW374" s="14"/>
      <c r="AX374" s="14"/>
      <c r="AY374" s="162">
        <f t="shared" si="36"/>
        <v>0</v>
      </c>
      <c r="AZ374" s="153"/>
      <c r="BA374" s="109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>
        <v>0</v>
      </c>
      <c r="BI374" s="17"/>
      <c r="BJ374" s="17" t="s">
        <v>1241</v>
      </c>
      <c r="BK374" s="18" t="s">
        <v>1242</v>
      </c>
      <c r="BL374" s="16"/>
      <c r="BM374" s="130" t="s">
        <v>440</v>
      </c>
      <c r="BN374" s="130" t="s">
        <v>469</v>
      </c>
      <c r="BO374" s="130" t="s">
        <v>530</v>
      </c>
      <c r="BP374" s="18" t="s">
        <v>1242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8" t="str">
        <f t="shared" si="41"/>
        <v>CCOCirculaçãoIntervaloOportunidade</v>
      </c>
    </row>
    <row r="375" spans="1:72">
      <c r="A375" s="47" t="str">
        <f t="shared" si="37"/>
        <v>E4246069</v>
      </c>
      <c r="B375" s="102">
        <v>46069</v>
      </c>
      <c r="C375" s="135">
        <f>IF(BS_CONTROLE[[#This Row],[DATA]]="","",WEEKNUM(BS_CONTROLE[[#This Row],[DATA]]))</f>
        <v>8</v>
      </c>
      <c r="D375" s="104" t="s">
        <v>749</v>
      </c>
      <c r="E375" s="157">
        <v>193</v>
      </c>
      <c r="F375" s="126" t="s">
        <v>750</v>
      </c>
      <c r="G375" s="142" t="str">
        <f>IF(D375="","*",VLOOKUP(F375,BS_ATIVIDADE[],3,FALSE))</f>
        <v>TRILHEIRO - DESCARGA</v>
      </c>
      <c r="H375" s="106" t="s">
        <v>1017</v>
      </c>
      <c r="I375" s="106" t="s">
        <v>1017</v>
      </c>
      <c r="J375" s="105">
        <v>68</v>
      </c>
      <c r="K375" s="105">
        <v>54.96</v>
      </c>
      <c r="L375" s="105">
        <v>56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7" t="s">
        <v>285</v>
      </c>
      <c r="O375" s="106">
        <v>0.45833333333333331</v>
      </c>
      <c r="P375" s="106">
        <v>0.16666666666666666</v>
      </c>
      <c r="Q375" s="105">
        <v>3120</v>
      </c>
      <c r="R375" s="10" t="str">
        <f>IFERROR(_xlfn.XLOOKUP(F375, BS_ATIVIDADE[ATIVIDADE],BS_ATIVIDADE[UNIDADE] ), "*")</f>
        <v>M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5" t="s">
        <v>714</v>
      </c>
      <c r="W375" s="151" t="s">
        <v>754</v>
      </c>
      <c r="X375" s="104" t="s">
        <v>425</v>
      </c>
      <c r="Y375" s="129"/>
      <c r="Z375" s="104"/>
      <c r="AA375" s="105" t="s">
        <v>1019</v>
      </c>
      <c r="AB375" s="103" t="s">
        <v>423</v>
      </c>
      <c r="AC375" s="152" t="s">
        <v>419</v>
      </c>
      <c r="AD375" s="107">
        <v>0.41666666666666669</v>
      </c>
      <c r="AE375" s="105" t="s">
        <v>1020</v>
      </c>
      <c r="AF375" s="105" t="s">
        <v>1021</v>
      </c>
      <c r="AG375" s="105" t="s">
        <v>679</v>
      </c>
      <c r="AH375" s="15"/>
      <c r="AI375" s="126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5" t="str">
        <f>IF(BS_CONTROLE[[#This Row],[Entre - Estações]]=0, "-", BS_CONTROLE[[#This Row],[Entre - Estações]])</f>
        <v>ZBM</v>
      </c>
      <c r="AN375" s="105" t="str">
        <f>IF(BS_CONTROLE[[#This Row],[SB]]=0, "-", BS_CONTROLE[[#This Row],[SB]])</f>
        <v>ZBM1</v>
      </c>
      <c r="AO375" s="105">
        <f>IF(BS_CONTROLE[[#This Row],[SUB]]=0, "-", BS_CONTROLE[[#This Row],[SUB]])</f>
        <v>68</v>
      </c>
      <c r="AP375" s="105">
        <f>BS_CONTROLE[[#This Row],[KM - Inicio]]</f>
        <v>54.96</v>
      </c>
      <c r="AQ375" s="105">
        <f>BS_CONTROLE[[#This Row],[KM - Inicio]]</f>
        <v>54.96</v>
      </c>
      <c r="AR375" s="108">
        <v>0.57847222222222228</v>
      </c>
      <c r="AS375" s="108"/>
      <c r="AT375" s="108"/>
      <c r="AU375" s="136"/>
      <c r="AV375" s="136"/>
      <c r="AW375" s="14"/>
      <c r="AX375" s="14"/>
      <c r="AY375" s="162">
        <f t="shared" si="36"/>
        <v>0</v>
      </c>
      <c r="AZ375" s="153"/>
      <c r="BA375" s="109"/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50"/>
      <c r="BG375" s="16"/>
      <c r="BH375" s="17"/>
      <c r="BI375" s="17"/>
      <c r="BJ375" s="17" t="s">
        <v>1243</v>
      </c>
      <c r="BK375" s="18" t="s">
        <v>1244</v>
      </c>
      <c r="BL375" s="16"/>
      <c r="BM375" s="130"/>
      <c r="BN375" s="130"/>
      <c r="BO375" s="130"/>
      <c r="BP375" s="18"/>
      <c r="BQ375" s="12" t="str">
        <f t="shared" si="38"/>
        <v>Produção e Intervalo</v>
      </c>
      <c r="BR375" s="19">
        <f t="shared" si="39"/>
        <v>0</v>
      </c>
      <c r="BS375" s="19">
        <f t="shared" si="40"/>
        <v>0</v>
      </c>
      <c r="BT375" s="188" t="str">
        <f t="shared" si="41"/>
        <v/>
      </c>
    </row>
    <row r="376" spans="1:72" hidden="1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7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2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8" t="str">
        <f t="shared" si="41"/>
        <v/>
      </c>
    </row>
    <row r="377" spans="1:72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857</v>
      </c>
      <c r="E377" s="157">
        <v>81</v>
      </c>
      <c r="F377" s="126" t="s">
        <v>721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773</v>
      </c>
      <c r="W377" s="151" t="s">
        <v>1024</v>
      </c>
      <c r="X377" s="104" t="s">
        <v>421</v>
      </c>
      <c r="Y377" s="129" t="s">
        <v>424</v>
      </c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>
        <v>0</v>
      </c>
      <c r="AS377" s="108">
        <v>0</v>
      </c>
      <c r="AT377" s="108">
        <v>0</v>
      </c>
      <c r="AU377" s="136"/>
      <c r="AV377" s="136"/>
      <c r="AW377" s="14"/>
      <c r="AX377" s="14"/>
      <c r="AY377" s="162">
        <f t="shared" si="36"/>
        <v>0</v>
      </c>
      <c r="AZ377" s="153"/>
      <c r="BA377" s="109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>
        <v>0</v>
      </c>
      <c r="BI377" s="17"/>
      <c r="BJ377" s="17" t="s">
        <v>1245</v>
      </c>
      <c r="BK377" s="18" t="s">
        <v>1245</v>
      </c>
      <c r="BL377" s="16"/>
      <c r="BM377" s="130" t="s">
        <v>441</v>
      </c>
      <c r="BN377" s="130" t="s">
        <v>470</v>
      </c>
      <c r="BO377" s="130" t="s">
        <v>521</v>
      </c>
      <c r="BP377" s="185" t="s">
        <v>1245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8" t="str">
        <f t="shared" si="41"/>
        <v>SuperExecução</v>
      </c>
    </row>
    <row r="378" spans="1:72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978</v>
      </c>
      <c r="E378" s="157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773</v>
      </c>
      <c r="W378" s="151" t="s">
        <v>688</v>
      </c>
      <c r="X378" s="104" t="s">
        <v>416</v>
      </c>
      <c r="Y378" s="129" t="s">
        <v>415</v>
      </c>
      <c r="Z378" s="104"/>
      <c r="AA378" s="105">
        <v>1</v>
      </c>
      <c r="AB378" s="103" t="s">
        <v>418</v>
      </c>
      <c r="AC378" s="152" t="s">
        <v>406</v>
      </c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>
        <v>0.43819444444444444</v>
      </c>
      <c r="AS378" s="108">
        <v>0.55555555555555558</v>
      </c>
      <c r="AT378" s="108">
        <v>0.59722222222222221</v>
      </c>
      <c r="AU378" s="136"/>
      <c r="AV378" s="136"/>
      <c r="AW378" s="14"/>
      <c r="AX378" s="14"/>
      <c r="AY378" s="162">
        <f t="shared" si="36"/>
        <v>4.166666666666663E-2</v>
      </c>
      <c r="AZ378" s="153"/>
      <c r="BA378" s="109"/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>
        <v>1</v>
      </c>
      <c r="BI378" s="17"/>
      <c r="BJ378" s="17" t="s">
        <v>1246</v>
      </c>
      <c r="BK378" s="18" t="s">
        <v>1247</v>
      </c>
      <c r="BL378" s="16"/>
      <c r="BM378" s="130"/>
      <c r="BN378" s="130"/>
      <c r="BO378" s="130"/>
      <c r="BP378" s="18"/>
      <c r="BQ378" s="12" t="str">
        <f t="shared" si="38"/>
        <v>Produção e Intervalo</v>
      </c>
      <c r="BR378" s="19">
        <f t="shared" si="39"/>
        <v>0.33333333333333304</v>
      </c>
      <c r="BS378" s="19">
        <f t="shared" si="40"/>
        <v>0</v>
      </c>
      <c r="BT378" s="188" t="str">
        <f t="shared" si="41"/>
        <v/>
      </c>
    </row>
    <row r="379" spans="1:72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726</v>
      </c>
      <c r="E379" s="157">
        <v>373</v>
      </c>
      <c r="F379" s="126" t="s">
        <v>761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773</v>
      </c>
      <c r="W379" s="151" t="s">
        <v>1248</v>
      </c>
      <c r="X379" s="104" t="s">
        <v>421</v>
      </c>
      <c r="Y379" s="129" t="s">
        <v>424</v>
      </c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>
        <v>0.36666666666666664</v>
      </c>
      <c r="AS379" s="108">
        <v>0.46319444444444446</v>
      </c>
      <c r="AT379" s="108">
        <v>0.49722222222222223</v>
      </c>
      <c r="AU379" s="136">
        <v>0.51736111111111116</v>
      </c>
      <c r="AV379" s="136">
        <v>0.54166666666666663</v>
      </c>
      <c r="AW379" s="14"/>
      <c r="AX379" s="14"/>
      <c r="AY379" s="162">
        <f t="shared" si="36"/>
        <v>5.8333333333333237E-2</v>
      </c>
      <c r="AZ379" s="153"/>
      <c r="BA379" s="109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>
        <v>2</v>
      </c>
      <c r="BI379" s="17"/>
      <c r="BJ379" s="17" t="s">
        <v>1249</v>
      </c>
      <c r="BK379" s="18" t="s">
        <v>1250</v>
      </c>
      <c r="BL379" s="16"/>
      <c r="BM379" s="130" t="s">
        <v>445</v>
      </c>
      <c r="BN379" s="130" t="s">
        <v>445</v>
      </c>
      <c r="BO379" s="130" t="s">
        <v>445</v>
      </c>
      <c r="BP379" s="18" t="s">
        <v>679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8" t="str">
        <f t="shared" si="41"/>
        <v>OKOK</v>
      </c>
    </row>
    <row r="380" spans="1:72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732</v>
      </c>
      <c r="E380" s="157">
        <v>310</v>
      </c>
      <c r="F380" s="126" t="s">
        <v>721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773</v>
      </c>
      <c r="W380" s="151" t="s">
        <v>1024</v>
      </c>
      <c r="X380" s="104" t="s">
        <v>421</v>
      </c>
      <c r="Y380" s="129" t="s">
        <v>424</v>
      </c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>
        <v>0</v>
      </c>
      <c r="AS380" s="108">
        <v>0</v>
      </c>
      <c r="AT380" s="108">
        <v>0</v>
      </c>
      <c r="AU380" s="136"/>
      <c r="AV380" s="136"/>
      <c r="AW380" s="14"/>
      <c r="AX380" s="14"/>
      <c r="AY380" s="162">
        <f t="shared" si="36"/>
        <v>0</v>
      </c>
      <c r="AZ380" s="153"/>
      <c r="BA380" s="109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>
        <v>0</v>
      </c>
      <c r="BI380" s="17"/>
      <c r="BJ380" s="17" t="s">
        <v>736</v>
      </c>
      <c r="BK380" s="18" t="s">
        <v>1251</v>
      </c>
      <c r="BL380" s="16"/>
      <c r="BM380" s="130" t="s">
        <v>438</v>
      </c>
      <c r="BN380" s="130" t="s">
        <v>458</v>
      </c>
      <c r="BO380" s="130" t="s">
        <v>525</v>
      </c>
      <c r="BP380" s="18" t="s">
        <v>1251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8" t="str">
        <f t="shared" si="41"/>
        <v>PCMVIARecursosInternos</v>
      </c>
    </row>
    <row r="381" spans="1:72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1183</v>
      </c>
      <c r="E381" s="157"/>
      <c r="F381" s="126" t="s">
        <v>721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773</v>
      </c>
      <c r="W381" s="151" t="s">
        <v>1024</v>
      </c>
      <c r="X381" s="104" t="s">
        <v>421</v>
      </c>
      <c r="Y381" s="129" t="s">
        <v>424</v>
      </c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>
        <v>0</v>
      </c>
      <c r="AS381" s="108">
        <v>0</v>
      </c>
      <c r="AT381" s="108">
        <v>0</v>
      </c>
      <c r="AU381" s="136"/>
      <c r="AV381" s="136"/>
      <c r="AW381" s="14"/>
      <c r="AX381" s="14"/>
      <c r="AY381" s="162">
        <f t="shared" si="36"/>
        <v>0</v>
      </c>
      <c r="AZ381" s="153"/>
      <c r="BA381" s="109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>
        <v>0</v>
      </c>
      <c r="BI381" s="17"/>
      <c r="BJ381" s="17" t="s">
        <v>736</v>
      </c>
      <c r="BK381" s="18" t="s">
        <v>1251</v>
      </c>
      <c r="BL381" s="16"/>
      <c r="BM381" s="130" t="s">
        <v>438</v>
      </c>
      <c r="BN381" s="130" t="s">
        <v>458</v>
      </c>
      <c r="BO381" s="130" t="s">
        <v>525</v>
      </c>
      <c r="BP381" s="18" t="s">
        <v>1251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8" t="str">
        <f t="shared" si="41"/>
        <v>PCMVIARecursosInternos</v>
      </c>
    </row>
    <row r="382" spans="1:72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1252</v>
      </c>
      <c r="E382" s="157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1229</v>
      </c>
      <c r="W382" s="151" t="s">
        <v>683</v>
      </c>
      <c r="X382" s="104" t="s">
        <v>421</v>
      </c>
      <c r="Y382" s="129" t="s">
        <v>424</v>
      </c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>
        <v>0</v>
      </c>
      <c r="AS382" s="108">
        <v>0</v>
      </c>
      <c r="AT382" s="108">
        <v>0</v>
      </c>
      <c r="AU382" s="136"/>
      <c r="AV382" s="136"/>
      <c r="AW382" s="14"/>
      <c r="AX382" s="14"/>
      <c r="AY382" s="162">
        <f t="shared" si="36"/>
        <v>0</v>
      </c>
      <c r="AZ382" s="153"/>
      <c r="BA382" s="109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>
        <v>0</v>
      </c>
      <c r="BI382" s="17"/>
      <c r="BJ382" s="17" t="s">
        <v>1253</v>
      </c>
      <c r="BK382" s="18" t="s">
        <v>1253</v>
      </c>
      <c r="BL382" s="16"/>
      <c r="BM382" s="130" t="s">
        <v>443</v>
      </c>
      <c r="BN382" s="130" t="s">
        <v>470</v>
      </c>
      <c r="BO382" s="130" t="s">
        <v>521</v>
      </c>
      <c r="BP382" s="18" t="s">
        <v>1253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8" t="str">
        <f t="shared" si="41"/>
        <v>ModernizaçãoExecução</v>
      </c>
    </row>
    <row r="383" spans="1:72" hidden="1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7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2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8" t="str">
        <f t="shared" si="41"/>
        <v/>
      </c>
    </row>
    <row r="384" spans="1:72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760</v>
      </c>
      <c r="E384" s="157">
        <v>352</v>
      </c>
      <c r="F384" s="126" t="s">
        <v>885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908</v>
      </c>
      <c r="W384" s="151" t="s">
        <v>1254</v>
      </c>
      <c r="X384" s="104" t="s">
        <v>421</v>
      </c>
      <c r="Y384" s="129" t="s">
        <v>424</v>
      </c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>
        <v>0.42083333333333334</v>
      </c>
      <c r="AS384" s="108">
        <v>0</v>
      </c>
      <c r="AT384" s="108">
        <v>0</v>
      </c>
      <c r="AU384" s="136"/>
      <c r="AV384" s="136"/>
      <c r="AW384" s="14"/>
      <c r="AX384" s="14"/>
      <c r="AY384" s="162">
        <f t="shared" si="36"/>
        <v>0</v>
      </c>
      <c r="AZ384" s="153"/>
      <c r="BA384" s="109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0</v>
      </c>
      <c r="BI384" s="17"/>
      <c r="BJ384" s="17" t="s">
        <v>1255</v>
      </c>
      <c r="BK384" s="18" t="s">
        <v>1255</v>
      </c>
      <c r="BL384" s="16"/>
      <c r="BM384" s="130" t="s">
        <v>438</v>
      </c>
      <c r="BN384" s="130" t="s">
        <v>458</v>
      </c>
      <c r="BO384" s="130" t="s">
        <v>525</v>
      </c>
      <c r="BP384" s="18" t="s">
        <v>1255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8" t="str">
        <f t="shared" si="41"/>
        <v>PCMVIARecursosInternos</v>
      </c>
    </row>
    <row r="385" spans="1:72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692</v>
      </c>
      <c r="E385" s="157">
        <v>4</v>
      </c>
      <c r="F385" s="126" t="s">
        <v>693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742</v>
      </c>
      <c r="W385" s="151" t="s">
        <v>743</v>
      </c>
      <c r="X385" s="104" t="s">
        <v>421</v>
      </c>
      <c r="Y385" s="129" t="s">
        <v>424</v>
      </c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>
        <v>0.33750000000000002</v>
      </c>
      <c r="AS385" s="108">
        <v>0.38333333333333336</v>
      </c>
      <c r="AT385" s="108">
        <v>0.5083333333333333</v>
      </c>
      <c r="AU385" s="136"/>
      <c r="AV385" s="136"/>
      <c r="AW385" s="14"/>
      <c r="AX385" s="14"/>
      <c r="AY385" s="162">
        <f t="shared" si="36"/>
        <v>0.12499999999999994</v>
      </c>
      <c r="AZ385" s="153"/>
      <c r="BA385" s="109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>
        <v>2</v>
      </c>
      <c r="BI385" s="17"/>
      <c r="BJ385" s="17" t="s">
        <v>1256</v>
      </c>
      <c r="BK385" s="18" t="s">
        <v>1257</v>
      </c>
      <c r="BL385" s="16"/>
      <c r="BM385" s="130" t="s">
        <v>445</v>
      </c>
      <c r="BN385" s="130" t="s">
        <v>445</v>
      </c>
      <c r="BO385" s="130" t="s">
        <v>445</v>
      </c>
      <c r="BP385" s="18" t="s">
        <v>679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8" t="str">
        <f t="shared" si="41"/>
        <v>OKOK</v>
      </c>
    </row>
    <row r="386" spans="1:72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746</v>
      </c>
      <c r="E386" s="157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709</v>
      </c>
      <c r="W386" s="151" t="s">
        <v>688</v>
      </c>
      <c r="X386" s="104" t="s">
        <v>421</v>
      </c>
      <c r="Y386" s="129" t="s">
        <v>424</v>
      </c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">
        <v>678</v>
      </c>
      <c r="AJ386" s="9" t="str">
        <f>IF(BS_CONTROLE[[#This Row],[Atividade]]=0, "-", BS_CONTROLE[[#This Row],[Atividade]])</f>
        <v>MECANIZAÇÃO - SOCADORA</v>
      </c>
      <c r="AK386" s="31" t="s">
        <v>1258</v>
      </c>
      <c r="AL386" s="31" t="str">
        <f>BS_CONTROLE[[#This Row],[Local - Encerramento]]</f>
        <v>102ZKW2</v>
      </c>
      <c r="AM386" s="105" t="s">
        <v>1259</v>
      </c>
      <c r="AN386" s="105" t="s">
        <v>1260</v>
      </c>
      <c r="AO386" s="105">
        <f>IF(BS_CONTROLE[[#This Row],[SUB]]=0, "-", BS_CONTROLE[[#This Row],[SUB]])</f>
        <v>55</v>
      </c>
      <c r="AP386" s="105">
        <v>135</v>
      </c>
      <c r="AQ386" s="105" t="s">
        <v>679</v>
      </c>
      <c r="AR386" s="108">
        <v>0.40902777777777777</v>
      </c>
      <c r="AS386" s="108"/>
      <c r="AT386" s="108"/>
      <c r="AU386" s="136"/>
      <c r="AV386" s="136"/>
      <c r="AW386" s="14"/>
      <c r="AX386" s="14"/>
      <c r="AY386" s="162">
        <f t="shared" si="36"/>
        <v>0</v>
      </c>
      <c r="AZ386" s="153"/>
      <c r="BA386" s="109"/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/>
      <c r="BI386" s="17"/>
      <c r="BJ386" s="17" t="s">
        <v>1261</v>
      </c>
      <c r="BK386" s="18" t="s">
        <v>1262</v>
      </c>
      <c r="BL386" s="16"/>
      <c r="BM386" s="130"/>
      <c r="BN386" s="130"/>
      <c r="BO386" s="130"/>
      <c r="BP386" s="18"/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8" t="str">
        <f t="shared" si="41"/>
        <v/>
      </c>
    </row>
    <row r="387" spans="1:72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813</v>
      </c>
      <c r="E387" s="157">
        <v>381</v>
      </c>
      <c r="F387" s="126" t="s">
        <v>696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908</v>
      </c>
      <c r="W387" s="151" t="s">
        <v>700</v>
      </c>
      <c r="X387" s="104" t="s">
        <v>421</v>
      </c>
      <c r="Y387" s="129" t="s">
        <v>424</v>
      </c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">
        <v>1263</v>
      </c>
      <c r="AN387" s="105">
        <v>1031022</v>
      </c>
      <c r="AO387" s="105">
        <f>IF(BS_CONTROLE[[#This Row],[SUB]]=0, "-", BS_CONTROLE[[#This Row],[SUB]])</f>
        <v>55</v>
      </c>
      <c r="AP387" s="105">
        <v>102.5</v>
      </c>
      <c r="AQ387" s="105" t="s">
        <v>679</v>
      </c>
      <c r="AR387" s="108">
        <v>0.3972222222222222</v>
      </c>
      <c r="AS387" s="108">
        <v>0.3972222222222222</v>
      </c>
      <c r="AT387" s="108">
        <v>0.5</v>
      </c>
      <c r="AU387" s="136"/>
      <c r="AV387" s="136"/>
      <c r="AW387" s="14"/>
      <c r="AX387" s="14"/>
      <c r="AY387" s="162">
        <f t="shared" si="36"/>
        <v>0.1027777777777778</v>
      </c>
      <c r="AZ387" s="153"/>
      <c r="BA387" s="109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>
        <v>2</v>
      </c>
      <c r="BI387" s="17"/>
      <c r="BJ387" s="17" t="s">
        <v>1264</v>
      </c>
      <c r="BK387" s="18" t="s">
        <v>1265</v>
      </c>
      <c r="BL387" s="16"/>
      <c r="BM387" s="130" t="s">
        <v>445</v>
      </c>
      <c r="BN387" s="130" t="s">
        <v>445</v>
      </c>
      <c r="BO387" s="130" t="s">
        <v>445</v>
      </c>
      <c r="BP387" s="18" t="s">
        <v>679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8" t="str">
        <f t="shared" si="41"/>
        <v>OKOK</v>
      </c>
    </row>
    <row r="388" spans="1:72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755</v>
      </c>
      <c r="E388" s="157">
        <v>382</v>
      </c>
      <c r="F388" s="126" t="s">
        <v>696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908</v>
      </c>
      <c r="W388" s="151" t="s">
        <v>700</v>
      </c>
      <c r="X388" s="104" t="s">
        <v>421</v>
      </c>
      <c r="Y388" s="129" t="s">
        <v>424</v>
      </c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">
        <v>1263</v>
      </c>
      <c r="AN388" s="105">
        <v>1031022</v>
      </c>
      <c r="AO388" s="105">
        <f>IF(BS_CONTROLE[[#This Row],[SUB]]=0, "-", BS_CONTROLE[[#This Row],[SUB]])</f>
        <v>55</v>
      </c>
      <c r="AP388" s="105">
        <v>102.5</v>
      </c>
      <c r="AQ388" s="105" t="s">
        <v>679</v>
      </c>
      <c r="AR388" s="108">
        <v>0.3972222222222222</v>
      </c>
      <c r="AS388" s="108">
        <v>0.3972222222222222</v>
      </c>
      <c r="AT388" s="108">
        <v>0.5</v>
      </c>
      <c r="AU388" s="136"/>
      <c r="AV388" s="136"/>
      <c r="AW388" s="14"/>
      <c r="AX388" s="14"/>
      <c r="AY388" s="162">
        <f t="shared" si="36"/>
        <v>0.1027777777777778</v>
      </c>
      <c r="AZ388" s="153"/>
      <c r="BA388" s="109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>
        <v>2</v>
      </c>
      <c r="BI388" s="17"/>
      <c r="BJ388" s="17" t="s">
        <v>1264</v>
      </c>
      <c r="BK388" s="18" t="s">
        <v>1265</v>
      </c>
      <c r="BL388" s="16"/>
      <c r="BM388" s="130" t="s">
        <v>445</v>
      </c>
      <c r="BN388" s="130" t="s">
        <v>445</v>
      </c>
      <c r="BO388" s="130" t="s">
        <v>445</v>
      </c>
      <c r="BP388" s="18" t="s">
        <v>679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8" t="str">
        <f t="shared" si="41"/>
        <v>OKOK</v>
      </c>
    </row>
    <row r="389" spans="1:72">
      <c r="A389" s="47" t="str">
        <f t="shared" si="37"/>
        <v>DIEGO (TP-681)46069</v>
      </c>
      <c r="B389" s="102">
        <v>46069</v>
      </c>
      <c r="C389" s="135">
        <f>IF(BS_CONTROLE[[#This Row],[DATA]]="","",WEEKNUM(BS_CONTROLE[[#This Row],[DATA]]))</f>
        <v>8</v>
      </c>
      <c r="D389" s="104" t="s">
        <v>1028</v>
      </c>
      <c r="E389" s="157">
        <v>383</v>
      </c>
      <c r="F389" s="126" t="s">
        <v>870</v>
      </c>
      <c r="G389" s="142" t="str">
        <f>IF(D389="","*",VLOOKUP(F389,BS_ATIVIDADE[],3,FALSE))</f>
        <v>TRILHO - SUBSTITUIÇÂO</v>
      </c>
      <c r="H389" s="106" t="s">
        <v>679</v>
      </c>
      <c r="I389" s="106" t="s">
        <v>679</v>
      </c>
      <c r="J389" s="105">
        <v>55</v>
      </c>
      <c r="K389" s="105">
        <v>104.5</v>
      </c>
      <c r="L389" s="105" t="s">
        <v>679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7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6">
        <v>0.41666666666666669</v>
      </c>
      <c r="P389" s="106">
        <v>8.3333333333333329E-2</v>
      </c>
      <c r="Q389" s="105">
        <v>312</v>
      </c>
      <c r="R389" s="10" t="str">
        <f>IFERROR(_xlfn.XLOOKUP(F389, BS_ATIVIDADE[ATIVIDADE],BS_ATIVIDADE[UNIDADE] ), "*")</f>
        <v>M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5" t="s">
        <v>908</v>
      </c>
      <c r="W389" s="151" t="s">
        <v>1029</v>
      </c>
      <c r="X389" s="104" t="s">
        <v>425</v>
      </c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5" t="str">
        <f>IF(BS_CONTROLE[[#This Row],[Entre - Estações]]=0, "-", BS_CONTROLE[[#This Row],[Entre - Estações]])</f>
        <v>ZKW-ZLU</v>
      </c>
      <c r="AN389" s="105">
        <f>IF(BS_CONTROLE[[#This Row],[SB]]=0, "-", BS_CONTROLE[[#This Row],[SB]])</f>
        <v>1051032</v>
      </c>
      <c r="AO389" s="105">
        <f>IF(BS_CONTROLE[[#This Row],[SUB]]=0, "-", BS_CONTROLE[[#This Row],[SUB]])</f>
        <v>55</v>
      </c>
      <c r="AP389" s="105">
        <f>BS_CONTROLE[[#This Row],[KM - Inicio]]</f>
        <v>104.5</v>
      </c>
      <c r="AQ389" s="105">
        <f>BS_CONTROLE[[#This Row],[KM - Inicio]]</f>
        <v>104.5</v>
      </c>
      <c r="AR389" s="108">
        <v>0.3972222222222222</v>
      </c>
      <c r="AS389" s="108">
        <v>0.3972222222222222</v>
      </c>
      <c r="AT389" s="108">
        <v>0.5</v>
      </c>
      <c r="AU389" s="136"/>
      <c r="AV389" s="136"/>
      <c r="AW389" s="14"/>
      <c r="AX389" s="14"/>
      <c r="AY389" s="162">
        <f t="shared" si="36"/>
        <v>0.1027777777777778</v>
      </c>
      <c r="AZ389" s="153"/>
      <c r="BA389" s="109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50"/>
      <c r="BG389" s="16"/>
      <c r="BH389" s="17">
        <v>2</v>
      </c>
      <c r="BI389" s="17"/>
      <c r="BJ389" s="17" t="s">
        <v>1266</v>
      </c>
      <c r="BK389" s="18" t="s">
        <v>1267</v>
      </c>
      <c r="BL389" s="16"/>
      <c r="BM389" s="130" t="s">
        <v>445</v>
      </c>
      <c r="BN389" s="130" t="s">
        <v>445</v>
      </c>
      <c r="BO389" s="130" t="s">
        <v>445</v>
      </c>
      <c r="BP389" s="18" t="s">
        <v>679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8" t="str">
        <f t="shared" si="41"/>
        <v>OKOK</v>
      </c>
    </row>
    <row r="390" spans="1:72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1196</v>
      </c>
      <c r="E390" s="157">
        <v>384</v>
      </c>
      <c r="F390" s="126" t="s">
        <v>758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121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1229</v>
      </c>
      <c r="W390" s="151" t="s">
        <v>700</v>
      </c>
      <c r="X390" s="104" t="s">
        <v>421</v>
      </c>
      <c r="Y390" s="129" t="s">
        <v>424</v>
      </c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121ZWI1</v>
      </c>
      <c r="AO390" s="105">
        <f>IF(BS_CONTROLE[[#This Row],[SUB]]=0, "-", BS_CONTROLE[[#This Row],[SUB]])</f>
        <v>48</v>
      </c>
      <c r="AP390" s="105">
        <f>BS_CONTROLE[[#This Row],[KM - Inicio]]</f>
        <v>121</v>
      </c>
      <c r="AQ390" s="105">
        <f>BS_CONTROLE[[#This Row],[KM - Inicio]]</f>
        <v>121</v>
      </c>
      <c r="AR390" s="108">
        <v>0.36805555555555558</v>
      </c>
      <c r="AS390" s="108">
        <v>0.38333333333333336</v>
      </c>
      <c r="AT390" s="108">
        <v>0.46666666666666667</v>
      </c>
      <c r="AU390" s="136"/>
      <c r="AV390" s="136"/>
      <c r="AW390" s="14"/>
      <c r="AX390" s="14"/>
      <c r="AY390" s="162">
        <f t="shared" si="36"/>
        <v>8.3333333333333315E-2</v>
      </c>
      <c r="AZ390" s="153"/>
      <c r="BA390" s="109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>
        <v>2</v>
      </c>
      <c r="BI390" s="17"/>
      <c r="BJ390" s="17" t="s">
        <v>1268</v>
      </c>
      <c r="BK390" s="18" t="s">
        <v>1268</v>
      </c>
      <c r="BL390" s="16"/>
      <c r="BM390" s="130" t="s">
        <v>445</v>
      </c>
      <c r="BN390" s="130" t="s">
        <v>445</v>
      </c>
      <c r="BO390" s="130" t="s">
        <v>445</v>
      </c>
      <c r="BP390" s="18" t="s">
        <v>679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8" t="str">
        <f t="shared" si="41"/>
        <v>OKOK</v>
      </c>
    </row>
    <row r="391" spans="1:72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1122</v>
      </c>
      <c r="E391" s="157">
        <v>385</v>
      </c>
      <c r="F391" s="126" t="s">
        <v>758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1229</v>
      </c>
      <c r="W391" s="151" t="s">
        <v>700</v>
      </c>
      <c r="X391" s="104" t="s">
        <v>421</v>
      </c>
      <c r="Y391" s="129" t="s">
        <v>424</v>
      </c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>
        <v>0.36805555555555558</v>
      </c>
      <c r="AS391" s="108">
        <v>0.38333333333333336</v>
      </c>
      <c r="AT391" s="108">
        <v>0.46666666666666667</v>
      </c>
      <c r="AU391" s="136"/>
      <c r="AV391" s="136"/>
      <c r="AW391" s="14"/>
      <c r="AX391" s="14"/>
      <c r="AY391" s="162">
        <f t="shared" ref="AY391:AY454" si="42">IF(D391="","*",IFERROR(IF(ISODD(COUNT(AS391:AX391)),"ERRO",SUM((AT391-AS391),(AV391-AU391),(AX391-AW391))),"ERRO"))</f>
        <v>8.3333333333333315E-2</v>
      </c>
      <c r="AZ391" s="153"/>
      <c r="BA391" s="109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>
        <v>2</v>
      </c>
      <c r="BI391" s="17"/>
      <c r="BJ391" s="17" t="s">
        <v>1268</v>
      </c>
      <c r="BK391" s="18" t="s">
        <v>1268</v>
      </c>
      <c r="BL391" s="16"/>
      <c r="BM391" s="130" t="s">
        <v>445</v>
      </c>
      <c r="BN391" s="130" t="s">
        <v>445</v>
      </c>
      <c r="BO391" s="130" t="s">
        <v>445</v>
      </c>
      <c r="BP391" s="18" t="s">
        <v>679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8" t="str">
        <f t="shared" si="41"/>
        <v>OKOK</v>
      </c>
    </row>
    <row r="392" spans="1:72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1183</v>
      </c>
      <c r="E392" s="157">
        <v>360</v>
      </c>
      <c r="F392" s="126" t="s">
        <v>721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773</v>
      </c>
      <c r="W392" s="151" t="s">
        <v>799</v>
      </c>
      <c r="X392" s="104" t="s">
        <v>421</v>
      </c>
      <c r="Y392" s="129" t="s">
        <v>424</v>
      </c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>
        <v>0.41041666666666665</v>
      </c>
      <c r="AS392" s="108">
        <v>0</v>
      </c>
      <c r="AT392" s="108">
        <v>0</v>
      </c>
      <c r="AU392" s="136"/>
      <c r="AV392" s="136"/>
      <c r="AW392" s="14"/>
      <c r="AX392" s="14"/>
      <c r="AY392" s="162">
        <f t="shared" si="42"/>
        <v>0</v>
      </c>
      <c r="AZ392" s="153"/>
      <c r="BA392" s="109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>
        <v>0</v>
      </c>
      <c r="BI392" s="17"/>
      <c r="BJ392" s="17" t="s">
        <v>1269</v>
      </c>
      <c r="BK392" s="18" t="s">
        <v>1270</v>
      </c>
      <c r="BL392" s="16"/>
      <c r="BM392" s="130" t="s">
        <v>440</v>
      </c>
      <c r="BN392" s="130" t="s">
        <v>469</v>
      </c>
      <c r="BO392" s="130" t="s">
        <v>530</v>
      </c>
      <c r="BP392" s="18" t="s">
        <v>1270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8" t="str">
        <f t="shared" ref="BT392:BT455" si="47">IF(BN392="","",SUBSTITUTE(BM392," ","")&amp;SUBSTITUTE(BN392," ",""))</f>
        <v>CCOCirculaçãoIntervaloOportunidade</v>
      </c>
    </row>
    <row r="393" spans="1:72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1036</v>
      </c>
      <c r="E393" s="157">
        <v>360</v>
      </c>
      <c r="F393" s="126" t="s">
        <v>1037</v>
      </c>
      <c r="G393" s="142" t="str">
        <f>IF(D393="","*",VLOOKUP(F393,BS_ATIVIDADE[],3,FALSE))</f>
        <v>DETECÇÃO</v>
      </c>
      <c r="H393" s="106" t="s">
        <v>831</v>
      </c>
      <c r="I393" s="106" t="s">
        <v>1124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1050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1041</v>
      </c>
      <c r="W393" s="151" t="s">
        <v>1080</v>
      </c>
      <c r="X393" s="104" t="s">
        <v>416</v>
      </c>
      <c r="Y393" s="129" t="s">
        <v>415</v>
      </c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>
        <v>0.3298611111111111</v>
      </c>
      <c r="AS393" s="108">
        <v>0.37430555555555556</v>
      </c>
      <c r="AT393" s="108">
        <v>0.41597222222222224</v>
      </c>
      <c r="AU393" s="136"/>
      <c r="AV393" s="136"/>
      <c r="AW393" s="14"/>
      <c r="AX393" s="14"/>
      <c r="AY393" s="162">
        <f t="shared" si="42"/>
        <v>4.1666666666666685E-2</v>
      </c>
      <c r="AZ393" s="153"/>
      <c r="BA393" s="109"/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1</v>
      </c>
      <c r="BI393" s="17"/>
      <c r="BJ393" s="17" t="s">
        <v>1271</v>
      </c>
      <c r="BK393" s="18" t="s">
        <v>1271</v>
      </c>
      <c r="BL393" s="16"/>
      <c r="BM393" s="130"/>
      <c r="BN393" s="130"/>
      <c r="BO393" s="130"/>
      <c r="BP393" s="18"/>
      <c r="BQ393" s="12" t="str">
        <f t="shared" si="44"/>
        <v>Produção</v>
      </c>
      <c r="BR393" s="19">
        <f t="shared" si="45"/>
        <v>1.0000000000000004</v>
      </c>
      <c r="BS393" s="19">
        <f t="shared" si="46"/>
        <v>0</v>
      </c>
      <c r="BT393" s="188" t="str">
        <f t="shared" si="47"/>
        <v/>
      </c>
    </row>
    <row r="394" spans="1:72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772</v>
      </c>
      <c r="E394" s="157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0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773</v>
      </c>
      <c r="W394" s="151" t="s">
        <v>774</v>
      </c>
      <c r="X394" s="104" t="s">
        <v>416</v>
      </c>
      <c r="Y394" s="129" t="s">
        <v>415</v>
      </c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>
        <v>0.35069444444444442</v>
      </c>
      <c r="AS394" s="108">
        <v>0.36944444444444446</v>
      </c>
      <c r="AT394" s="108">
        <v>0.41111111111111109</v>
      </c>
      <c r="AU394" s="136"/>
      <c r="AV394" s="136"/>
      <c r="AW394" s="14"/>
      <c r="AX394" s="14"/>
      <c r="AY394" s="162">
        <f t="shared" si="42"/>
        <v>4.166666666666663E-2</v>
      </c>
      <c r="AZ394" s="153"/>
      <c r="BA394" s="109"/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>
        <v>1</v>
      </c>
      <c r="BI394" s="17"/>
      <c r="BJ394" s="17" t="s">
        <v>1272</v>
      </c>
      <c r="BK394" s="18" t="s">
        <v>1272</v>
      </c>
      <c r="BL394" s="16"/>
      <c r="BM394" s="130"/>
      <c r="BN394" s="130"/>
      <c r="BO394" s="130"/>
      <c r="BP394" s="18"/>
      <c r="BQ394" s="12" t="str">
        <f t="shared" si="44"/>
        <v>Produção e Intervalo</v>
      </c>
      <c r="BR394" s="19">
        <f t="shared" si="45"/>
        <v>0.99999999999999911</v>
      </c>
      <c r="BS394" s="19">
        <f t="shared" si="46"/>
        <v>0</v>
      </c>
      <c r="BT394" s="188" t="str">
        <f t="shared" si="47"/>
        <v/>
      </c>
    </row>
    <row r="395" spans="1:72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776</v>
      </c>
      <c r="E395" s="157">
        <v>389</v>
      </c>
      <c r="F395" s="126" t="s">
        <v>678</v>
      </c>
      <c r="G395" s="142" t="str">
        <f>IF(D395="","*",VLOOKUP(F395,BS_ATIVIDADE[],3,FALSE))</f>
        <v>OUTROS</v>
      </c>
      <c r="H395" s="106" t="s">
        <v>830</v>
      </c>
      <c r="I395" s="106" t="s">
        <v>830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0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773</v>
      </c>
      <c r="W395" s="151" t="s">
        <v>774</v>
      </c>
      <c r="X395" s="104" t="s">
        <v>416</v>
      </c>
      <c r="Y395" s="129" t="s">
        <v>415</v>
      </c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>
        <v>0.30069444444444443</v>
      </c>
      <c r="AS395" s="108">
        <v>0.25416666666666665</v>
      </c>
      <c r="AT395" s="108">
        <v>0.37916666666666665</v>
      </c>
      <c r="AU395" s="136"/>
      <c r="AV395" s="136"/>
      <c r="AW395" s="14"/>
      <c r="AX395" s="14"/>
      <c r="AY395" s="162">
        <f t="shared" si="42"/>
        <v>0.125</v>
      </c>
      <c r="AZ395" s="153"/>
      <c r="BA395" s="109"/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>
        <v>1</v>
      </c>
      <c r="BI395" s="17"/>
      <c r="BJ395" s="17" t="s">
        <v>1273</v>
      </c>
      <c r="BK395" s="18" t="s">
        <v>1273</v>
      </c>
      <c r="BL395" s="16"/>
      <c r="BM395" s="130"/>
      <c r="BN395" s="130"/>
      <c r="BO395" s="130"/>
      <c r="BP395" s="18"/>
      <c r="BQ395" s="12" t="str">
        <f t="shared" si="44"/>
        <v>Produção</v>
      </c>
      <c r="BR395" s="19">
        <f t="shared" si="45"/>
        <v>3</v>
      </c>
      <c r="BS395" s="19">
        <f t="shared" si="46"/>
        <v>0</v>
      </c>
      <c r="BT395" s="188" t="str">
        <f t="shared" si="47"/>
        <v/>
      </c>
    </row>
    <row r="396" spans="1:72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703</v>
      </c>
      <c r="E396" s="157">
        <v>280</v>
      </c>
      <c r="F396" s="126" t="s">
        <v>704</v>
      </c>
      <c r="G396" s="142" t="str">
        <f>IF(D396="","*",VLOOKUP(F396,BS_ATIVIDADE[],3,FALSE))</f>
        <v>EXPANSÃO</v>
      </c>
      <c r="H396" s="106" t="s">
        <v>679</v>
      </c>
      <c r="I396" s="106" t="s">
        <v>679</v>
      </c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785</v>
      </c>
      <c r="W396" s="151" t="s">
        <v>700</v>
      </c>
      <c r="X396" s="104" t="s">
        <v>421</v>
      </c>
      <c r="Y396" s="129" t="s">
        <v>424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>
        <v>0.37847222222222221</v>
      </c>
      <c r="AS396" s="108">
        <v>0</v>
      </c>
      <c r="AT396" s="108">
        <v>0</v>
      </c>
      <c r="AU396" s="136"/>
      <c r="AV396" s="136"/>
      <c r="AW396" s="14"/>
      <c r="AX396" s="14"/>
      <c r="AY396" s="162">
        <f t="shared" si="42"/>
        <v>0</v>
      </c>
      <c r="AZ396" s="153"/>
      <c r="BA396" s="109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>
        <v>0</v>
      </c>
      <c r="BI396" s="17"/>
      <c r="BJ396" s="17" t="s">
        <v>1274</v>
      </c>
      <c r="BK396" s="183" t="s">
        <v>1274</v>
      </c>
      <c r="BL396" s="16"/>
      <c r="BM396" s="130" t="s">
        <v>440</v>
      </c>
      <c r="BN396" s="130" t="s">
        <v>469</v>
      </c>
      <c r="BO396" s="130" t="s">
        <v>530</v>
      </c>
      <c r="BP396" s="18" t="s">
        <v>1275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8" t="str">
        <f t="shared" si="47"/>
        <v>CCOCirculaçãoIntervaloOportunidade</v>
      </c>
    </row>
    <row r="397" spans="1:72">
      <c r="A397" s="47" t="str">
        <f t="shared" si="43"/>
        <v>RAFAEL (TP-695)46069</v>
      </c>
      <c r="B397" s="102">
        <v>46069</v>
      </c>
      <c r="C397" s="135">
        <f>IF(BS_CONTROLE[[#This Row],[DATA]]="","",WEEKNUM(BS_CONTROLE[[#This Row],[DATA]]))</f>
        <v>8</v>
      </c>
      <c r="D397" s="104" t="s">
        <v>1003</v>
      </c>
      <c r="E397" s="157">
        <v>338</v>
      </c>
      <c r="F397" s="126" t="s">
        <v>1211</v>
      </c>
      <c r="G397" s="142" t="str">
        <f>IF(D397="","*",VLOOKUP(F397,BS_ATIVIDADE[],3,FALSE))</f>
        <v>JIC</v>
      </c>
      <c r="H397" s="106" t="s">
        <v>679</v>
      </c>
      <c r="I397" s="106" t="s">
        <v>679</v>
      </c>
      <c r="J397" s="105">
        <v>53</v>
      </c>
      <c r="K397" s="105">
        <v>116.81</v>
      </c>
      <c r="L397" s="105" t="s">
        <v>679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7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6">
        <v>0.45833333333333331</v>
      </c>
      <c r="P397" s="106">
        <v>8.3333333333333329E-2</v>
      </c>
      <c r="Q397" s="105">
        <v>1</v>
      </c>
      <c r="R397" s="10" t="str">
        <f>IFERROR(_xlfn.XLOOKUP(F397, BS_ATIVIDADE[ATIVIDADE],BS_ATIVIDADE[UNIDADE] ), "*")</f>
        <v>Nº DE PEÇAS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5" t="s">
        <v>773</v>
      </c>
      <c r="W397" s="151" t="s">
        <v>1212</v>
      </c>
      <c r="X397" s="104" t="s">
        <v>421</v>
      </c>
      <c r="Y397" s="129"/>
      <c r="Z397" s="104"/>
      <c r="AA397" s="105" t="s">
        <v>679</v>
      </c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5" t="str">
        <f>IF(BS_CONTROLE[[#This Row],[Entre - Estações]]=0, "-", BS_CONTROLE[[#This Row],[Entre - Estações]])</f>
        <v>ZGM-ZZV</v>
      </c>
      <c r="AN397" s="105">
        <f>IF(BS_CONTROLE[[#This Row],[SB]]=0, "-", BS_CONTROLE[[#This Row],[SB]])</f>
        <v>1181172</v>
      </c>
      <c r="AO397" s="105">
        <f>IF(BS_CONTROLE[[#This Row],[SUB]]=0, "-", BS_CONTROLE[[#This Row],[SUB]])</f>
        <v>53</v>
      </c>
      <c r="AP397" s="105">
        <f>BS_CONTROLE[[#This Row],[KM - Inicio]]</f>
        <v>116.81</v>
      </c>
      <c r="AQ397" s="105">
        <f>BS_CONTROLE[[#This Row],[KM - Inicio]]</f>
        <v>116.81</v>
      </c>
      <c r="AR397" s="108">
        <v>0.44930555555555557</v>
      </c>
      <c r="AS397" s="108"/>
      <c r="AT397" s="108"/>
      <c r="AU397" s="136"/>
      <c r="AV397" s="136"/>
      <c r="AW397" s="14"/>
      <c r="AX397" s="14"/>
      <c r="AY397" s="162">
        <f t="shared" si="42"/>
        <v>0</v>
      </c>
      <c r="AZ397" s="153"/>
      <c r="BA397" s="109"/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50"/>
      <c r="BG397" s="16"/>
      <c r="BH397" s="17"/>
      <c r="BI397" s="17"/>
      <c r="BJ397" s="17" t="s">
        <v>1276</v>
      </c>
      <c r="BK397" s="18" t="s">
        <v>1276</v>
      </c>
      <c r="BL397" s="16"/>
      <c r="BM397" s="130"/>
      <c r="BN397" s="130"/>
      <c r="BO397" s="130"/>
      <c r="BP397" s="18"/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8" t="str">
        <f t="shared" si="47"/>
        <v/>
      </c>
    </row>
    <row r="398" spans="1:72" hidden="1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7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2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7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2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8" t="str">
        <f t="shared" si="47"/>
        <v/>
      </c>
    </row>
    <row r="400" spans="1:72" hidden="1">
      <c r="A400" s="47" t="str">
        <f t="shared" si="43"/>
        <v>EXPANSÃO TURMA 146070</v>
      </c>
      <c r="B400" s="102">
        <v>46070</v>
      </c>
      <c r="C400" s="135">
        <f>IF(BS_CONTROLE[[#This Row],[DATA]]="","",WEEKNUM(BS_CONTROLE[[#This Row],[DATA]]))</f>
        <v>8</v>
      </c>
      <c r="D400" s="104" t="s">
        <v>703</v>
      </c>
      <c r="E400" s="157">
        <v>185</v>
      </c>
      <c r="F400" s="126" t="s">
        <v>704</v>
      </c>
      <c r="G400" s="142" t="str">
        <f>IF(D400="","*",VLOOKUP(F400,BS_ATIVIDADE[],3,FALSE))</f>
        <v>EXPANSÃO</v>
      </c>
      <c r="H400" s="106" t="s">
        <v>679</v>
      </c>
      <c r="I400" s="106" t="s">
        <v>679</v>
      </c>
      <c r="J400" s="105">
        <v>170</v>
      </c>
      <c r="K400" s="105">
        <v>110.87</v>
      </c>
      <c r="L400" s="105">
        <v>111.62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6">
        <v>0.35416666666666669</v>
      </c>
      <c r="P400" s="106">
        <v>0.125</v>
      </c>
      <c r="Q400" s="105">
        <v>1</v>
      </c>
      <c r="R400" s="10" t="str">
        <f>IFERROR(_xlfn.XLOOKUP(F400, BS_ATIVIDADE[ATIVIDADE],BS_ATIVIDADE[UNIDADE] ), "*")</f>
        <v>Nº DE SOLDA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5" t="s">
        <v>961</v>
      </c>
      <c r="W400" s="151" t="s">
        <v>1165</v>
      </c>
      <c r="X400" s="104" t="s">
        <v>421</v>
      </c>
      <c r="Y400" s="129"/>
      <c r="Z400" s="104"/>
      <c r="AA400" s="105" t="s">
        <v>679</v>
      </c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5" t="str">
        <f>IF(BS_CONTROLE[[#This Row],[Entre - Estações]]=0, "-", BS_CONTROLE[[#This Row],[Entre - Estações]])</f>
        <v>ZCD</v>
      </c>
      <c r="AN400" s="105" t="str">
        <f>IF(BS_CONTROLE[[#This Row],[SB]]=0, "-", BS_CONTROLE[[#This Row],[SB]])</f>
        <v>109ZCD2</v>
      </c>
      <c r="AO400" s="105">
        <f>IF(BS_CONTROLE[[#This Row],[SUB]]=0, "-", BS_CONTROLE[[#This Row],[SUB]])</f>
        <v>170</v>
      </c>
      <c r="AP400" s="105">
        <f>BS_CONTROLE[[#This Row],[KM - Inicio]]</f>
        <v>110.87</v>
      </c>
      <c r="AQ400" s="105">
        <f>BS_CONTROLE[[#This Row],[KM - Inicio]]</f>
        <v>110.87</v>
      </c>
      <c r="AR400" s="108"/>
      <c r="AS400" s="108"/>
      <c r="AT400" s="108"/>
      <c r="AU400" s="136"/>
      <c r="AV400" s="136"/>
      <c r="AW400" s="14"/>
      <c r="AX400" s="14"/>
      <c r="AY400" s="162">
        <f t="shared" si="42"/>
        <v>0</v>
      </c>
      <c r="AZ400" s="153"/>
      <c r="BA400" s="109"/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Produção e Intervalo</v>
      </c>
      <c r="BR400" s="19">
        <f t="shared" si="45"/>
        <v>0</v>
      </c>
      <c r="BS400" s="19">
        <f t="shared" si="46"/>
        <v>0</v>
      </c>
      <c r="BT400" s="188" t="str">
        <f t="shared" si="47"/>
        <v/>
      </c>
    </row>
    <row r="401" spans="1:72" hidden="1">
      <c r="A401" s="47" t="str">
        <f t="shared" si="43"/>
        <v>KLECIO (TP-699)46070</v>
      </c>
      <c r="B401" s="102">
        <v>46070</v>
      </c>
      <c r="C401" s="135">
        <f>IF(BS_CONTROLE[[#This Row],[DATA]]="","",WEEKNUM(BS_CONTROLE[[#This Row],[DATA]]))</f>
        <v>8</v>
      </c>
      <c r="D401" s="104" t="s">
        <v>695</v>
      </c>
      <c r="E401" s="157"/>
      <c r="F401" s="126" t="s">
        <v>696</v>
      </c>
      <c r="G401" s="142" t="str">
        <f>IF(D401="","*",VLOOKUP(F401,BS_ATIVIDADE[],3,FALSE))</f>
        <v>SOLDA</v>
      </c>
      <c r="H401" s="106" t="s">
        <v>679</v>
      </c>
      <c r="I401" s="106" t="s">
        <v>679</v>
      </c>
      <c r="J401" s="105">
        <v>68</v>
      </c>
      <c r="K401" s="105">
        <v>77.212999999999994</v>
      </c>
      <c r="L401" s="105" t="s">
        <v>679</v>
      </c>
      <c r="M401" s="127" t="s">
        <v>1239</v>
      </c>
      <c r="N401" s="127" t="s">
        <v>1240</v>
      </c>
      <c r="O401" s="106">
        <v>0.375</v>
      </c>
      <c r="P401" s="106">
        <v>6.25E-2</v>
      </c>
      <c r="Q401" s="105">
        <v>1</v>
      </c>
      <c r="R401" s="10" t="str">
        <f>IFERROR(_xlfn.XLOOKUP(F401, BS_ATIVIDADE[ATIVIDADE],BS_ATIVIDADE[UNIDADE] ), "*")</f>
        <v>Nº DE SOLDA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5" t="s">
        <v>699</v>
      </c>
      <c r="W401" s="151" t="s">
        <v>700</v>
      </c>
      <c r="X401" s="104" t="s">
        <v>421</v>
      </c>
      <c r="Y401" s="129"/>
      <c r="Z401" s="104"/>
      <c r="AA401" s="105" t="s">
        <v>679</v>
      </c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5" t="str">
        <f>IF(BS_CONTROLE[[#This Row],[Entre - Estações]]=0, "-", BS_CONTROLE[[#This Row],[Entre - Estações]])</f>
        <v>ZAC-S</v>
      </c>
      <c r="AN401" s="105" t="str">
        <f>IF(BS_CONTROLE[[#This Row],[SB]]=0, "-", BS_CONTROLE[[#This Row],[SB]])</f>
        <v>ZACS</v>
      </c>
      <c r="AO401" s="105">
        <f>IF(BS_CONTROLE[[#This Row],[SUB]]=0, "-", BS_CONTROLE[[#This Row],[SUB]])</f>
        <v>68</v>
      </c>
      <c r="AP401" s="105">
        <f>BS_CONTROLE[[#This Row],[KM - Inicio]]</f>
        <v>77.212999999999994</v>
      </c>
      <c r="AQ401" s="105">
        <f>BS_CONTROLE[[#This Row],[KM - Inicio]]</f>
        <v>77.212999999999994</v>
      </c>
      <c r="AR401" s="108"/>
      <c r="AS401" s="108"/>
      <c r="AT401" s="108"/>
      <c r="AU401" s="136"/>
      <c r="AV401" s="136"/>
      <c r="AW401" s="14"/>
      <c r="AX401" s="14"/>
      <c r="AY401" s="162">
        <f t="shared" si="42"/>
        <v>0</v>
      </c>
      <c r="AZ401" s="153"/>
      <c r="BA401" s="109"/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Produção e Intervalo</v>
      </c>
      <c r="BR401" s="19">
        <f t="shared" si="45"/>
        <v>0</v>
      </c>
      <c r="BS401" s="19">
        <f t="shared" si="46"/>
        <v>0</v>
      </c>
      <c r="BT401" s="188" t="str">
        <f t="shared" si="47"/>
        <v/>
      </c>
    </row>
    <row r="402" spans="1:72" hidden="1">
      <c r="A402" s="47" t="str">
        <f t="shared" si="43"/>
        <v>E4246070</v>
      </c>
      <c r="B402" s="102">
        <v>46070</v>
      </c>
      <c r="C402" s="135">
        <f>IF(BS_CONTROLE[[#This Row],[DATA]]="","",WEEKNUM(BS_CONTROLE[[#This Row],[DATA]]))</f>
        <v>8</v>
      </c>
      <c r="D402" s="104" t="s">
        <v>749</v>
      </c>
      <c r="E402" s="157">
        <v>193</v>
      </c>
      <c r="F402" s="126" t="s">
        <v>750</v>
      </c>
      <c r="G402" s="142" t="str">
        <f>IF(D402="","*",VLOOKUP(F402,BS_ATIVIDADE[],3,FALSE))</f>
        <v>TRILHEIRO - DESCARGA</v>
      </c>
      <c r="H402" s="106" t="s">
        <v>1017</v>
      </c>
      <c r="I402" s="106" t="s">
        <v>1017</v>
      </c>
      <c r="J402" s="105">
        <v>68</v>
      </c>
      <c r="K402" s="105">
        <v>54.96</v>
      </c>
      <c r="L402" s="105">
        <v>57.484000000000002</v>
      </c>
      <c r="M402" s="127" t="s">
        <v>286</v>
      </c>
      <c r="N402" s="127" t="s">
        <v>1277</v>
      </c>
      <c r="O402" s="106">
        <v>0.4375</v>
      </c>
      <c r="P402" s="106">
        <v>0.16666666666666666</v>
      </c>
      <c r="Q402" s="105">
        <v>2496</v>
      </c>
      <c r="R402" s="10" t="str">
        <f>IFERROR(_xlfn.XLOOKUP(F402, BS_ATIVIDADE[ATIVIDADE],BS_ATIVIDADE[UNIDADE] ), "*")</f>
        <v>M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5" t="s">
        <v>714</v>
      </c>
      <c r="W402" s="151" t="s">
        <v>754</v>
      </c>
      <c r="X402" s="104" t="s">
        <v>416</v>
      </c>
      <c r="Y402" s="129"/>
      <c r="Z402" s="104"/>
      <c r="AA402" s="105" t="s">
        <v>1278</v>
      </c>
      <c r="AB402" s="103" t="s">
        <v>423</v>
      </c>
      <c r="AC402" s="152" t="s">
        <v>419</v>
      </c>
      <c r="AD402" s="107">
        <v>0.41666666666666669</v>
      </c>
      <c r="AE402" s="105" t="s">
        <v>1020</v>
      </c>
      <c r="AF402" s="105" t="s">
        <v>1021</v>
      </c>
      <c r="AG402" s="105" t="s">
        <v>679</v>
      </c>
      <c r="AH402" s="15"/>
      <c r="AI402" s="126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5" t="str">
        <f>IF(BS_CONTROLE[[#This Row],[Entre - Estações]]=0, "-", BS_CONTROLE[[#This Row],[Entre - Estações]])</f>
        <v>ZBM-ZHO</v>
      </c>
      <c r="AN402" s="105" t="str">
        <f>IF(BS_CONTROLE[[#This Row],[SB]]=0, "-", BS_CONTROLE[[#This Row],[SB]])</f>
        <v>ZBM1/ZK57ZHO</v>
      </c>
      <c r="AO402" s="105">
        <f>IF(BS_CONTROLE[[#This Row],[SUB]]=0, "-", BS_CONTROLE[[#This Row],[SUB]])</f>
        <v>68</v>
      </c>
      <c r="AP402" s="105">
        <f>BS_CONTROLE[[#This Row],[KM - Inicio]]</f>
        <v>54.96</v>
      </c>
      <c r="AQ402" s="105">
        <f>BS_CONTROLE[[#This Row],[KM - Inicio]]</f>
        <v>54.96</v>
      </c>
      <c r="AR402" s="108"/>
      <c r="AS402" s="108"/>
      <c r="AT402" s="108"/>
      <c r="AU402" s="136"/>
      <c r="AV402" s="136"/>
      <c r="AW402" s="14"/>
      <c r="AX402" s="14"/>
      <c r="AY402" s="162">
        <f t="shared" si="42"/>
        <v>0</v>
      </c>
      <c r="AZ402" s="153"/>
      <c r="BA402" s="109"/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8" t="str">
        <f t="shared" si="47"/>
        <v/>
      </c>
    </row>
    <row r="403" spans="1:72" hidden="1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7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2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8" t="str">
        <f t="shared" si="47"/>
        <v/>
      </c>
    </row>
    <row r="404" spans="1:72" hidden="1">
      <c r="A404" s="47" t="str">
        <f t="shared" si="43"/>
        <v>ROGÉRIO (TP-730)46070</v>
      </c>
      <c r="B404" s="102">
        <v>46070</v>
      </c>
      <c r="C404" s="135">
        <f>IF(BS_CONTROLE[[#This Row],[DATA]]="","",WEEKNUM(BS_CONTROLE[[#This Row],[DATA]]))</f>
        <v>8</v>
      </c>
      <c r="D404" s="104" t="s">
        <v>857</v>
      </c>
      <c r="E404" s="157">
        <v>81</v>
      </c>
      <c r="F404" s="126" t="s">
        <v>721</v>
      </c>
      <c r="G404" s="142" t="str">
        <f>IF(D404="","*",VLOOKUP(F404,BS_ATIVIDADE[],3,FALSE))</f>
        <v>DORMENTE - SUBSTITUIÇÂO</v>
      </c>
      <c r="H404" s="106" t="s">
        <v>679</v>
      </c>
      <c r="I404" s="106" t="s">
        <v>679</v>
      </c>
      <c r="J404" s="105">
        <v>49</v>
      </c>
      <c r="K404" s="105">
        <v>225</v>
      </c>
      <c r="L404" s="105" t="s">
        <v>679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6">
        <v>0.375</v>
      </c>
      <c r="P404" s="106">
        <v>8.3333333333333329E-2</v>
      </c>
      <c r="Q404" s="105">
        <v>20</v>
      </c>
      <c r="R404" s="10" t="str">
        <f>IFERROR(_xlfn.XLOOKUP(F404, BS_ATIVIDADE[ATIVIDADE],BS_ATIVIDADE[UNIDADE] ), "*")</f>
        <v>Nº DE DORMENTES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5" t="s">
        <v>860</v>
      </c>
      <c r="W404" s="151" t="s">
        <v>1024</v>
      </c>
      <c r="X404" s="104" t="s">
        <v>421</v>
      </c>
      <c r="Y404" s="129"/>
      <c r="Z404" s="104"/>
      <c r="AA404" s="105" t="s">
        <v>679</v>
      </c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5" t="str">
        <f>IF(BS_CONTROLE[[#This Row],[Entre - Estações]]=0, "-", BS_CONTROLE[[#This Row],[Entre - Estações]])</f>
        <v>ZXI-ZIC</v>
      </c>
      <c r="AN404" s="105" t="str">
        <f>IF(BS_CONTROLE[[#This Row],[SB]]=0, "-", BS_CONTROLE[[#This Row],[SB]])</f>
        <v>224ZIC1</v>
      </c>
      <c r="AO404" s="105">
        <f>IF(BS_CONTROLE[[#This Row],[SUB]]=0, "-", BS_CONTROLE[[#This Row],[SUB]])</f>
        <v>49</v>
      </c>
      <c r="AP404" s="105">
        <f>BS_CONTROLE[[#This Row],[KM - Inicio]]</f>
        <v>225</v>
      </c>
      <c r="AQ404" s="105">
        <f>BS_CONTROLE[[#This Row],[KM - Inicio]]</f>
        <v>225</v>
      </c>
      <c r="AR404" s="108"/>
      <c r="AS404" s="108"/>
      <c r="AT404" s="108"/>
      <c r="AU404" s="136"/>
      <c r="AV404" s="136"/>
      <c r="AW404" s="14"/>
      <c r="AX404" s="14"/>
      <c r="AY404" s="162">
        <f t="shared" si="42"/>
        <v>0</v>
      </c>
      <c r="AZ404" s="153"/>
      <c r="BA404" s="109"/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Produção e Intervalo</v>
      </c>
      <c r="BR404" s="19">
        <f t="shared" si="45"/>
        <v>0</v>
      </c>
      <c r="BS404" s="19">
        <f t="shared" si="46"/>
        <v>0</v>
      </c>
      <c r="BT404" s="188" t="str">
        <f t="shared" si="47"/>
        <v/>
      </c>
    </row>
    <row r="405" spans="1:72" hidden="1">
      <c r="A405" s="47" t="str">
        <f t="shared" si="43"/>
        <v>W5946070</v>
      </c>
      <c r="B405" s="102">
        <v>46070</v>
      </c>
      <c r="C405" s="135">
        <f>IF(BS_CONTROLE[[#This Row],[DATA]]="","",WEEKNUM(BS_CONTROLE[[#This Row],[DATA]]))</f>
        <v>8</v>
      </c>
      <c r="D405" s="104" t="s">
        <v>726</v>
      </c>
      <c r="E405" s="157">
        <v>373</v>
      </c>
      <c r="F405" s="126" t="s">
        <v>761</v>
      </c>
      <c r="G405" s="142" t="str">
        <f>IF(D405="","*",VLOOKUP(F405,BS_ATIVIDADE[],3,FALSE))</f>
        <v>OUTROS</v>
      </c>
      <c r="H405" s="105" t="s">
        <v>104</v>
      </c>
      <c r="I405" s="105" t="s">
        <v>104</v>
      </c>
      <c r="J405" s="105">
        <v>49</v>
      </c>
      <c r="K405" s="105">
        <v>225</v>
      </c>
      <c r="L405" s="105">
        <v>225.5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6">
        <v>0.375</v>
      </c>
      <c r="P405" s="106">
        <v>4.1666666666666664E-2</v>
      </c>
      <c r="Q405" s="105">
        <v>100</v>
      </c>
      <c r="R405" s="10" t="str">
        <f>IFERROR(_xlfn.XLOOKUP(F405, BS_ATIVIDADE[ATIVIDADE],BS_ATIVIDADE[UNIDADE] ), "*")</f>
        <v>BINÁRIO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5" t="s">
        <v>860</v>
      </c>
      <c r="W405" s="151" t="s">
        <v>1279</v>
      </c>
      <c r="X405" s="104" t="s">
        <v>421</v>
      </c>
      <c r="Y405" s="129"/>
      <c r="Z405" s="104"/>
      <c r="AA405" s="105">
        <v>1</v>
      </c>
      <c r="AB405" s="103" t="s">
        <v>412</v>
      </c>
      <c r="AC405" s="152"/>
      <c r="AD405" s="107">
        <v>0.29166666666666669</v>
      </c>
      <c r="AE405" s="105">
        <v>7629</v>
      </c>
      <c r="AF405" s="105" t="s">
        <v>679</v>
      </c>
      <c r="AG405" s="105"/>
      <c r="AH405" s="15"/>
      <c r="AI405" s="126" t="str">
        <f>IF(BS_CONTROLE[[#This Row],[Atividade]]=0, "-", BS_CONTROLE[[#This Row],[Atividade]])</f>
        <v>RECOLHIMENTO DE MATERIAL</v>
      </c>
      <c r="AJ405" s="9" t="str">
        <f>IF(BS_CONTROLE[[#This Row],[Atividade]]=0, "-", BS_CONTROLE[[#This Row],[Atividade]])</f>
        <v>RECOLHIMENTO DE MATERIAL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5" t="str">
        <f>IF(BS_CONTROLE[[#This Row],[Entre - Estações]]=0, "-", BS_CONTROLE[[#This Row],[Entre - Estações]])</f>
        <v>ZXI-ZIC</v>
      </c>
      <c r="AN405" s="105" t="str">
        <f>IF(BS_CONTROLE[[#This Row],[SB]]=0, "-", BS_CONTROLE[[#This Row],[SB]])</f>
        <v>224ZIC1</v>
      </c>
      <c r="AO405" s="105">
        <f>IF(BS_CONTROLE[[#This Row],[SUB]]=0, "-", BS_CONTROLE[[#This Row],[SUB]])</f>
        <v>49</v>
      </c>
      <c r="AP405" s="105">
        <f>BS_CONTROLE[[#This Row],[KM - Inicio]]</f>
        <v>225</v>
      </c>
      <c r="AQ405" s="105">
        <f>BS_CONTROLE[[#This Row],[KM - Inicio]]</f>
        <v>225</v>
      </c>
      <c r="AR405" s="108"/>
      <c r="AS405" s="108"/>
      <c r="AT405" s="108"/>
      <c r="AU405" s="136"/>
      <c r="AV405" s="136"/>
      <c r="AW405" s="14"/>
      <c r="AX405" s="14"/>
      <c r="AY405" s="162">
        <f t="shared" si="42"/>
        <v>0</v>
      </c>
      <c r="AZ405" s="153"/>
      <c r="BA405" s="109"/>
      <c r="BB405" s="10" t="str">
        <f>IFERROR(_xlfn.XLOOKUP(AI405, BS_ATIVIDADE[ATIVIDADE],BS_ATIVIDADE[UNIDADE] ), "*")</f>
        <v>BINÁRIO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Produção e Intervalo</v>
      </c>
      <c r="BR405" s="19">
        <f t="shared" si="45"/>
        <v>0</v>
      </c>
      <c r="BS405" s="19">
        <f t="shared" si="46"/>
        <v>0</v>
      </c>
      <c r="BT405" s="188" t="str">
        <f t="shared" si="47"/>
        <v/>
      </c>
    </row>
    <row r="406" spans="1:72" hidden="1">
      <c r="A406" s="47" t="str">
        <f t="shared" si="43"/>
        <v>V9346070</v>
      </c>
      <c r="B406" s="102">
        <v>46070</v>
      </c>
      <c r="C406" s="135">
        <f>IF(BS_CONTROLE[[#This Row],[DATA]]="","",WEEKNUM(BS_CONTROLE[[#This Row],[DATA]]))</f>
        <v>8</v>
      </c>
      <c r="D406" s="104" t="s">
        <v>978</v>
      </c>
      <c r="E406" s="157">
        <v>162</v>
      </c>
      <c r="F406" s="126" t="s">
        <v>687</v>
      </c>
      <c r="G406" s="142" t="str">
        <f>IF(D406="","*",VLOOKUP(F406,BS_ATIVIDADE[],3,FALSE))</f>
        <v>MECANIZAÇÃO - SOCADORA</v>
      </c>
      <c r="H406" s="105" t="s">
        <v>104</v>
      </c>
      <c r="I406" s="105" t="s">
        <v>104</v>
      </c>
      <c r="J406" s="105">
        <v>56</v>
      </c>
      <c r="K406" s="105">
        <v>204.4</v>
      </c>
      <c r="L406" s="105">
        <v>205.8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6">
        <v>0.375</v>
      </c>
      <c r="P406" s="106">
        <v>0.125</v>
      </c>
      <c r="Q406" s="105">
        <v>200</v>
      </c>
      <c r="R406" s="10" t="str">
        <f>IFERROR(_xlfn.XLOOKUP(F406, BS_ATIVIDADE[ATIVIDADE],BS_ATIVIDADE[UNIDADE] ), "*")</f>
        <v>M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5" t="s">
        <v>773</v>
      </c>
      <c r="W406" s="151" t="s">
        <v>688</v>
      </c>
      <c r="X406" s="104" t="s">
        <v>421</v>
      </c>
      <c r="Y406" s="129"/>
      <c r="Z406" s="104"/>
      <c r="AA406" s="105" t="s">
        <v>679</v>
      </c>
      <c r="AB406" s="103" t="s">
        <v>418</v>
      </c>
      <c r="AC406" s="152" t="s">
        <v>406</v>
      </c>
      <c r="AD406" s="107">
        <v>0.29166666666666669</v>
      </c>
      <c r="AE406" s="105">
        <v>7309</v>
      </c>
      <c r="AF406" s="105" t="s">
        <v>679</v>
      </c>
      <c r="AG406" s="105" t="s">
        <v>679</v>
      </c>
      <c r="AH406" s="15"/>
      <c r="AI406" s="126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5" t="str">
        <f>IF(BS_CONTROLE[[#This Row],[Entre - Estações]]=0, "-", BS_CONTROLE[[#This Row],[Entre - Estações]])</f>
        <v>ZYU-ZST</v>
      </c>
      <c r="AN406" s="105" t="str">
        <f>IF(BS_CONTROLE[[#This Row],[SB]]=0, "-", BS_CONTROLE[[#This Row],[SB]])</f>
        <v>ZYU206</v>
      </c>
      <c r="AO406" s="105">
        <f>IF(BS_CONTROLE[[#This Row],[SUB]]=0, "-", BS_CONTROLE[[#This Row],[SUB]])</f>
        <v>56</v>
      </c>
      <c r="AP406" s="105">
        <f>BS_CONTROLE[[#This Row],[KM - Inicio]]</f>
        <v>204.4</v>
      </c>
      <c r="AQ406" s="105">
        <f>BS_CONTROLE[[#This Row],[KM - Inicio]]</f>
        <v>204.4</v>
      </c>
      <c r="AR406" s="108"/>
      <c r="AS406" s="108"/>
      <c r="AT406" s="108"/>
      <c r="AU406" s="136"/>
      <c r="AV406" s="136"/>
      <c r="AW406" s="14"/>
      <c r="AX406" s="14"/>
      <c r="AY406" s="162">
        <f t="shared" si="42"/>
        <v>0</v>
      </c>
      <c r="AZ406" s="153"/>
      <c r="BA406" s="109"/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8" t="str">
        <f t="shared" si="47"/>
        <v/>
      </c>
    </row>
    <row r="407" spans="1:72" hidden="1">
      <c r="A407" s="47" t="str">
        <f t="shared" si="43"/>
        <v>ROBSON (TF-701)46070</v>
      </c>
      <c r="B407" s="102">
        <v>46070</v>
      </c>
      <c r="C407" s="135">
        <f>IF(BS_CONTROLE[[#This Row],[DATA]]="","",WEEKNUM(BS_CONTROLE[[#This Row],[DATA]]))</f>
        <v>8</v>
      </c>
      <c r="D407" s="104" t="s">
        <v>732</v>
      </c>
      <c r="E407" s="157">
        <v>310</v>
      </c>
      <c r="F407" s="126" t="s">
        <v>721</v>
      </c>
      <c r="G407" s="142" t="str">
        <f>IF(D407="","*",VLOOKUP(F407,BS_ATIVIDADE[],3,FALSE))</f>
        <v>DORMENTE - SUBSTITUIÇÂO</v>
      </c>
      <c r="H407" s="106" t="s">
        <v>679</v>
      </c>
      <c r="I407" s="106" t="s">
        <v>679</v>
      </c>
      <c r="J407" s="105">
        <v>56</v>
      </c>
      <c r="K407" s="105">
        <v>190.3</v>
      </c>
      <c r="L407" s="105">
        <v>190.5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6">
        <v>0.375</v>
      </c>
      <c r="P407" s="106">
        <v>8.3333333333333329E-2</v>
      </c>
      <c r="Q407" s="105">
        <v>50</v>
      </c>
      <c r="R407" s="10" t="str">
        <f>IFERROR(_xlfn.XLOOKUP(F407, BS_ATIVIDADE[ATIVIDADE],BS_ATIVIDADE[UNIDADE] ), "*")</f>
        <v>Nº DE DORMENTES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5" t="s">
        <v>773</v>
      </c>
      <c r="W407" s="151" t="s">
        <v>1024</v>
      </c>
      <c r="X407" s="104" t="s">
        <v>421</v>
      </c>
      <c r="Y407" s="129"/>
      <c r="Z407" s="104"/>
      <c r="AA407" s="105" t="s">
        <v>679</v>
      </c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5" t="str">
        <f>IF(BS_CONTROLE[[#This Row],[Entre - Estações]]=0, "-", BS_CONTROLE[[#This Row],[Entre - Estações]])</f>
        <v>ZDY-ZFY</v>
      </c>
      <c r="AN407" s="105" t="str">
        <f>IF(BS_CONTROLE[[#This Row],[SB]]=0, "-", BS_CONTROLE[[#This Row],[SB]])</f>
        <v>189ZFY</v>
      </c>
      <c r="AO407" s="105">
        <f>IF(BS_CONTROLE[[#This Row],[SUB]]=0, "-", BS_CONTROLE[[#This Row],[SUB]])</f>
        <v>56</v>
      </c>
      <c r="AP407" s="105">
        <f>BS_CONTROLE[[#This Row],[KM - Inicio]]</f>
        <v>190.3</v>
      </c>
      <c r="AQ407" s="105">
        <f>BS_CONTROLE[[#This Row],[KM - Inicio]]</f>
        <v>190.3</v>
      </c>
      <c r="AR407" s="108"/>
      <c r="AS407" s="108"/>
      <c r="AT407" s="108"/>
      <c r="AU407" s="136"/>
      <c r="AV407" s="136"/>
      <c r="AW407" s="14"/>
      <c r="AX407" s="14"/>
      <c r="AY407" s="162">
        <f t="shared" si="42"/>
        <v>0</v>
      </c>
      <c r="AZ407" s="153"/>
      <c r="BA407" s="109"/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Produção e Intervalo</v>
      </c>
      <c r="BR407" s="19">
        <f t="shared" si="45"/>
        <v>0</v>
      </c>
      <c r="BS407" s="19">
        <f t="shared" si="46"/>
        <v>0</v>
      </c>
      <c r="BT407" s="188" t="str">
        <f t="shared" si="47"/>
        <v/>
      </c>
    </row>
    <row r="408" spans="1:72" hidden="1">
      <c r="A408" s="47" t="str">
        <f t="shared" si="43"/>
        <v>JACIANO (TF-674)46070</v>
      </c>
      <c r="B408" s="102">
        <v>46070</v>
      </c>
      <c r="C408" s="135">
        <f>IF(BS_CONTROLE[[#This Row],[DATA]]="","",WEEKNUM(BS_CONTROLE[[#This Row],[DATA]]))</f>
        <v>8</v>
      </c>
      <c r="D408" s="104" t="s">
        <v>1183</v>
      </c>
      <c r="E408" s="157"/>
      <c r="F408" s="126" t="s">
        <v>721</v>
      </c>
      <c r="G408" s="142" t="str">
        <f>IF(D408="","*",VLOOKUP(F408,BS_ATIVIDADE[],3,FALSE))</f>
        <v>DORMENTE - SUBSTITUIÇÂO</v>
      </c>
      <c r="H408" s="106" t="s">
        <v>679</v>
      </c>
      <c r="I408" s="106" t="s">
        <v>679</v>
      </c>
      <c r="J408" s="105">
        <v>56</v>
      </c>
      <c r="K408" s="105">
        <v>191</v>
      </c>
      <c r="L408" s="105">
        <v>190.5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6">
        <v>0.375</v>
      </c>
      <c r="P408" s="106">
        <v>8.3333333333333329E-2</v>
      </c>
      <c r="Q408" s="105">
        <v>50</v>
      </c>
      <c r="R408" s="10" t="str">
        <f>IFERROR(_xlfn.XLOOKUP(F408, BS_ATIVIDADE[ATIVIDADE],BS_ATIVIDADE[UNIDADE] ), "*")</f>
        <v>Nº DE DORMENTES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5" t="s">
        <v>773</v>
      </c>
      <c r="W408" s="151" t="s">
        <v>1024</v>
      </c>
      <c r="X408" s="104" t="s">
        <v>421</v>
      </c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5" t="str">
        <f>IF(BS_CONTROLE[[#This Row],[Entre - Estações]]=0, "-", BS_CONTROLE[[#This Row],[Entre - Estações]])</f>
        <v>ZDY-ZFY</v>
      </c>
      <c r="AN408" s="105" t="str">
        <f>IF(BS_CONTROLE[[#This Row],[SB]]=0, "-", BS_CONTROLE[[#This Row],[SB]])</f>
        <v>189ZFY</v>
      </c>
      <c r="AO408" s="105">
        <f>IF(BS_CONTROLE[[#This Row],[SUB]]=0, "-", BS_CONTROLE[[#This Row],[SUB]])</f>
        <v>56</v>
      </c>
      <c r="AP408" s="105">
        <f>BS_CONTROLE[[#This Row],[KM - Inicio]]</f>
        <v>191</v>
      </c>
      <c r="AQ408" s="105">
        <f>BS_CONTROLE[[#This Row],[KM - Inicio]]</f>
        <v>191</v>
      </c>
      <c r="AR408" s="108"/>
      <c r="AS408" s="108"/>
      <c r="AT408" s="108"/>
      <c r="AU408" s="136"/>
      <c r="AV408" s="136"/>
      <c r="AW408" s="14"/>
      <c r="AX408" s="14"/>
      <c r="AY408" s="162">
        <f t="shared" si="42"/>
        <v>0</v>
      </c>
      <c r="AZ408" s="153"/>
      <c r="BA408" s="109"/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Produção e Intervalo</v>
      </c>
      <c r="BR408" s="19">
        <f t="shared" si="45"/>
        <v>0</v>
      </c>
      <c r="BS408" s="19">
        <f t="shared" si="46"/>
        <v>0</v>
      </c>
      <c r="BT408" s="188" t="str">
        <f t="shared" si="47"/>
        <v/>
      </c>
    </row>
    <row r="409" spans="1:72" hidden="1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7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2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7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2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8" t="str">
        <f t="shared" si="47"/>
        <v/>
      </c>
    </row>
    <row r="411" spans="1:72" hidden="1">
      <c r="A411" s="47" t="str">
        <f t="shared" si="43"/>
        <v>SUPER ZWW46070</v>
      </c>
      <c r="B411" s="102">
        <v>46070</v>
      </c>
      <c r="C411" s="135">
        <f>IF(BS_CONTROLE[[#This Row],[DATA]]="","",WEEKNUM(BS_CONTROLE[[#This Row],[DATA]]))</f>
        <v>8</v>
      </c>
      <c r="D411" s="104" t="s">
        <v>1074</v>
      </c>
      <c r="E411" s="157">
        <v>405</v>
      </c>
      <c r="F411" s="126" t="s">
        <v>820</v>
      </c>
      <c r="G411" s="142" t="str">
        <f>IF(D411="","*",VLOOKUP(F411,BS_ATIVIDADE[],3,FALSE))</f>
        <v>OUTROS</v>
      </c>
      <c r="H411" s="106" t="s">
        <v>679</v>
      </c>
      <c r="I411" s="106" t="s">
        <v>679</v>
      </c>
      <c r="J411" s="105">
        <v>55</v>
      </c>
      <c r="K411" s="105">
        <v>97.843000000000004</v>
      </c>
      <c r="L411" s="105">
        <v>108.22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6">
        <v>0.40277777777777779</v>
      </c>
      <c r="P411" s="106">
        <v>0.125</v>
      </c>
      <c r="Q411" s="105">
        <v>1</v>
      </c>
      <c r="R411" s="10" t="str">
        <f>IFERROR(_xlfn.XLOOKUP(F411, BS_ATIVIDADE[ATIVIDADE],BS_ATIVIDADE[UNIDADE] ), "*")</f>
        <v>BINÁRIO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5" t="s">
        <v>908</v>
      </c>
      <c r="W411" s="151" t="s">
        <v>1280</v>
      </c>
      <c r="X411" s="104" t="s">
        <v>416</v>
      </c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5" t="str">
        <f>IF(BS_CONTROLE[[#This Row],[Entre - Estações]]=0, "-", BS_CONTROLE[[#This Row],[Entre - Estações]])</f>
        <v>ZKW-ZLU</v>
      </c>
      <c r="AN411" s="105" t="str">
        <f>IF(BS_CONTROLE[[#This Row],[SB]]=0, "-", BS_CONTROLE[[#This Row],[SB]])</f>
        <v>102ZKW2</v>
      </c>
      <c r="AO411" s="105">
        <f>IF(BS_CONTROLE[[#This Row],[SUB]]=0, "-", BS_CONTROLE[[#This Row],[SUB]])</f>
        <v>55</v>
      </c>
      <c r="AP411" s="105">
        <f>BS_CONTROLE[[#This Row],[KM - Inicio]]</f>
        <v>97.843000000000004</v>
      </c>
      <c r="AQ411" s="105">
        <f>BS_CONTROLE[[#This Row],[KM - Inicio]]</f>
        <v>97.843000000000004</v>
      </c>
      <c r="AR411" s="108"/>
      <c r="AS411" s="108"/>
      <c r="AT411" s="108"/>
      <c r="AU411" s="136"/>
      <c r="AV411" s="136"/>
      <c r="AW411" s="14"/>
      <c r="AX411" s="14"/>
      <c r="AY411" s="162">
        <f t="shared" si="42"/>
        <v>0</v>
      </c>
      <c r="AZ411" s="153"/>
      <c r="BA411" s="109"/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8" t="str">
        <f t="shared" si="47"/>
        <v/>
      </c>
    </row>
    <row r="412" spans="1:72" hidden="1">
      <c r="A412" s="47" t="str">
        <f t="shared" si="43"/>
        <v>V8946070</v>
      </c>
      <c r="B412" s="102">
        <v>46070</v>
      </c>
      <c r="C412" s="135">
        <f>IF(BS_CONTROLE[[#This Row],[DATA]]="","",WEEKNUM(BS_CONTROLE[[#This Row],[DATA]]))</f>
        <v>8</v>
      </c>
      <c r="D412" s="104" t="s">
        <v>746</v>
      </c>
      <c r="E412" s="157"/>
      <c r="F412" s="126" t="s">
        <v>687</v>
      </c>
      <c r="G412" s="142" t="str">
        <f>IF(D412="","*",VLOOKUP(F412,BS_ATIVIDADE[],3,FALSE))</f>
        <v>MECANIZAÇÃO - SOCADORA</v>
      </c>
      <c r="H412" s="106" t="s">
        <v>201</v>
      </c>
      <c r="I412" s="106" t="s">
        <v>201</v>
      </c>
      <c r="J412" s="105">
        <v>55</v>
      </c>
      <c r="K412" s="105">
        <v>97.9</v>
      </c>
      <c r="L412" s="105">
        <v>100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6">
        <v>0.39583333333333331</v>
      </c>
      <c r="P412" s="106">
        <v>6.9444444444444447E-4</v>
      </c>
      <c r="Q412" s="105">
        <v>480</v>
      </c>
      <c r="R412" s="10" t="str">
        <f>IFERROR(_xlfn.XLOOKUP(F412, BS_ATIVIDADE[ATIVIDADE],BS_ATIVIDADE[UNIDADE] ), "*")</f>
        <v>M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51" t="s">
        <v>709</v>
      </c>
      <c r="W412" s="151" t="s">
        <v>688</v>
      </c>
      <c r="X412" s="104" t="s">
        <v>416</v>
      </c>
      <c r="Y412" s="129"/>
      <c r="Z412" s="104"/>
      <c r="AA412" s="105">
        <v>1</v>
      </c>
      <c r="AB412" s="103" t="s">
        <v>412</v>
      </c>
      <c r="AC412" s="152"/>
      <c r="AD412" s="107">
        <v>0.35416666666666669</v>
      </c>
      <c r="AE412" s="105">
        <v>6239</v>
      </c>
      <c r="AF412" s="105" t="s">
        <v>679</v>
      </c>
      <c r="AG412" s="105"/>
      <c r="AH412" s="15"/>
      <c r="AI412" s="126" t="str">
        <f>IF(BS_CONTROLE[[#This Row],[Atividade]]=0, "-", BS_CONTROLE[[#This Row],[Atividade]])</f>
        <v>MECANIZAÇÃO - SOCADORA</v>
      </c>
      <c r="AJ412" s="9" t="str">
        <f>IF(BS_CONTROLE[[#This Row],[Atividade]]=0, "-", BS_CONTROLE[[#This Row],[Atividade]])</f>
        <v>MECANIZAÇÃO - SOCADORA</v>
      </c>
      <c r="AK412" s="31" t="str">
        <f>BS_CONTROLE[[#This Row],[Local - Partida]]</f>
        <v>102ZKW2</v>
      </c>
      <c r="AL412" s="31" t="str">
        <f>BS_CONTROLE[[#This Row],[Local - Encerramento]]</f>
        <v>102ZKW2</v>
      </c>
      <c r="AM412" s="105" t="str">
        <f>IF(BS_CONTROLE[[#This Row],[Entre - Estações]]=0, "-", BS_CONTROLE[[#This Row],[Entre - Estações]])</f>
        <v>ZKW-ZLU</v>
      </c>
      <c r="AN412" s="105" t="str">
        <f>IF(BS_CONTROLE[[#This Row],[SB]]=0, "-", BS_CONTROLE[[#This Row],[SB]])</f>
        <v>102ZKW2</v>
      </c>
      <c r="AO412" s="105">
        <f>IF(BS_CONTROLE[[#This Row],[SUB]]=0, "-", BS_CONTROLE[[#This Row],[SUB]])</f>
        <v>55</v>
      </c>
      <c r="AP412" s="105">
        <f>BS_CONTROLE[[#This Row],[KM - Inicio]]</f>
        <v>97.9</v>
      </c>
      <c r="AQ412" s="105">
        <f>BS_CONTROLE[[#This Row],[KM - Inicio]]</f>
        <v>97.9</v>
      </c>
      <c r="AR412" s="108"/>
      <c r="AS412" s="108"/>
      <c r="AT412" s="108"/>
      <c r="AU412" s="136"/>
      <c r="AV412" s="136"/>
      <c r="AW412" s="14"/>
      <c r="AX412" s="14"/>
      <c r="AY412" s="162">
        <f t="shared" si="42"/>
        <v>0</v>
      </c>
      <c r="AZ412" s="153"/>
      <c r="BA412" s="109"/>
      <c r="BB412" s="10" t="str">
        <f>IFERROR(_xlfn.XLOOKUP(AI412, BS_ATIVIDADE[ATIVIDADE],BS_ATIVIDADE[UNIDADE] ), "*")</f>
        <v>M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Produção e Intervalo</v>
      </c>
      <c r="BR412" s="19">
        <f t="shared" si="45"/>
        <v>0</v>
      </c>
      <c r="BS412" s="19">
        <f t="shared" si="46"/>
        <v>0</v>
      </c>
      <c r="BT412" s="188" t="str">
        <f t="shared" si="47"/>
        <v/>
      </c>
    </row>
    <row r="413" spans="1:72" hidden="1">
      <c r="A413" s="47" t="str">
        <f t="shared" si="43"/>
        <v>E1746070</v>
      </c>
      <c r="B413" s="102">
        <v>46070</v>
      </c>
      <c r="C413" s="135">
        <f>IF(BS_CONTROLE[[#This Row],[DATA]]="","",WEEKNUM(BS_CONTROLE[[#This Row],[DATA]]))</f>
        <v>8</v>
      </c>
      <c r="D413" s="104" t="s">
        <v>692</v>
      </c>
      <c r="E413" s="157">
        <v>4</v>
      </c>
      <c r="F413" s="126" t="s">
        <v>693</v>
      </c>
      <c r="G413" s="142" t="str">
        <f>IF(D413="","*",VLOOKUP(F413,BS_ATIVIDADE[],3,FALSE))</f>
        <v>CAMINHÂO - SOLDA</v>
      </c>
      <c r="H413" s="106" t="s">
        <v>201</v>
      </c>
      <c r="I413" s="106" t="s">
        <v>201</v>
      </c>
      <c r="J413" s="105">
        <v>55</v>
      </c>
      <c r="K413" s="105">
        <v>103.9</v>
      </c>
      <c r="L413" s="105" t="s">
        <v>679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7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6">
        <v>0.39583333333333331</v>
      </c>
      <c r="P413" s="106">
        <v>6.9444444444444447E-4</v>
      </c>
      <c r="Q413" s="105">
        <v>2</v>
      </c>
      <c r="R413" s="10" t="str">
        <f>IFERROR(_xlfn.XLOOKUP(F413, BS_ATIVIDADE[ATIVIDADE],BS_ATIVIDADE[UNIDADE] ), "*")</f>
        <v>Nº DE SOLDA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5" t="s">
        <v>742</v>
      </c>
      <c r="W413" s="151" t="s">
        <v>743</v>
      </c>
      <c r="X413" s="104" t="s">
        <v>416</v>
      </c>
      <c r="Y413" s="129"/>
      <c r="Z413" s="104"/>
      <c r="AA413" s="105">
        <v>1</v>
      </c>
      <c r="AB413" s="103" t="s">
        <v>412</v>
      </c>
      <c r="AC413" s="152"/>
      <c r="AD413" s="107">
        <v>0.35416666666666669</v>
      </c>
      <c r="AE413" s="105">
        <v>6251</v>
      </c>
      <c r="AF413" s="105" t="s">
        <v>679</v>
      </c>
      <c r="AG413" s="105" t="s">
        <v>679</v>
      </c>
      <c r="AH413" s="15"/>
      <c r="AI413" s="126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5" t="str">
        <f>IF(BS_CONTROLE[[#This Row],[Entre - Estações]]=0, "-", BS_CONTROLE[[#This Row],[Entre - Estações]])</f>
        <v>ZKW-ZLU</v>
      </c>
      <c r="AN413" s="105">
        <f>IF(BS_CONTROLE[[#This Row],[SB]]=0, "-", BS_CONTROLE[[#This Row],[SB]])</f>
        <v>1051032</v>
      </c>
      <c r="AO413" s="105">
        <f>IF(BS_CONTROLE[[#This Row],[SUB]]=0, "-", BS_CONTROLE[[#This Row],[SUB]])</f>
        <v>55</v>
      </c>
      <c r="AP413" s="105">
        <f>BS_CONTROLE[[#This Row],[KM - Inicio]]</f>
        <v>103.9</v>
      </c>
      <c r="AQ413" s="105">
        <f>BS_CONTROLE[[#This Row],[KM - Inicio]]</f>
        <v>103.9</v>
      </c>
      <c r="AR413" s="108"/>
      <c r="AS413" s="108"/>
      <c r="AT413" s="108"/>
      <c r="AU413" s="136"/>
      <c r="AV413" s="136"/>
      <c r="AW413" s="14"/>
      <c r="AX413" s="14"/>
      <c r="AY413" s="162">
        <f t="shared" si="42"/>
        <v>0</v>
      </c>
      <c r="AZ413" s="153"/>
      <c r="BA413" s="109"/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8" t="str">
        <f t="shared" si="47"/>
        <v/>
      </c>
    </row>
    <row r="414" spans="1:72" hidden="1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7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2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7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2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7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2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8" t="str">
        <f t="shared" si="47"/>
        <v/>
      </c>
    </row>
    <row r="417" spans="1:72" ht="92.25" hidden="1">
      <c r="A417" s="47" t="str">
        <f t="shared" si="43"/>
        <v>MODERNIZAÇÃO SERRA46070</v>
      </c>
      <c r="B417" s="102">
        <v>46070</v>
      </c>
      <c r="C417" s="135">
        <f>IF(BS_CONTROLE[[#This Row],[DATA]]="","",WEEKNUM(BS_CONTROLE[[#This Row],[DATA]]))</f>
        <v>8</v>
      </c>
      <c r="D417" s="104" t="s">
        <v>819</v>
      </c>
      <c r="E417" s="157">
        <v>61</v>
      </c>
      <c r="F417" s="126" t="s">
        <v>820</v>
      </c>
      <c r="G417" s="142" t="str">
        <f>IF(D417="","*",VLOOKUP(F417,BS_ATIVIDADE[],3,FALSE))</f>
        <v>OUTROS</v>
      </c>
      <c r="H417" s="106" t="s">
        <v>679</v>
      </c>
      <c r="I417" s="106" t="s">
        <v>679</v>
      </c>
      <c r="J417" s="105">
        <v>55</v>
      </c>
      <c r="K417" s="105">
        <v>145.828</v>
      </c>
      <c r="L417" s="105">
        <v>151.78</v>
      </c>
      <c r="M417" s="127" t="s">
        <v>63</v>
      </c>
      <c r="N417" s="127" t="s">
        <v>987</v>
      </c>
      <c r="O417" s="106">
        <v>0.33333333333333331</v>
      </c>
      <c r="P417" s="106">
        <v>0.33333333333333331</v>
      </c>
      <c r="Q417" s="105">
        <v>1</v>
      </c>
      <c r="R417" s="10" t="str">
        <f>IFERROR(_xlfn.XLOOKUP(F417, BS_ATIVIDADE[ATIVIDADE],BS_ATIVIDADE[UNIDADE] ), "*")</f>
        <v>BINÁRIO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5" t="s">
        <v>1281</v>
      </c>
      <c r="W417" s="151" t="s">
        <v>1282</v>
      </c>
      <c r="X417" s="104" t="s">
        <v>416</v>
      </c>
      <c r="Y417" s="129"/>
      <c r="Z417" s="104"/>
      <c r="AA417" s="105" t="s">
        <v>679</v>
      </c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5" t="str">
        <f>IF(BS_CONTROLE[[#This Row],[Entre - Estações]]=0, "-", BS_CONTROLE[[#This Row],[Entre - Estações]])</f>
        <v>ZEJ-ZRB</v>
      </c>
      <c r="AN417" s="105" t="str">
        <f>IF(BS_CONTROLE[[#This Row],[SB]]=0, "-", BS_CONTROLE[[#This Row],[SB]])</f>
        <v>ZEJZRB</v>
      </c>
      <c r="AO417" s="105">
        <f>IF(BS_CONTROLE[[#This Row],[SUB]]=0, "-", BS_CONTROLE[[#This Row],[SUB]])</f>
        <v>55</v>
      </c>
      <c r="AP417" s="105">
        <f>BS_CONTROLE[[#This Row],[KM - Inicio]]</f>
        <v>145.828</v>
      </c>
      <c r="AQ417" s="105">
        <f>BS_CONTROLE[[#This Row],[KM - Inicio]]</f>
        <v>145.828</v>
      </c>
      <c r="AR417" s="108"/>
      <c r="AS417" s="108"/>
      <c r="AT417" s="108"/>
      <c r="AU417" s="136"/>
      <c r="AV417" s="136"/>
      <c r="AW417" s="14"/>
      <c r="AX417" s="14"/>
      <c r="AY417" s="162">
        <f t="shared" si="42"/>
        <v>0</v>
      </c>
      <c r="AZ417" s="153"/>
      <c r="BA417" s="109"/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Produção e Intervalo</v>
      </c>
      <c r="BR417" s="19">
        <f t="shared" si="45"/>
        <v>0</v>
      </c>
      <c r="BS417" s="19">
        <f t="shared" si="46"/>
        <v>0</v>
      </c>
      <c r="BT417" s="188" t="str">
        <f t="shared" si="47"/>
        <v/>
      </c>
    </row>
    <row r="418" spans="1:72" ht="34.5" hidden="1">
      <c r="A418" s="47" t="str">
        <f t="shared" si="43"/>
        <v>W9646070</v>
      </c>
      <c r="B418" s="102">
        <v>46070</v>
      </c>
      <c r="C418" s="135">
        <f>IF(BS_CONTROLE[[#This Row],[DATA]]="","",WEEKNUM(BS_CONTROLE[[#This Row],[DATA]]))</f>
        <v>8</v>
      </c>
      <c r="D418" s="104" t="s">
        <v>766</v>
      </c>
      <c r="E418" s="157">
        <v>412</v>
      </c>
      <c r="F418" s="126" t="s">
        <v>767</v>
      </c>
      <c r="G418" s="142" t="str">
        <f>IF(D418="","*",VLOOKUP(F418,BS_ATIVIDADE[],3,FALSE))</f>
        <v>MODERNIZAÇÃO</v>
      </c>
      <c r="H418" s="106" t="s">
        <v>816</v>
      </c>
      <c r="I418" s="106" t="s">
        <v>816</v>
      </c>
      <c r="J418" s="105">
        <v>55</v>
      </c>
      <c r="K418" s="105">
        <v>151.78</v>
      </c>
      <c r="L418" s="105" t="s">
        <v>679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6">
        <v>0.3125</v>
      </c>
      <c r="P418" s="106">
        <v>6.9444444444444447E-4</v>
      </c>
      <c r="Q418" s="105">
        <v>1</v>
      </c>
      <c r="R418" s="10" t="str">
        <f>IFERROR(_xlfn.XLOOKUP(F418, BS_ATIVIDADE[ATIVIDADE],BS_ATIVIDADE[UNIDADE] ), "*")</f>
        <v>Nº DE DORMENTES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5" t="s">
        <v>1281</v>
      </c>
      <c r="W418" s="151" t="s">
        <v>1283</v>
      </c>
      <c r="X418" s="104" t="s">
        <v>416</v>
      </c>
      <c r="Y418" s="129"/>
      <c r="Z418" s="104"/>
      <c r="AA418" s="105">
        <v>1</v>
      </c>
      <c r="AB418" s="103" t="s">
        <v>412</v>
      </c>
      <c r="AC418" s="152"/>
      <c r="AD418" s="107">
        <v>0.29166666666666669</v>
      </c>
      <c r="AE418" s="105" t="s">
        <v>679</v>
      </c>
      <c r="AF418" s="105"/>
      <c r="AG418" s="105"/>
      <c r="AH418" s="15"/>
      <c r="AI418" s="126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5" t="str">
        <f>IF(BS_CONTROLE[[#This Row],[Entre - Estações]]=0, "-", BS_CONTROLE[[#This Row],[Entre - Estações]])</f>
        <v>ZEJ-ZRB</v>
      </c>
      <c r="AN418" s="105" t="str">
        <f>IF(BS_CONTROLE[[#This Row],[SB]]=0, "-", BS_CONTROLE[[#This Row],[SB]])</f>
        <v>ZRB1502</v>
      </c>
      <c r="AO418" s="105">
        <f>IF(BS_CONTROLE[[#This Row],[SUB]]=0, "-", BS_CONTROLE[[#This Row],[SUB]])</f>
        <v>55</v>
      </c>
      <c r="AP418" s="105">
        <f>BS_CONTROLE[[#This Row],[KM - Inicio]]</f>
        <v>151.78</v>
      </c>
      <c r="AQ418" s="105">
        <f>BS_CONTROLE[[#This Row],[KM - Inicio]]</f>
        <v>151.78</v>
      </c>
      <c r="AR418" s="108"/>
      <c r="AS418" s="108"/>
      <c r="AT418" s="108"/>
      <c r="AU418" s="136"/>
      <c r="AV418" s="136"/>
      <c r="AW418" s="14"/>
      <c r="AX418" s="14"/>
      <c r="AY418" s="162">
        <f t="shared" si="42"/>
        <v>0</v>
      </c>
      <c r="AZ418" s="153"/>
      <c r="BA418" s="109"/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Produção e Intervalo</v>
      </c>
      <c r="BR418" s="19">
        <f t="shared" si="45"/>
        <v>0</v>
      </c>
      <c r="BS418" s="19">
        <f t="shared" si="46"/>
        <v>0</v>
      </c>
      <c r="BT418" s="188" t="str">
        <f t="shared" si="47"/>
        <v/>
      </c>
    </row>
    <row r="419" spans="1:72" hidden="1">
      <c r="A419" s="47" t="str">
        <f t="shared" si="43"/>
        <v>MATEUS (TP-809)46070</v>
      </c>
      <c r="B419" s="102">
        <v>46070</v>
      </c>
      <c r="C419" s="135">
        <f>IF(BS_CONTROLE[[#This Row],[DATA]]="","",WEEKNUM(BS_CONTROLE[[#This Row],[DATA]]))</f>
        <v>8</v>
      </c>
      <c r="D419" s="104" t="s">
        <v>1196</v>
      </c>
      <c r="E419" s="157">
        <v>413</v>
      </c>
      <c r="F419" s="126" t="s">
        <v>758</v>
      </c>
      <c r="G419" s="142" t="str">
        <f>IF(D419="","*",VLOOKUP(F419,BS_ATIVIDADE[],3,FALSE))</f>
        <v>MODERNIZAÇÃO</v>
      </c>
      <c r="H419" s="106" t="s">
        <v>679</v>
      </c>
      <c r="I419" s="106" t="s">
        <v>679</v>
      </c>
      <c r="J419" s="105">
        <v>55</v>
      </c>
      <c r="K419" s="105">
        <v>150.16</v>
      </c>
      <c r="L419" s="105">
        <v>150.184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6">
        <v>0.33333333333333331</v>
      </c>
      <c r="P419" s="106">
        <v>6.9444444444444447E-4</v>
      </c>
      <c r="Q419" s="105">
        <v>3</v>
      </c>
      <c r="R419" s="10" t="str">
        <f>IFERROR(_xlfn.XLOOKUP(F419, BS_ATIVIDADE[ATIVIDADE],BS_ATIVIDADE[UNIDADE] ), "*")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5" t="s">
        <v>1281</v>
      </c>
      <c r="W419" s="151" t="s">
        <v>700</v>
      </c>
      <c r="X419" s="104" t="s">
        <v>416</v>
      </c>
      <c r="Y419" s="129"/>
      <c r="Z419" s="104"/>
      <c r="AA419" s="105" t="s">
        <v>679</v>
      </c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5" t="str">
        <f>IF(BS_CONTROLE[[#This Row],[Entre - Estações]]=0, "-", BS_CONTROLE[[#This Row],[Entre - Estações]])</f>
        <v>ZEJ-ZRB</v>
      </c>
      <c r="AN419" s="105" t="str">
        <f>IF(BS_CONTROLE[[#This Row],[SB]]=0, "-", BS_CONTROLE[[#This Row],[SB]])</f>
        <v>ZRB1502</v>
      </c>
      <c r="AO419" s="105">
        <f>IF(BS_CONTROLE[[#This Row],[SUB]]=0, "-", BS_CONTROLE[[#This Row],[SUB]])</f>
        <v>55</v>
      </c>
      <c r="AP419" s="105">
        <f>BS_CONTROLE[[#This Row],[KM - Inicio]]</f>
        <v>150.16</v>
      </c>
      <c r="AQ419" s="105">
        <f>BS_CONTROLE[[#This Row],[KM - Inicio]]</f>
        <v>150.16</v>
      </c>
      <c r="AR419" s="108"/>
      <c r="AS419" s="108"/>
      <c r="AT419" s="108"/>
      <c r="AU419" s="136"/>
      <c r="AV419" s="136"/>
      <c r="AW419" s="14"/>
      <c r="AX419" s="14"/>
      <c r="AY419" s="162">
        <f t="shared" si="42"/>
        <v>0</v>
      </c>
      <c r="AZ419" s="153"/>
      <c r="BA419" s="109"/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Produção e Intervalo</v>
      </c>
      <c r="BR419" s="19">
        <f t="shared" si="45"/>
        <v>0</v>
      </c>
      <c r="BS419" s="19">
        <f t="shared" si="46"/>
        <v>0</v>
      </c>
      <c r="BT419" s="188" t="str">
        <f t="shared" si="47"/>
        <v/>
      </c>
    </row>
    <row r="420" spans="1:72" hidden="1">
      <c r="A420" s="47" t="str">
        <f t="shared" si="43"/>
        <v>ADENISON (TP-810)46070</v>
      </c>
      <c r="B420" s="102">
        <v>46070</v>
      </c>
      <c r="C420" s="135">
        <f>IF(BS_CONTROLE[[#This Row],[DATA]]="","",WEEKNUM(BS_CONTROLE[[#This Row],[DATA]]))</f>
        <v>8</v>
      </c>
      <c r="D420" s="104" t="s">
        <v>1122</v>
      </c>
      <c r="E420" s="157">
        <v>414</v>
      </c>
      <c r="F420" s="126" t="s">
        <v>758</v>
      </c>
      <c r="G420" s="142" t="str">
        <f>IF(D420="","*",VLOOKUP(F420,BS_ATIVIDADE[],3,FALSE))</f>
        <v>MODERNIZAÇÃO</v>
      </c>
      <c r="H420" s="106" t="s">
        <v>679</v>
      </c>
      <c r="I420" s="106" t="s">
        <v>679</v>
      </c>
      <c r="J420" s="105">
        <v>55</v>
      </c>
      <c r="K420" s="105">
        <v>146.828</v>
      </c>
      <c r="L420" s="105">
        <v>146.84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6">
        <v>0.33333333333333331</v>
      </c>
      <c r="P420" s="106">
        <v>6.9444444444444447E-4</v>
      </c>
      <c r="Q420" s="105">
        <v>2</v>
      </c>
      <c r="R420" s="10" t="str">
        <f>IFERROR(_xlfn.XLOOKUP(F420, BS_ATIVIDADE[ATIVIDADE],BS_ATIVIDADE[UNIDADE] ), "*")</f>
        <v>Nº DE SOLDA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5" t="s">
        <v>1281</v>
      </c>
      <c r="W420" s="151" t="s">
        <v>700</v>
      </c>
      <c r="X420" s="104" t="s">
        <v>416</v>
      </c>
      <c r="Y420" s="129"/>
      <c r="Z420" s="104"/>
      <c r="AA420" s="105" t="s">
        <v>679</v>
      </c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5" t="str">
        <f>IF(BS_CONTROLE[[#This Row],[Entre - Estações]]=0, "-", BS_CONTROLE[[#This Row],[Entre - Estações]])</f>
        <v>ZEJ</v>
      </c>
      <c r="AN420" s="105" t="str">
        <f>IF(BS_CONTROLE[[#This Row],[SB]]=0, "-", BS_CONTROLE[[#This Row],[SB]])</f>
        <v>ZEJ2</v>
      </c>
      <c r="AO420" s="105">
        <f>IF(BS_CONTROLE[[#This Row],[SUB]]=0, "-", BS_CONTROLE[[#This Row],[SUB]])</f>
        <v>55</v>
      </c>
      <c r="AP420" s="105">
        <f>BS_CONTROLE[[#This Row],[KM - Inicio]]</f>
        <v>146.828</v>
      </c>
      <c r="AQ420" s="105">
        <f>BS_CONTROLE[[#This Row],[KM - Inicio]]</f>
        <v>146.828</v>
      </c>
      <c r="AR420" s="108"/>
      <c r="AS420" s="108"/>
      <c r="AT420" s="108"/>
      <c r="AU420" s="136"/>
      <c r="AV420" s="136"/>
      <c r="AW420" s="14"/>
      <c r="AX420" s="14"/>
      <c r="AY420" s="162">
        <f t="shared" si="42"/>
        <v>0</v>
      </c>
      <c r="AZ420" s="153"/>
      <c r="BA420" s="109"/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Produção e Intervalo</v>
      </c>
      <c r="BR420" s="19">
        <f t="shared" si="45"/>
        <v>0</v>
      </c>
      <c r="BS420" s="19">
        <f t="shared" si="46"/>
        <v>0</v>
      </c>
      <c r="BT420" s="188" t="str">
        <f t="shared" si="47"/>
        <v/>
      </c>
    </row>
    <row r="421" spans="1:72" hidden="1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7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2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7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2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8" t="str">
        <f t="shared" si="47"/>
        <v/>
      </c>
    </row>
    <row r="423" spans="1:72" hidden="1">
      <c r="A423" s="47" t="str">
        <f t="shared" si="43"/>
        <v>MODERNIZAÇÃO SERRA46070</v>
      </c>
      <c r="B423" s="102">
        <v>46070</v>
      </c>
      <c r="C423" s="135">
        <f>IF(BS_CONTROLE[[#This Row],[DATA]]="","",WEEKNUM(BS_CONTROLE[[#This Row],[DATA]]))</f>
        <v>8</v>
      </c>
      <c r="D423" s="104" t="s">
        <v>819</v>
      </c>
      <c r="E423" s="157">
        <v>61</v>
      </c>
      <c r="F423" s="126" t="s">
        <v>820</v>
      </c>
      <c r="G423" s="142" t="str">
        <f>IF(D423="","*",VLOOKUP(F423,BS_ATIVIDADE[],3,FALSE))</f>
        <v>OUTROS</v>
      </c>
      <c r="H423" s="106" t="s">
        <v>679</v>
      </c>
      <c r="I423" s="106" t="s">
        <v>679</v>
      </c>
      <c r="J423" s="105">
        <v>92</v>
      </c>
      <c r="K423" s="105">
        <v>75.2</v>
      </c>
      <c r="L423" s="105">
        <v>81.8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7" t="s">
        <v>821</v>
      </c>
      <c r="O423" s="106">
        <v>0.33333333333333331</v>
      </c>
      <c r="P423" s="106">
        <v>0.33333333333333331</v>
      </c>
      <c r="Q423" s="105">
        <v>1</v>
      </c>
      <c r="R423" s="10" t="str">
        <f>IFERROR(_xlfn.XLOOKUP(F423, BS_ATIVIDADE[ATIVIDADE],BS_ATIVIDADE[UNIDADE] ), "*")</f>
        <v>BINÁRIO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5" t="s">
        <v>822</v>
      </c>
      <c r="W423" s="151" t="s">
        <v>1092</v>
      </c>
      <c r="X423" s="104" t="s">
        <v>416</v>
      </c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5" t="str">
        <f>IF(BS_CONTROLE[[#This Row],[Entre - Estações]]=0, "-", BS_CONTROLE[[#This Row],[Entre - Estações]])</f>
        <v>ZEZ-ZXW</v>
      </c>
      <c r="AN423" s="105" t="str">
        <f>IF(BS_CONTROLE[[#This Row],[SB]]=0, "-", BS_CONTROLE[[#This Row],[SB]])</f>
        <v>K79ZEZ2/ZXWK792</v>
      </c>
      <c r="AO423" s="105">
        <f>IF(BS_CONTROLE[[#This Row],[SUB]]=0, "-", BS_CONTROLE[[#This Row],[SUB]])</f>
        <v>92</v>
      </c>
      <c r="AP423" s="105">
        <f>BS_CONTROLE[[#This Row],[KM - Inicio]]</f>
        <v>75.2</v>
      </c>
      <c r="AQ423" s="105">
        <f>BS_CONTROLE[[#This Row],[KM - Inicio]]</f>
        <v>75.2</v>
      </c>
      <c r="AR423" s="108"/>
      <c r="AS423" s="108"/>
      <c r="AT423" s="108"/>
      <c r="AU423" s="136"/>
      <c r="AV423" s="136"/>
      <c r="AW423" s="14"/>
      <c r="AX423" s="14"/>
      <c r="AY423" s="162">
        <f t="shared" si="42"/>
        <v>0</v>
      </c>
      <c r="AZ423" s="153"/>
      <c r="BA423" s="109"/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Produção e Intervalo</v>
      </c>
      <c r="BR423" s="19">
        <f t="shared" si="45"/>
        <v>0</v>
      </c>
      <c r="BS423" s="19">
        <f t="shared" si="46"/>
        <v>0</v>
      </c>
      <c r="BT423" s="188" t="str">
        <f t="shared" si="47"/>
        <v/>
      </c>
    </row>
    <row r="424" spans="1:72" ht="23.25" hidden="1">
      <c r="A424" s="47" t="str">
        <f t="shared" si="43"/>
        <v>W6146070</v>
      </c>
      <c r="B424" s="102">
        <v>46070</v>
      </c>
      <c r="C424" s="135">
        <f>IF(BS_CONTROLE[[#This Row],[DATA]]="","",WEEKNUM(BS_CONTROLE[[#This Row],[DATA]]))</f>
        <v>8</v>
      </c>
      <c r="D424" s="104" t="s">
        <v>772</v>
      </c>
      <c r="E424" s="157">
        <v>61</v>
      </c>
      <c r="F424" s="126" t="s">
        <v>1093</v>
      </c>
      <c r="G424" s="142" t="str">
        <f>IF(D424="","*",VLOOKUP(F424,BS_ATIVIDADE[],3,FALSE))</f>
        <v>MODERNIZAÇÃO</v>
      </c>
      <c r="H424" s="106" t="s">
        <v>1094</v>
      </c>
      <c r="I424" s="106" t="s">
        <v>1094</v>
      </c>
      <c r="J424" s="105">
        <v>92</v>
      </c>
      <c r="K424" s="105">
        <v>75.2</v>
      </c>
      <c r="L424" s="105">
        <v>81.8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7" t="s">
        <v>821</v>
      </c>
      <c r="O424" s="106">
        <v>0.3125</v>
      </c>
      <c r="P424" s="106">
        <v>6.9444444444444447E-4</v>
      </c>
      <c r="Q424" s="105">
        <v>1</v>
      </c>
      <c r="R424" s="10" t="str">
        <f>IFERROR(_xlfn.XLOOKUP(F424, BS_ATIVIDADE[ATIVIDADE],BS_ATIVIDADE[UNIDADE] ), "*")</f>
        <v>VAGÕES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5" t="s">
        <v>822</v>
      </c>
      <c r="W424" s="151" t="s">
        <v>1199</v>
      </c>
      <c r="X424" s="104" t="s">
        <v>416</v>
      </c>
      <c r="Y424" s="129"/>
      <c r="Z424" s="104"/>
      <c r="AA424" s="105">
        <v>1</v>
      </c>
      <c r="AB424" s="103" t="s">
        <v>412</v>
      </c>
      <c r="AC424" s="152"/>
      <c r="AD424" s="107">
        <v>0.29166666666666669</v>
      </c>
      <c r="AE424" s="105">
        <v>9402</v>
      </c>
      <c r="AF424" s="105" t="s">
        <v>679</v>
      </c>
      <c r="AG424" s="105"/>
      <c r="AH424" s="15"/>
      <c r="AI424" s="126" t="str">
        <f>IF(BS_CONTROLE[[#This Row],[Atividade]]=0, "-", BS_CONTROLE[[#This Row],[Atividade]])</f>
        <v>MODERNIZAÇÃO - PEDRA - DESCARGA</v>
      </c>
      <c r="AJ424" s="9" t="str">
        <f>IF(BS_CONTROLE[[#This Row],[Atividade]]=0, "-", BS_CONTROLE[[#This Row],[Atividade]])</f>
        <v>MODERNIZAÇÃO - PEDRA - DESCARGA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5" t="str">
        <f>IF(BS_CONTROLE[[#This Row],[Entre - Estações]]=0, "-", BS_CONTROLE[[#This Row],[Entre - Estações]])</f>
        <v>ZEZ-ZXW</v>
      </c>
      <c r="AN424" s="105" t="str">
        <f>IF(BS_CONTROLE[[#This Row],[SB]]=0, "-", BS_CONTROLE[[#This Row],[SB]])</f>
        <v>K79ZEZ2/ZXWK792</v>
      </c>
      <c r="AO424" s="105">
        <f>IF(BS_CONTROLE[[#This Row],[SUB]]=0, "-", BS_CONTROLE[[#This Row],[SUB]])</f>
        <v>92</v>
      </c>
      <c r="AP424" s="105">
        <f>BS_CONTROLE[[#This Row],[KM - Inicio]]</f>
        <v>75.2</v>
      </c>
      <c r="AQ424" s="105">
        <f>BS_CONTROLE[[#This Row],[KM - Inicio]]</f>
        <v>75.2</v>
      </c>
      <c r="AR424" s="108"/>
      <c r="AS424" s="108"/>
      <c r="AT424" s="108"/>
      <c r="AU424" s="136"/>
      <c r="AV424" s="136"/>
      <c r="AW424" s="14"/>
      <c r="AX424" s="14"/>
      <c r="AY424" s="162">
        <f t="shared" si="42"/>
        <v>0</v>
      </c>
      <c r="AZ424" s="153"/>
      <c r="BA424" s="109"/>
      <c r="BB424" s="10" t="str">
        <f>IFERROR(_xlfn.XLOOKUP(AI424, BS_ATIVIDADE[ATIVIDADE],BS_ATIVIDADE[UNIDADE] ), "*")</f>
        <v>VAGÕES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Produção e Intervalo</v>
      </c>
      <c r="BR424" s="19">
        <f t="shared" si="45"/>
        <v>0</v>
      </c>
      <c r="BS424" s="19">
        <f t="shared" si="46"/>
        <v>0</v>
      </c>
      <c r="BT424" s="188" t="str">
        <f t="shared" si="47"/>
        <v/>
      </c>
    </row>
    <row r="425" spans="1:72" hidden="1">
      <c r="A425" s="47" t="str">
        <f t="shared" si="43"/>
        <v>V8546070</v>
      </c>
      <c r="B425" s="102">
        <v>46070</v>
      </c>
      <c r="C425" s="135">
        <f>IF(BS_CONTROLE[[#This Row],[DATA]]="","",WEEKNUM(BS_CONTROLE[[#This Row],[DATA]]))</f>
        <v>8</v>
      </c>
      <c r="D425" s="104" t="s">
        <v>690</v>
      </c>
      <c r="E425" s="157">
        <v>242</v>
      </c>
      <c r="F425" s="126" t="s">
        <v>687</v>
      </c>
      <c r="G425" s="142" t="str">
        <f>IF(D425="","*",VLOOKUP(F425,BS_ATIVIDADE[],3,FALSE))</f>
        <v>MECANIZAÇÃO - SOCADORA</v>
      </c>
      <c r="H425" s="106" t="s">
        <v>1094</v>
      </c>
      <c r="I425" s="106" t="s">
        <v>1094</v>
      </c>
      <c r="J425" s="105">
        <v>92</v>
      </c>
      <c r="K425" s="105">
        <v>75.2</v>
      </c>
      <c r="L425" s="105">
        <v>81.8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7" t="s">
        <v>821</v>
      </c>
      <c r="O425" s="106">
        <v>0.31597222222222221</v>
      </c>
      <c r="P425" s="106">
        <v>6.9444444444444447E-4</v>
      </c>
      <c r="Q425" s="105">
        <v>200</v>
      </c>
      <c r="R425" s="10" t="str">
        <f>IFERROR(_xlfn.XLOOKUP(F425, BS_ATIVIDADE[ATIVIDADE],BS_ATIVIDADE[UNIDADE] ), "*")</f>
        <v>M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5" t="s">
        <v>822</v>
      </c>
      <c r="W425" s="151" t="s">
        <v>1202</v>
      </c>
      <c r="X425" s="104" t="s">
        <v>416</v>
      </c>
      <c r="Y425" s="129"/>
      <c r="Z425" s="104"/>
      <c r="AA425" s="105">
        <v>1</v>
      </c>
      <c r="AB425" s="103" t="s">
        <v>412</v>
      </c>
      <c r="AC425" s="152"/>
      <c r="AD425" s="107">
        <v>0.29166666666666669</v>
      </c>
      <c r="AE425" s="105">
        <v>6235</v>
      </c>
      <c r="AF425" s="105"/>
      <c r="AG425" s="105"/>
      <c r="AH425" s="15"/>
      <c r="AI425" s="126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5" t="str">
        <f>IF(BS_CONTROLE[[#This Row],[Entre - Estações]]=0, "-", BS_CONTROLE[[#This Row],[Entre - Estações]])</f>
        <v>ZEZ-ZXW</v>
      </c>
      <c r="AN425" s="105" t="str">
        <f>IF(BS_CONTROLE[[#This Row],[SB]]=0, "-", BS_CONTROLE[[#This Row],[SB]])</f>
        <v>K79ZEZ2/ZXWK792</v>
      </c>
      <c r="AO425" s="105">
        <f>IF(BS_CONTROLE[[#This Row],[SUB]]=0, "-", BS_CONTROLE[[#This Row],[SUB]])</f>
        <v>92</v>
      </c>
      <c r="AP425" s="105">
        <f>BS_CONTROLE[[#This Row],[KM - Inicio]]</f>
        <v>75.2</v>
      </c>
      <c r="AQ425" s="105">
        <f>BS_CONTROLE[[#This Row],[KM - Inicio]]</f>
        <v>75.2</v>
      </c>
      <c r="AR425" s="108"/>
      <c r="AS425" s="108"/>
      <c r="AT425" s="108"/>
      <c r="AU425" s="136"/>
      <c r="AV425" s="136"/>
      <c r="AW425" s="14"/>
      <c r="AX425" s="14"/>
      <c r="AY425" s="162">
        <f t="shared" si="42"/>
        <v>0</v>
      </c>
      <c r="AZ425" s="153"/>
      <c r="BA425" s="109"/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Produção e Intervalo</v>
      </c>
      <c r="BR425" s="19">
        <f t="shared" si="45"/>
        <v>0</v>
      </c>
      <c r="BS425" s="19">
        <f t="shared" si="46"/>
        <v>0</v>
      </c>
      <c r="BT425" s="188" t="str">
        <f t="shared" si="47"/>
        <v/>
      </c>
    </row>
    <row r="426" spans="1:72" hidden="1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7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2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8" t="str">
        <f t="shared" si="47"/>
        <v/>
      </c>
    </row>
    <row r="427" spans="1:72" hidden="1">
      <c r="A427" s="47" t="str">
        <f t="shared" si="43"/>
        <v>MODERNIZAÇÃO SERRA46070</v>
      </c>
      <c r="B427" s="102">
        <v>46070</v>
      </c>
      <c r="C427" s="135">
        <f>IF(BS_CONTROLE[[#This Row],[DATA]]="","",WEEKNUM(BS_CONTROLE[[#This Row],[DATA]]))</f>
        <v>8</v>
      </c>
      <c r="D427" s="104" t="s">
        <v>819</v>
      </c>
      <c r="E427" s="157">
        <v>61</v>
      </c>
      <c r="F427" s="126" t="s">
        <v>820</v>
      </c>
      <c r="G427" s="142" t="str">
        <f>IF(D427="","*",VLOOKUP(F427,BS_ATIVIDADE[],3,FALSE))</f>
        <v>OUTROS</v>
      </c>
      <c r="H427" s="106" t="s">
        <v>679</v>
      </c>
      <c r="I427" s="106" t="s">
        <v>679</v>
      </c>
      <c r="J427" s="105">
        <v>92</v>
      </c>
      <c r="K427" s="105">
        <v>102</v>
      </c>
      <c r="L427" s="105">
        <v>106.3</v>
      </c>
      <c r="M427" s="127" t="s">
        <v>331</v>
      </c>
      <c r="N427" s="127" t="s">
        <v>835</v>
      </c>
      <c r="O427" s="106">
        <v>0.33333333333333331</v>
      </c>
      <c r="P427" s="106">
        <v>0.22916666666666666</v>
      </c>
      <c r="Q427" s="105">
        <v>1</v>
      </c>
      <c r="R427" s="10" t="str">
        <f>IFERROR(_xlfn.XLOOKUP(F427, BS_ATIVIDADE[ATIVIDADE],BS_ATIVIDADE[UNIDADE] ), "*")</f>
        <v>BINÁRIO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5" t="s">
        <v>822</v>
      </c>
      <c r="W427" s="151" t="s">
        <v>836</v>
      </c>
      <c r="X427" s="104" t="s">
        <v>416</v>
      </c>
      <c r="Y427" s="129"/>
      <c r="Z427" s="104"/>
      <c r="AA427" s="105" t="s">
        <v>679</v>
      </c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5" t="str">
        <f>IF(BS_CONTROLE[[#This Row],[Entre - Estações]]=0, "-", BS_CONTROLE[[#This Row],[Entre - Estações]])</f>
        <v>ZGP-ZPT</v>
      </c>
      <c r="AN427" s="105" t="str">
        <f>IF(BS_CONTROLE[[#This Row],[SB]]=0, "-", BS_CONTROLE[[#This Row],[SB]])</f>
        <v>ZGP2/105ZGP2/ZPT1052</v>
      </c>
      <c r="AO427" s="105">
        <f>IF(BS_CONTROLE[[#This Row],[SUB]]=0, "-", BS_CONTROLE[[#This Row],[SUB]])</f>
        <v>92</v>
      </c>
      <c r="AP427" s="105">
        <f>BS_CONTROLE[[#This Row],[KM - Inicio]]</f>
        <v>102</v>
      </c>
      <c r="AQ427" s="105">
        <f>BS_CONTROLE[[#This Row],[KM - Inicio]]</f>
        <v>102</v>
      </c>
      <c r="AR427" s="108"/>
      <c r="AS427" s="108"/>
      <c r="AT427" s="108"/>
      <c r="AU427" s="136"/>
      <c r="AV427" s="136"/>
      <c r="AW427" s="14"/>
      <c r="AX427" s="14"/>
      <c r="AY427" s="162">
        <f t="shared" si="42"/>
        <v>0</v>
      </c>
      <c r="AZ427" s="153"/>
      <c r="BA427" s="109"/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8" t="str">
        <f t="shared" si="47"/>
        <v/>
      </c>
    </row>
    <row r="428" spans="1:72" ht="69.75" hidden="1">
      <c r="A428" s="47" t="str">
        <f t="shared" si="43"/>
        <v>W6246070</v>
      </c>
      <c r="B428" s="102">
        <v>46070</v>
      </c>
      <c r="C428" s="135">
        <f>IF(BS_CONTROLE[[#This Row],[DATA]]="","",WEEKNUM(BS_CONTROLE[[#This Row],[DATA]]))</f>
        <v>8</v>
      </c>
      <c r="D428" s="104" t="s">
        <v>776</v>
      </c>
      <c r="E428" s="157">
        <v>66</v>
      </c>
      <c r="F428" s="126" t="s">
        <v>717</v>
      </c>
      <c r="G428" s="142" t="str">
        <f>IF(D428="","*",VLOOKUP(F428,BS_ATIVIDADE[],3,FALSE))</f>
        <v>OUTROS</v>
      </c>
      <c r="H428" s="106" t="s">
        <v>184</v>
      </c>
      <c r="I428" s="106" t="s">
        <v>777</v>
      </c>
      <c r="J428" s="105">
        <v>92</v>
      </c>
      <c r="K428" s="105">
        <v>102.1</v>
      </c>
      <c r="L428" s="105">
        <v>106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6">
        <v>0.3125</v>
      </c>
      <c r="P428" s="106">
        <v>6.9444444444444447E-4</v>
      </c>
      <c r="Q428" s="105">
        <v>1</v>
      </c>
      <c r="R428" s="10" t="str">
        <f>IFERROR(_xlfn.XLOOKUP(F428, BS_ATIVIDADE[ATIVIDADE],BS_ATIVIDADE[UNIDADE] ), "*")</f>
        <v>Nº DE PEÇAS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5" t="s">
        <v>822</v>
      </c>
      <c r="W428" s="151" t="s">
        <v>837</v>
      </c>
      <c r="X428" s="104" t="s">
        <v>416</v>
      </c>
      <c r="Y428" s="129"/>
      <c r="Z428" s="104"/>
      <c r="AA428" s="105">
        <v>1</v>
      </c>
      <c r="AB428" s="103" t="s">
        <v>412</v>
      </c>
      <c r="AC428" s="152"/>
      <c r="AD428" s="107">
        <v>0.29166666666666669</v>
      </c>
      <c r="AE428" s="105">
        <v>9038</v>
      </c>
      <c r="AF428" s="105"/>
      <c r="AG428" s="105"/>
      <c r="AH428" s="15"/>
      <c r="AI428" s="126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5" t="str">
        <f>IF(BS_CONTROLE[[#This Row],[Entre - Estações]]=0, "-", BS_CONTROLE[[#This Row],[Entre - Estações]])</f>
        <v>ZGP</v>
      </c>
      <c r="AN428" s="105" t="str">
        <f>IF(BS_CONTROLE[[#This Row],[SB]]=0, "-", BS_CONTROLE[[#This Row],[SB]])</f>
        <v>ZGP2</v>
      </c>
      <c r="AO428" s="105">
        <f>IF(BS_CONTROLE[[#This Row],[SUB]]=0, "-", BS_CONTROLE[[#This Row],[SUB]])</f>
        <v>92</v>
      </c>
      <c r="AP428" s="105">
        <f>BS_CONTROLE[[#This Row],[KM - Inicio]]</f>
        <v>102.1</v>
      </c>
      <c r="AQ428" s="105">
        <f>BS_CONTROLE[[#This Row],[KM - Inicio]]</f>
        <v>102.1</v>
      </c>
      <c r="AR428" s="108"/>
      <c r="AS428" s="108"/>
      <c r="AT428" s="108"/>
      <c r="AU428" s="136"/>
      <c r="AV428" s="136"/>
      <c r="AW428" s="14"/>
      <c r="AX428" s="14"/>
      <c r="AY428" s="162">
        <f t="shared" si="42"/>
        <v>0</v>
      </c>
      <c r="AZ428" s="153"/>
      <c r="BA428" s="109"/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8" t="str">
        <f t="shared" si="47"/>
        <v/>
      </c>
    </row>
    <row r="429" spans="1:72" hidden="1">
      <c r="A429" s="47" t="str">
        <f t="shared" si="43"/>
        <v>A8446070</v>
      </c>
      <c r="B429" s="102">
        <v>46070</v>
      </c>
      <c r="C429" s="135">
        <f>IF(BS_CONTROLE[[#This Row],[DATA]]="","",WEEKNUM(BS_CONTROLE[[#This Row],[DATA]]))</f>
        <v>8</v>
      </c>
      <c r="D429" s="104" t="s">
        <v>1036</v>
      </c>
      <c r="E429" s="157">
        <v>423</v>
      </c>
      <c r="F429" s="126" t="s">
        <v>1037</v>
      </c>
      <c r="G429" s="142" t="str">
        <f>IF(D429="","*",VLOOKUP(F429,BS_ATIVIDADE[],3,FALSE))</f>
        <v>DETECÇÃO</v>
      </c>
      <c r="H429" s="106" t="s">
        <v>338</v>
      </c>
      <c r="I429" s="106" t="s">
        <v>1284</v>
      </c>
      <c r="J429" s="105">
        <v>92</v>
      </c>
      <c r="K429" s="105">
        <v>108</v>
      </c>
      <c r="L429" s="105" t="s">
        <v>679</v>
      </c>
      <c r="M429" s="127" t="s">
        <v>1285</v>
      </c>
      <c r="N429" s="127" t="s">
        <v>1286</v>
      </c>
      <c r="O429" s="106">
        <v>0.33333333333333331</v>
      </c>
      <c r="P429" s="106">
        <v>4.1666666666666664E-2</v>
      </c>
      <c r="Q429" s="105">
        <v>50</v>
      </c>
      <c r="R429" s="10" t="str">
        <f>IFERROR(_xlfn.XLOOKUP(F429, BS_ATIVIDADE[ATIVIDADE],BS_ATIVIDADE[UNIDADE] ), "*")</f>
        <v>KM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5" t="s">
        <v>1041</v>
      </c>
      <c r="W429" s="151" t="s">
        <v>1080</v>
      </c>
      <c r="X429" s="104" t="s">
        <v>416</v>
      </c>
      <c r="Y429" s="129"/>
      <c r="Z429" s="104"/>
      <c r="AA429" s="105">
        <v>1</v>
      </c>
      <c r="AB429" s="103" t="s">
        <v>412</v>
      </c>
      <c r="AC429" s="152"/>
      <c r="AD429" s="107">
        <v>0.29166666666666669</v>
      </c>
      <c r="AE429" s="105">
        <v>6293</v>
      </c>
      <c r="AF429" s="105"/>
      <c r="AG429" s="105"/>
      <c r="AH429" s="15"/>
      <c r="AI429" s="126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5" t="str">
        <f>IF(BS_CONTROLE[[#This Row],[Entre - Estações]]=0, "-", BS_CONTROLE[[#This Row],[Entre - Estações]])</f>
        <v>ZPT-ZPG-ZPT</v>
      </c>
      <c r="AN429" s="105" t="str">
        <f>IF(BS_CONTROLE[[#This Row],[SB]]=0, "-", BS_CONTROLE[[#This Row],[SB]])</f>
        <v>ZPTZPGZPT</v>
      </c>
      <c r="AO429" s="105">
        <f>IF(BS_CONTROLE[[#This Row],[SUB]]=0, "-", BS_CONTROLE[[#This Row],[SUB]])</f>
        <v>92</v>
      </c>
      <c r="AP429" s="105">
        <f>BS_CONTROLE[[#This Row],[KM - Inicio]]</f>
        <v>108</v>
      </c>
      <c r="AQ429" s="105">
        <f>BS_CONTROLE[[#This Row],[KM - Inicio]]</f>
        <v>108</v>
      </c>
      <c r="AR429" s="108"/>
      <c r="AS429" s="108"/>
      <c r="AT429" s="108"/>
      <c r="AU429" s="136"/>
      <c r="AV429" s="136"/>
      <c r="AW429" s="14"/>
      <c r="AX429" s="14"/>
      <c r="AY429" s="162">
        <f t="shared" si="42"/>
        <v>0</v>
      </c>
      <c r="AZ429" s="153"/>
      <c r="BA429" s="109"/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Produção e Intervalo</v>
      </c>
      <c r="BR429" s="19">
        <f t="shared" si="45"/>
        <v>0</v>
      </c>
      <c r="BS429" s="19">
        <f t="shared" si="46"/>
        <v>0</v>
      </c>
      <c r="BT429" s="188" t="str">
        <f t="shared" si="47"/>
        <v/>
      </c>
    </row>
    <row r="430" spans="1:72" hidden="1">
      <c r="A430" s="47" t="str">
        <f t="shared" si="43"/>
        <v>ANDERSON (TF-680)46070</v>
      </c>
      <c r="B430" s="102">
        <v>46070</v>
      </c>
      <c r="C430" s="135">
        <f>IF(BS_CONTROLE[[#This Row],[DATA]]="","",WEEKNUM(BS_CONTROLE[[#This Row],[DATA]]))</f>
        <v>8</v>
      </c>
      <c r="D430" s="104" t="s">
        <v>1287</v>
      </c>
      <c r="E430" s="157">
        <v>424</v>
      </c>
      <c r="F430" s="126" t="s">
        <v>1211</v>
      </c>
      <c r="G430" s="142" t="str">
        <f>IF(D430="","*",VLOOKUP(F430,BS_ATIVIDADE[],3,FALSE))</f>
        <v>JIC</v>
      </c>
      <c r="H430" s="106" t="s">
        <v>679</v>
      </c>
      <c r="I430" s="106"/>
      <c r="J430" s="105">
        <v>92</v>
      </c>
      <c r="K430" s="105">
        <v>106.32</v>
      </c>
      <c r="L430" s="105" t="s">
        <v>679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6">
        <v>0.45833333333333331</v>
      </c>
      <c r="P430" s="106">
        <v>4.1666666666666664E-2</v>
      </c>
      <c r="Q430" s="105">
        <v>1</v>
      </c>
      <c r="R430" s="10" t="str">
        <f>IFERROR(_xlfn.XLOOKUP(F430, BS_ATIVIDADE[ATIVIDADE],BS_ATIVIDADE[UNIDADE] ), "*")</f>
        <v>Nº DE PEÇAS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5" t="s">
        <v>773</v>
      </c>
      <c r="W430" s="151" t="s">
        <v>1212</v>
      </c>
      <c r="X430" s="104" t="s">
        <v>421</v>
      </c>
      <c r="Y430" s="129"/>
      <c r="Z430" s="104"/>
      <c r="AA430" s="105" t="s">
        <v>679</v>
      </c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ZGP-ZPT</v>
      </c>
      <c r="AN430" s="105" t="str">
        <f>IF(BS_CONTROLE[[#This Row],[SB]]=0, "-", BS_CONTROLE[[#This Row],[SB]])</f>
        <v>ZPT1052</v>
      </c>
      <c r="AO430" s="105">
        <f>IF(BS_CONTROLE[[#This Row],[SUB]]=0, "-", BS_CONTROLE[[#This Row],[SUB]])</f>
        <v>92</v>
      </c>
      <c r="AP430" s="105">
        <f>BS_CONTROLE[[#This Row],[KM - Inicio]]</f>
        <v>106.32</v>
      </c>
      <c r="AQ430" s="105">
        <f>BS_CONTROLE[[#This Row],[KM - Inicio]]</f>
        <v>106.32</v>
      </c>
      <c r="AR430" s="108"/>
      <c r="AS430" s="108"/>
      <c r="AT430" s="108"/>
      <c r="AU430" s="136"/>
      <c r="AV430" s="136"/>
      <c r="AW430" s="14"/>
      <c r="AX430" s="14"/>
      <c r="AY430" s="162">
        <f t="shared" si="42"/>
        <v>0</v>
      </c>
      <c r="AZ430" s="153"/>
      <c r="BA430" s="109"/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8" t="str">
        <f t="shared" si="47"/>
        <v/>
      </c>
    </row>
    <row r="431" spans="1:72" hidden="1">
      <c r="A431" s="47" t="str">
        <f t="shared" si="43"/>
        <v>DIEGO (TF-42)46070</v>
      </c>
      <c r="B431" s="102">
        <v>46070</v>
      </c>
      <c r="C431" s="135">
        <f>IF(BS_CONTROLE[[#This Row],[DATA]]="","",WEEKNUM(BS_CONTROLE[[#This Row],[DATA]]))</f>
        <v>8</v>
      </c>
      <c r="D431" s="104" t="s">
        <v>876</v>
      </c>
      <c r="E431" s="157">
        <v>425</v>
      </c>
      <c r="F431" s="126" t="s">
        <v>877</v>
      </c>
      <c r="G431" s="142" t="str">
        <f>IF(D431="","*",VLOOKUP(F431,BS_ATIVIDADE[],3,FALSE))</f>
        <v>LIMPEZA LASTRO</v>
      </c>
      <c r="H431" s="106" t="s">
        <v>679</v>
      </c>
      <c r="I431" s="106"/>
      <c r="J431" s="105">
        <v>53</v>
      </c>
      <c r="K431" s="105">
        <v>109.05</v>
      </c>
      <c r="L431" s="105" t="s">
        <v>679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6">
        <v>0.41666666666666669</v>
      </c>
      <c r="P431" s="106">
        <v>8.3333333333333329E-2</v>
      </c>
      <c r="Q431" s="105">
        <v>20</v>
      </c>
      <c r="R431" s="10" t="str">
        <f>IFERROR(_xlfn.XLOOKUP(F431, BS_ATIVIDADE[ATIVIDADE],BS_ATIVIDADE[UNIDADE] ), "*")</f>
        <v>M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5" t="s">
        <v>773</v>
      </c>
      <c r="W431" s="151" t="s">
        <v>878</v>
      </c>
      <c r="X431" s="104" t="s">
        <v>421</v>
      </c>
      <c r="Y431" s="129"/>
      <c r="Z431" s="104"/>
      <c r="AA431" s="105" t="s">
        <v>679</v>
      </c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PAT-ZGM</v>
      </c>
      <c r="AN431" s="105" t="str">
        <f>IF(BS_CONTROLE[[#This Row],[SB]]=0, "-", BS_CONTROLE[[#This Row],[SB]])</f>
        <v>PAT1102</v>
      </c>
      <c r="AO431" s="105">
        <f>IF(BS_CONTROLE[[#This Row],[SUB]]=0, "-", BS_CONTROLE[[#This Row],[SUB]])</f>
        <v>53</v>
      </c>
      <c r="AP431" s="105">
        <f>BS_CONTROLE[[#This Row],[KM - Inicio]]</f>
        <v>109.05</v>
      </c>
      <c r="AQ431" s="105">
        <f>BS_CONTROLE[[#This Row],[KM - Inicio]]</f>
        <v>109.05</v>
      </c>
      <c r="AR431" s="108"/>
      <c r="AS431" s="108"/>
      <c r="AT431" s="108"/>
      <c r="AU431" s="136"/>
      <c r="AV431" s="136"/>
      <c r="AW431" s="14"/>
      <c r="AX431" s="14"/>
      <c r="AY431" s="162">
        <f t="shared" si="42"/>
        <v>0</v>
      </c>
      <c r="AZ431" s="153"/>
      <c r="BA431" s="109"/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Produção e Intervalo</v>
      </c>
      <c r="BR431" s="19">
        <f t="shared" si="45"/>
        <v>0</v>
      </c>
      <c r="BS431" s="19">
        <f t="shared" si="46"/>
        <v>0</v>
      </c>
      <c r="BT431" s="188" t="str">
        <f t="shared" si="47"/>
        <v/>
      </c>
    </row>
    <row r="432" spans="1:72" hidden="1">
      <c r="A432" s="47" t="str">
        <f t="shared" si="43"/>
        <v>EXPANSÃO TURMA 146070</v>
      </c>
      <c r="B432" s="102">
        <v>46070</v>
      </c>
      <c r="C432" s="135">
        <f>IF(BS_CONTROLE[[#This Row],[DATA]]="","",WEEKNUM(BS_CONTROLE[[#This Row],[DATA]]))</f>
        <v>8</v>
      </c>
      <c r="D432" s="104" t="s">
        <v>703</v>
      </c>
      <c r="E432" s="157">
        <v>280</v>
      </c>
      <c r="F432" s="126" t="s">
        <v>704</v>
      </c>
      <c r="G432" s="142" t="str">
        <f>IF(D432="","*",VLOOKUP(F432,BS_ATIVIDADE[],3,FALSE))</f>
        <v>EXPANSÃO</v>
      </c>
      <c r="H432" s="106" t="s">
        <v>679</v>
      </c>
      <c r="I432" s="106" t="s">
        <v>679</v>
      </c>
      <c r="J432" s="105">
        <v>53</v>
      </c>
      <c r="K432" s="105">
        <v>108.9</v>
      </c>
      <c r="L432" s="105" t="s">
        <v>679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6">
        <v>0.35416666666666669</v>
      </c>
      <c r="P432" s="106">
        <v>6.25E-2</v>
      </c>
      <c r="Q432" s="105">
        <v>1</v>
      </c>
      <c r="R432" s="10" t="str">
        <f>IFERROR(_xlfn.XLOOKUP(F432, BS_ATIVIDADE[ATIVIDADE],BS_ATIVIDADE[UNIDADE] ), "*")</f>
        <v>Nº DE SOLDA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5" t="s">
        <v>785</v>
      </c>
      <c r="W432" s="151" t="s">
        <v>700</v>
      </c>
      <c r="X432" s="104" t="s">
        <v>421</v>
      </c>
      <c r="Y432" s="129"/>
      <c r="Z432" s="104"/>
      <c r="AA432" s="105" t="s">
        <v>679</v>
      </c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5" t="str">
        <f>IF(BS_CONTROLE[[#This Row],[Entre - Estações]]=0, "-", BS_CONTROLE[[#This Row],[Entre - Estações]])</f>
        <v>PAT-ZGM</v>
      </c>
      <c r="AN432" s="105" t="str">
        <f>IF(BS_CONTROLE[[#This Row],[SB]]=0, "-", BS_CONTROLE[[#This Row],[SB]])</f>
        <v>PAT1102</v>
      </c>
      <c r="AO432" s="105">
        <f>IF(BS_CONTROLE[[#This Row],[SUB]]=0, "-", BS_CONTROLE[[#This Row],[SUB]])</f>
        <v>53</v>
      </c>
      <c r="AP432" s="105">
        <f>BS_CONTROLE[[#This Row],[KM - Inicio]]</f>
        <v>108.9</v>
      </c>
      <c r="AQ432" s="105">
        <f>BS_CONTROLE[[#This Row],[KM - Inicio]]</f>
        <v>108.9</v>
      </c>
      <c r="AR432" s="108"/>
      <c r="AS432" s="108"/>
      <c r="AT432" s="108"/>
      <c r="AU432" s="136"/>
      <c r="AV432" s="136"/>
      <c r="AW432" s="14"/>
      <c r="AX432" s="14"/>
      <c r="AY432" s="162">
        <f t="shared" si="42"/>
        <v>0</v>
      </c>
      <c r="AZ432" s="153"/>
      <c r="BA432" s="109"/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Produção e Intervalo</v>
      </c>
      <c r="BR432" s="19">
        <f t="shared" si="45"/>
        <v>0</v>
      </c>
      <c r="BS432" s="19">
        <f t="shared" si="46"/>
        <v>0</v>
      </c>
      <c r="BT432" s="188" t="str">
        <f t="shared" si="47"/>
        <v/>
      </c>
    </row>
    <row r="433" spans="1:72" hidden="1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7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2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8" t="str">
        <f t="shared" si="47"/>
        <v/>
      </c>
    </row>
    <row r="434" spans="1:72" hidden="1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7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2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188" t="str">
        <f t="shared" si="47"/>
        <v/>
      </c>
    </row>
    <row r="435" spans="1:72" hidden="1">
      <c r="A435" s="47" t="str">
        <f t="shared" si="43"/>
        <v>EXPANSÃO TURMA 146071</v>
      </c>
      <c r="B435" s="102">
        <v>46071</v>
      </c>
      <c r="C435" s="135">
        <f>IF(BS_CONTROLE[[#This Row],[DATA]]="","",WEEKNUM(BS_CONTROLE[[#This Row],[DATA]]))</f>
        <v>8</v>
      </c>
      <c r="D435" s="104" t="s">
        <v>703</v>
      </c>
      <c r="E435" s="157">
        <v>185</v>
      </c>
      <c r="F435" s="126" t="s">
        <v>704</v>
      </c>
      <c r="G435" s="142" t="str">
        <f>IF(D435="","*",VLOOKUP(F435,BS_ATIVIDADE[],3,FALSE))</f>
        <v>EXPANSÃO</v>
      </c>
      <c r="H435" s="106" t="s">
        <v>679</v>
      </c>
      <c r="I435" s="106" t="s">
        <v>679</v>
      </c>
      <c r="J435" s="105">
        <v>170</v>
      </c>
      <c r="K435" s="105">
        <v>110.87</v>
      </c>
      <c r="L435" s="105">
        <v>111.62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6">
        <v>0.35416666666666669</v>
      </c>
      <c r="P435" s="106">
        <v>0.125</v>
      </c>
      <c r="Q435" s="105">
        <v>1</v>
      </c>
      <c r="R435" s="10" t="str">
        <f>IFERROR(_xlfn.XLOOKUP(F435, BS_ATIVIDADE[ATIVIDADE],BS_ATIVIDADE[UNIDADE] ), "*")</f>
        <v>Nº DE SOLDA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5" t="s">
        <v>961</v>
      </c>
      <c r="W435" s="151" t="s">
        <v>1165</v>
      </c>
      <c r="X435" s="104" t="s">
        <v>421</v>
      </c>
      <c r="Y435" s="129"/>
      <c r="Z435" s="104"/>
      <c r="AA435" s="105" t="s">
        <v>679</v>
      </c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5" t="str">
        <f>IF(BS_CONTROLE[[#This Row],[Entre - Estações]]=0, "-", BS_CONTROLE[[#This Row],[Entre - Estações]])</f>
        <v>ZCD</v>
      </c>
      <c r="AN435" s="105" t="str">
        <f>IF(BS_CONTROLE[[#This Row],[SB]]=0, "-", BS_CONTROLE[[#This Row],[SB]])</f>
        <v>109ZCD2</v>
      </c>
      <c r="AO435" s="105">
        <f>IF(BS_CONTROLE[[#This Row],[SUB]]=0, "-", BS_CONTROLE[[#This Row],[SUB]])</f>
        <v>170</v>
      </c>
      <c r="AP435" s="105">
        <f>BS_CONTROLE[[#This Row],[KM - Inicio]]</f>
        <v>110.87</v>
      </c>
      <c r="AQ435" s="105">
        <f>BS_CONTROLE[[#This Row],[KM - Inicio]]</f>
        <v>110.87</v>
      </c>
      <c r="AR435" s="108"/>
      <c r="AS435" s="108"/>
      <c r="AT435" s="108"/>
      <c r="AU435" s="136"/>
      <c r="AV435" s="136"/>
      <c r="AW435" s="14"/>
      <c r="AX435" s="14"/>
      <c r="AY435" s="162">
        <f t="shared" si="42"/>
        <v>0</v>
      </c>
      <c r="AZ435" s="153"/>
      <c r="BA435" s="109"/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Produção e Intervalo</v>
      </c>
      <c r="BR435" s="19">
        <f t="shared" si="45"/>
        <v>0</v>
      </c>
      <c r="BS435" s="19">
        <f t="shared" si="46"/>
        <v>0</v>
      </c>
      <c r="BT435" s="188" t="str">
        <f t="shared" si="47"/>
        <v/>
      </c>
    </row>
    <row r="436" spans="1:72" hidden="1">
      <c r="A436" s="47" t="str">
        <f t="shared" si="43"/>
        <v>KLECIO (TP-699)46071</v>
      </c>
      <c r="B436" s="102">
        <v>46071</v>
      </c>
      <c r="C436" s="135">
        <f>IF(BS_CONTROLE[[#This Row],[DATA]]="","",WEEKNUM(BS_CONTROLE[[#This Row],[DATA]]))</f>
        <v>8</v>
      </c>
      <c r="D436" s="104" t="s">
        <v>695</v>
      </c>
      <c r="E436" s="157"/>
      <c r="F436" s="126" t="s">
        <v>696</v>
      </c>
      <c r="G436" s="142" t="str">
        <f>IF(D436="","*",VLOOKUP(F436,BS_ATIVIDADE[],3,FALSE))</f>
        <v>SOLDA</v>
      </c>
      <c r="H436" s="106" t="s">
        <v>679</v>
      </c>
      <c r="I436" s="106" t="s">
        <v>679</v>
      </c>
      <c r="J436" s="105">
        <v>68</v>
      </c>
      <c r="K436" s="105">
        <v>77.212999999999994</v>
      </c>
      <c r="L436" s="105" t="s">
        <v>679</v>
      </c>
      <c r="M436" s="127" t="s">
        <v>1239</v>
      </c>
      <c r="N436" s="127" t="s">
        <v>1240</v>
      </c>
      <c r="O436" s="106">
        <v>0.375</v>
      </c>
      <c r="P436" s="106">
        <v>6.25E-2</v>
      </c>
      <c r="Q436" s="105">
        <v>1</v>
      </c>
      <c r="R436" s="10" t="str">
        <f>IFERROR(_xlfn.XLOOKUP(F436, BS_ATIVIDADE[ATIVIDADE],BS_ATIVIDADE[UNIDADE] ), "*")</f>
        <v>Nº DE SOLDA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5" t="s">
        <v>699</v>
      </c>
      <c r="W436" s="151" t="s">
        <v>700</v>
      </c>
      <c r="X436" s="104" t="s">
        <v>421</v>
      </c>
      <c r="Y436" s="129"/>
      <c r="Z436" s="104"/>
      <c r="AA436" s="105" t="s">
        <v>679</v>
      </c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5" t="str">
        <f>IF(BS_CONTROLE[[#This Row],[Entre - Estações]]=0, "-", BS_CONTROLE[[#This Row],[Entre - Estações]])</f>
        <v>ZAC-S</v>
      </c>
      <c r="AN436" s="105" t="str">
        <f>IF(BS_CONTROLE[[#This Row],[SB]]=0, "-", BS_CONTROLE[[#This Row],[SB]])</f>
        <v>ZACS</v>
      </c>
      <c r="AO436" s="105">
        <f>IF(BS_CONTROLE[[#This Row],[SUB]]=0, "-", BS_CONTROLE[[#This Row],[SUB]])</f>
        <v>68</v>
      </c>
      <c r="AP436" s="105">
        <f>BS_CONTROLE[[#This Row],[KM - Inicio]]</f>
        <v>77.212999999999994</v>
      </c>
      <c r="AQ436" s="105">
        <f>BS_CONTROLE[[#This Row],[KM - Inicio]]</f>
        <v>77.212999999999994</v>
      </c>
      <c r="AR436" s="108"/>
      <c r="AS436" s="108"/>
      <c r="AT436" s="108"/>
      <c r="AU436" s="136"/>
      <c r="AV436" s="136"/>
      <c r="AW436" s="14"/>
      <c r="AX436" s="14"/>
      <c r="AY436" s="162">
        <f t="shared" si="42"/>
        <v>0</v>
      </c>
      <c r="AZ436" s="153"/>
      <c r="BA436" s="109"/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Produção e Intervalo</v>
      </c>
      <c r="BR436" s="19">
        <f t="shared" si="45"/>
        <v>0</v>
      </c>
      <c r="BS436" s="19">
        <f t="shared" si="46"/>
        <v>0</v>
      </c>
      <c r="BT436" s="188" t="str">
        <f t="shared" si="47"/>
        <v/>
      </c>
    </row>
    <row r="437" spans="1:72" hidden="1">
      <c r="A437" s="47" t="str">
        <f t="shared" si="43"/>
        <v>E4246071</v>
      </c>
      <c r="B437" s="102">
        <v>46071</v>
      </c>
      <c r="C437" s="135">
        <f>IF(BS_CONTROLE[[#This Row],[DATA]]="","",WEEKNUM(BS_CONTROLE[[#This Row],[DATA]]))</f>
        <v>8</v>
      </c>
      <c r="D437" s="104" t="s">
        <v>749</v>
      </c>
      <c r="E437" s="157">
        <v>193</v>
      </c>
      <c r="F437" s="126" t="s">
        <v>750</v>
      </c>
      <c r="G437" s="142" t="str">
        <f>IF(D437="","*",VLOOKUP(F437,BS_ATIVIDADE[],3,FALSE))</f>
        <v>TRILHEIRO - DESCARGA</v>
      </c>
      <c r="H437" s="106" t="s">
        <v>1017</v>
      </c>
      <c r="I437" s="106" t="s">
        <v>1017</v>
      </c>
      <c r="J437" s="105">
        <v>68</v>
      </c>
      <c r="K437" s="105">
        <v>67.531999999999996</v>
      </c>
      <c r="L437" s="105">
        <v>69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437" s="127" t="s">
        <v>300</v>
      </c>
      <c r="O437" s="106">
        <v>0.45833333333333331</v>
      </c>
      <c r="P437" s="106">
        <v>0.10416666666666667</v>
      </c>
      <c r="Q437" s="105">
        <v>1560</v>
      </c>
      <c r="R437" s="10" t="str">
        <f>IFERROR(_xlfn.XLOOKUP(F437, BS_ATIVIDADE[ATIVIDADE],BS_ATIVIDADE[UNIDADE] ), "*")</f>
        <v>M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5" t="s">
        <v>714</v>
      </c>
      <c r="W437" s="151" t="s">
        <v>754</v>
      </c>
      <c r="X437" s="104" t="s">
        <v>421</v>
      </c>
      <c r="Y437" s="129"/>
      <c r="Z437" s="104"/>
      <c r="AA437" s="105" t="s">
        <v>1278</v>
      </c>
      <c r="AB437" s="103" t="s">
        <v>423</v>
      </c>
      <c r="AC437" s="152" t="s">
        <v>419</v>
      </c>
      <c r="AD437" s="107">
        <v>0.41666666666666669</v>
      </c>
      <c r="AE437" s="105" t="s">
        <v>1020</v>
      </c>
      <c r="AF437" s="105" t="s">
        <v>1021</v>
      </c>
      <c r="AG437" s="105" t="s">
        <v>679</v>
      </c>
      <c r="AH437" s="15"/>
      <c r="AI437" s="126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5" t="str">
        <f>IF(BS_CONTROLE[[#This Row],[Entre - Estações]]=0, "-", BS_CONTROLE[[#This Row],[Entre - Estações]])</f>
        <v>ZSU</v>
      </c>
      <c r="AN437" s="105" t="str">
        <f>IF(BS_CONTROLE[[#This Row],[SB]]=0, "-", BS_CONTROLE[[#This Row],[SB]])</f>
        <v>ZSU2</v>
      </c>
      <c r="AO437" s="105">
        <f>IF(BS_CONTROLE[[#This Row],[SUB]]=0, "-", BS_CONTROLE[[#This Row],[SUB]])</f>
        <v>68</v>
      </c>
      <c r="AP437" s="105">
        <f>BS_CONTROLE[[#This Row],[KM - Inicio]]</f>
        <v>67.531999999999996</v>
      </c>
      <c r="AQ437" s="105">
        <f>BS_CONTROLE[[#This Row],[KM - Inicio]]</f>
        <v>67.531999999999996</v>
      </c>
      <c r="AR437" s="108"/>
      <c r="AS437" s="108"/>
      <c r="AT437" s="108"/>
      <c r="AU437" s="136"/>
      <c r="AV437" s="136"/>
      <c r="AW437" s="14"/>
      <c r="AX437" s="14"/>
      <c r="AY437" s="162">
        <f t="shared" si="42"/>
        <v>0</v>
      </c>
      <c r="AZ437" s="153"/>
      <c r="BA437" s="109"/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8" t="str">
        <f t="shared" si="47"/>
        <v/>
      </c>
    </row>
    <row r="438" spans="1:72" hidden="1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7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2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8" t="str">
        <f t="shared" si="47"/>
        <v/>
      </c>
    </row>
    <row r="439" spans="1:72" hidden="1">
      <c r="A439" s="47" t="str">
        <f t="shared" si="43"/>
        <v>ROGÉRIO (TP-730)46071</v>
      </c>
      <c r="B439" s="102">
        <v>46071</v>
      </c>
      <c r="C439" s="135">
        <f>IF(BS_CONTROLE[[#This Row],[DATA]]="","",WEEKNUM(BS_CONTROLE[[#This Row],[DATA]]))</f>
        <v>8</v>
      </c>
      <c r="D439" s="104" t="s">
        <v>857</v>
      </c>
      <c r="E439" s="157">
        <v>81</v>
      </c>
      <c r="F439" s="126" t="s">
        <v>721</v>
      </c>
      <c r="G439" s="142" t="str">
        <f>IF(D439="","*",VLOOKUP(F439,BS_ATIVIDADE[],3,FALSE))</f>
        <v>DORMENTE - SUBSTITUIÇÂO</v>
      </c>
      <c r="H439" s="106" t="s">
        <v>679</v>
      </c>
      <c r="I439" s="106" t="s">
        <v>679</v>
      </c>
      <c r="J439" s="105">
        <v>49</v>
      </c>
      <c r="K439" s="105">
        <v>225</v>
      </c>
      <c r="L439" s="105" t="s">
        <v>679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6">
        <v>0.375</v>
      </c>
      <c r="P439" s="106">
        <v>8.3333333333333329E-2</v>
      </c>
      <c r="Q439" s="105">
        <v>20</v>
      </c>
      <c r="R439" s="10" t="str">
        <f>IFERROR(_xlfn.XLOOKUP(F439, BS_ATIVIDADE[ATIVIDADE],BS_ATIVIDADE[UNIDADE] ), "*")</f>
        <v>Nº DE DORMENTES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5" t="s">
        <v>860</v>
      </c>
      <c r="W439" s="151" t="s">
        <v>1024</v>
      </c>
      <c r="X439" s="104" t="s">
        <v>421</v>
      </c>
      <c r="Y439" s="129"/>
      <c r="Z439" s="104"/>
      <c r="AA439" s="105" t="s">
        <v>679</v>
      </c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5" t="str">
        <f>IF(BS_CONTROLE[[#This Row],[Entre - Estações]]=0, "-", BS_CONTROLE[[#This Row],[Entre - Estações]])</f>
        <v>ZXI-ZIC</v>
      </c>
      <c r="AN439" s="105" t="str">
        <f>IF(BS_CONTROLE[[#This Row],[SB]]=0, "-", BS_CONTROLE[[#This Row],[SB]])</f>
        <v>224ZIC1</v>
      </c>
      <c r="AO439" s="105">
        <f>IF(BS_CONTROLE[[#This Row],[SUB]]=0, "-", BS_CONTROLE[[#This Row],[SUB]])</f>
        <v>49</v>
      </c>
      <c r="AP439" s="105">
        <f>BS_CONTROLE[[#This Row],[KM - Inicio]]</f>
        <v>225</v>
      </c>
      <c r="AQ439" s="105">
        <f>BS_CONTROLE[[#This Row],[KM - Inicio]]</f>
        <v>225</v>
      </c>
      <c r="AR439" s="108"/>
      <c r="AS439" s="108"/>
      <c r="AT439" s="108"/>
      <c r="AU439" s="136"/>
      <c r="AV439" s="136"/>
      <c r="AW439" s="14"/>
      <c r="AX439" s="14"/>
      <c r="AY439" s="162">
        <f t="shared" si="42"/>
        <v>0</v>
      </c>
      <c r="AZ439" s="153"/>
      <c r="BA439" s="109"/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8" t="str">
        <f t="shared" si="47"/>
        <v/>
      </c>
    </row>
    <row r="440" spans="1:72" hidden="1">
      <c r="A440" s="47" t="str">
        <f t="shared" si="43"/>
        <v>W5946071</v>
      </c>
      <c r="B440" s="102">
        <v>46071</v>
      </c>
      <c r="C440" s="135">
        <f>IF(BS_CONTROLE[[#This Row],[DATA]]="","",WEEKNUM(BS_CONTROLE[[#This Row],[DATA]]))</f>
        <v>8</v>
      </c>
      <c r="D440" s="104" t="s">
        <v>726</v>
      </c>
      <c r="E440" s="157">
        <v>373</v>
      </c>
      <c r="F440" s="126" t="s">
        <v>761</v>
      </c>
      <c r="G440" s="142" t="str">
        <f>IF(D440="","*",VLOOKUP(F440,BS_ATIVIDADE[],3,FALSE))</f>
        <v>OUTROS</v>
      </c>
      <c r="H440" s="105" t="s">
        <v>104</v>
      </c>
      <c r="I440" s="105" t="s">
        <v>104</v>
      </c>
      <c r="J440" s="105">
        <v>49</v>
      </c>
      <c r="K440" s="105">
        <v>225</v>
      </c>
      <c r="L440" s="105">
        <v>225.5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40" s="106">
        <v>0.375</v>
      </c>
      <c r="P440" s="106">
        <v>4.1666666666666664E-2</v>
      </c>
      <c r="Q440" s="105">
        <v>100</v>
      </c>
      <c r="R440" s="10" t="str">
        <f>IFERROR(_xlfn.XLOOKUP(F440, BS_ATIVIDADE[ATIVIDADE],BS_ATIVIDADE[UNIDADE] ), "*")</f>
        <v>BINÁRIO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40" s="105" t="s">
        <v>860</v>
      </c>
      <c r="W440" s="151" t="s">
        <v>1279</v>
      </c>
      <c r="X440" s="104" t="s">
        <v>421</v>
      </c>
      <c r="Y440" s="129"/>
      <c r="Z440" s="104"/>
      <c r="AA440" s="105">
        <v>1</v>
      </c>
      <c r="AB440" s="103" t="s">
        <v>412</v>
      </c>
      <c r="AC440" s="152"/>
      <c r="AD440" s="107">
        <v>0.29166666666666669</v>
      </c>
      <c r="AE440" s="105">
        <v>7629</v>
      </c>
      <c r="AF440" s="105" t="s">
        <v>679</v>
      </c>
      <c r="AG440" s="105"/>
      <c r="AH440" s="15"/>
      <c r="AI440" s="126" t="str">
        <f>IF(BS_CONTROLE[[#This Row],[Atividade]]=0, "-", BS_CONTROLE[[#This Row],[Atividade]])</f>
        <v>RECOLHIMENTO DE MATERIAL</v>
      </c>
      <c r="AJ440" s="9" t="str">
        <f>IF(BS_CONTROLE[[#This Row],[Atividade]]=0, "-", BS_CONTROLE[[#This Row],[Atividade]])</f>
        <v>RECOLHIMENTO DE MATERIAL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5" t="str">
        <f>IF(BS_CONTROLE[[#This Row],[Entre - Estações]]=0, "-", BS_CONTROLE[[#This Row],[Entre - Estações]])</f>
        <v>ZXI-ZIC</v>
      </c>
      <c r="AN440" s="105" t="str">
        <f>IF(BS_CONTROLE[[#This Row],[SB]]=0, "-", BS_CONTROLE[[#This Row],[SB]])</f>
        <v>224ZIC1</v>
      </c>
      <c r="AO440" s="105">
        <f>IF(BS_CONTROLE[[#This Row],[SUB]]=0, "-", BS_CONTROLE[[#This Row],[SUB]])</f>
        <v>49</v>
      </c>
      <c r="AP440" s="105">
        <f>BS_CONTROLE[[#This Row],[KM - Inicio]]</f>
        <v>225</v>
      </c>
      <c r="AQ440" s="105">
        <f>BS_CONTROLE[[#This Row],[KM - Inicio]]</f>
        <v>225</v>
      </c>
      <c r="AR440" s="108"/>
      <c r="AS440" s="108"/>
      <c r="AT440" s="108"/>
      <c r="AU440" s="136"/>
      <c r="AV440" s="136"/>
      <c r="AW440" s="14"/>
      <c r="AX440" s="14"/>
      <c r="AY440" s="162">
        <f t="shared" si="42"/>
        <v>0</v>
      </c>
      <c r="AZ440" s="153"/>
      <c r="BA440" s="109"/>
      <c r="BB440" s="10" t="str">
        <f>IFERROR(_xlfn.XLOOKUP(AI440, BS_ATIVIDADE[ATIVIDADE],BS_ATIVIDADE[UNIDADE] ), "*")</f>
        <v>BINÁRIO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8" t="str">
        <f t="shared" si="47"/>
        <v/>
      </c>
    </row>
    <row r="441" spans="1:72" hidden="1">
      <c r="A441" s="47" t="str">
        <f t="shared" si="43"/>
        <v>V9346071</v>
      </c>
      <c r="B441" s="102">
        <v>46071</v>
      </c>
      <c r="C441" s="135">
        <f>IF(BS_CONTROLE[[#This Row],[DATA]]="","",WEEKNUM(BS_CONTROLE[[#This Row],[DATA]]))</f>
        <v>8</v>
      </c>
      <c r="D441" s="104" t="s">
        <v>978</v>
      </c>
      <c r="E441" s="157">
        <v>162</v>
      </c>
      <c r="F441" s="126" t="s">
        <v>687</v>
      </c>
      <c r="G441" s="142" t="str">
        <f>IF(D441="","*",VLOOKUP(F441,BS_ATIVIDADE[],3,FALSE))</f>
        <v>MECANIZAÇÃO - SOCADORA</v>
      </c>
      <c r="H441" s="105" t="s">
        <v>104</v>
      </c>
      <c r="I441" s="105" t="s">
        <v>104</v>
      </c>
      <c r="J441" s="105">
        <v>56</v>
      </c>
      <c r="K441" s="105">
        <v>204.4</v>
      </c>
      <c r="L441" s="105">
        <v>205.8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1" s="106">
        <v>0.375</v>
      </c>
      <c r="P441" s="106">
        <v>0.125</v>
      </c>
      <c r="Q441" s="105">
        <v>200</v>
      </c>
      <c r="R441" s="10" t="str">
        <f>IFERROR(_xlfn.XLOOKUP(F441, BS_ATIVIDADE[ATIVIDADE],BS_ATIVIDADE[UNIDADE] ), "*")</f>
        <v>M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5" t="s">
        <v>773</v>
      </c>
      <c r="W441" s="151" t="s">
        <v>688</v>
      </c>
      <c r="X441" s="104" t="s">
        <v>421</v>
      </c>
      <c r="Y441" s="129"/>
      <c r="Z441" s="104"/>
      <c r="AA441" s="105">
        <v>1</v>
      </c>
      <c r="AB441" s="103" t="s">
        <v>418</v>
      </c>
      <c r="AC441" s="152" t="s">
        <v>406</v>
      </c>
      <c r="AD441" s="107">
        <v>0.29166666666666669</v>
      </c>
      <c r="AE441" s="105">
        <v>7309</v>
      </c>
      <c r="AF441" s="105" t="s">
        <v>679</v>
      </c>
      <c r="AG441" s="105" t="s">
        <v>679</v>
      </c>
      <c r="AH441" s="15"/>
      <c r="AI441" s="126" t="str">
        <f>IF(BS_CONTROLE[[#This Row],[Atividade]]=0, "-", BS_CONTROLE[[#This Row],[Atividade]])</f>
        <v>MECANIZAÇÃO - SOCADORA</v>
      </c>
      <c r="AJ441" s="9" t="str">
        <f>IF(BS_CONTROLE[[#This Row],[Atividade]]=0, "-", BS_CONTROLE[[#This Row],[Atividade]])</f>
        <v>MECANIZAÇÃO - SOCADORA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5" t="str">
        <f>IF(BS_CONTROLE[[#This Row],[Entre - Estações]]=0, "-", BS_CONTROLE[[#This Row],[Entre - Estações]])</f>
        <v>ZYU-ZST</v>
      </c>
      <c r="AN441" s="105" t="str">
        <f>IF(BS_CONTROLE[[#This Row],[SB]]=0, "-", BS_CONTROLE[[#This Row],[SB]])</f>
        <v>ZYU206</v>
      </c>
      <c r="AO441" s="105">
        <f>IF(BS_CONTROLE[[#This Row],[SUB]]=0, "-", BS_CONTROLE[[#This Row],[SUB]])</f>
        <v>56</v>
      </c>
      <c r="AP441" s="105">
        <f>BS_CONTROLE[[#This Row],[KM - Inicio]]</f>
        <v>204.4</v>
      </c>
      <c r="AQ441" s="105">
        <f>BS_CONTROLE[[#This Row],[KM - Inicio]]</f>
        <v>204.4</v>
      </c>
      <c r="AR441" s="108"/>
      <c r="AS441" s="108"/>
      <c r="AT441" s="108"/>
      <c r="AU441" s="136"/>
      <c r="AV441" s="136"/>
      <c r="AW441" s="14"/>
      <c r="AX441" s="14"/>
      <c r="AY441" s="162">
        <f t="shared" si="42"/>
        <v>0</v>
      </c>
      <c r="AZ441" s="153"/>
      <c r="BA441" s="109"/>
      <c r="BB441" s="10" t="str">
        <f>IFERROR(_xlfn.XLOOKUP(AI441, BS_ATIVIDADE[ATIVIDADE],BS_ATIVIDADE[UNIDADE] ), "*")</f>
        <v>M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8" t="str">
        <f t="shared" si="47"/>
        <v/>
      </c>
    </row>
    <row r="442" spans="1:72" hidden="1">
      <c r="A442" s="47" t="str">
        <f t="shared" si="43"/>
        <v>ROBSON (TF-701)46071</v>
      </c>
      <c r="B442" s="102">
        <v>46071</v>
      </c>
      <c r="C442" s="135">
        <f>IF(BS_CONTROLE[[#This Row],[DATA]]="","",WEEKNUM(BS_CONTROLE[[#This Row],[DATA]]))</f>
        <v>8</v>
      </c>
      <c r="D442" s="104" t="s">
        <v>732</v>
      </c>
      <c r="E442" s="157">
        <v>310</v>
      </c>
      <c r="F442" s="126" t="s">
        <v>721</v>
      </c>
      <c r="G442" s="142" t="str">
        <f>IF(D442="","*",VLOOKUP(F442,BS_ATIVIDADE[],3,FALSE))</f>
        <v>DORMENTE - SUBSTITUIÇÂO</v>
      </c>
      <c r="H442" s="106" t="s">
        <v>679</v>
      </c>
      <c r="I442" s="106" t="s">
        <v>679</v>
      </c>
      <c r="J442" s="105">
        <v>56</v>
      </c>
      <c r="K442" s="105">
        <v>190.3</v>
      </c>
      <c r="L442" s="105">
        <v>190.5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6">
        <v>0.375</v>
      </c>
      <c r="P442" s="106">
        <v>8.3333333333333329E-2</v>
      </c>
      <c r="Q442" s="105">
        <v>50</v>
      </c>
      <c r="R442" s="10" t="str">
        <f>IFERROR(_xlfn.XLOOKUP(F442, BS_ATIVIDADE[ATIVIDADE],BS_ATIVIDADE[UNIDADE] ), "*")</f>
        <v>Nº DE DORMENTES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5" t="s">
        <v>773</v>
      </c>
      <c r="W442" s="151" t="s">
        <v>1024</v>
      </c>
      <c r="X442" s="104" t="s">
        <v>421</v>
      </c>
      <c r="Y442" s="129"/>
      <c r="Z442" s="104"/>
      <c r="AA442" s="105" t="s">
        <v>679</v>
      </c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5" t="str">
        <f>IF(BS_CONTROLE[[#This Row],[Entre - Estações]]=0, "-", BS_CONTROLE[[#This Row],[Entre - Estações]])</f>
        <v>ZDY-ZFY</v>
      </c>
      <c r="AN442" s="105" t="str">
        <f>IF(BS_CONTROLE[[#This Row],[SB]]=0, "-", BS_CONTROLE[[#This Row],[SB]])</f>
        <v>189ZFY</v>
      </c>
      <c r="AO442" s="105">
        <f>IF(BS_CONTROLE[[#This Row],[SUB]]=0, "-", BS_CONTROLE[[#This Row],[SUB]])</f>
        <v>56</v>
      </c>
      <c r="AP442" s="105">
        <f>BS_CONTROLE[[#This Row],[KM - Inicio]]</f>
        <v>190.3</v>
      </c>
      <c r="AQ442" s="105">
        <f>BS_CONTROLE[[#This Row],[KM - Inicio]]</f>
        <v>190.3</v>
      </c>
      <c r="AR442" s="108"/>
      <c r="AS442" s="108"/>
      <c r="AT442" s="108"/>
      <c r="AU442" s="136"/>
      <c r="AV442" s="136"/>
      <c r="AW442" s="14"/>
      <c r="AX442" s="14"/>
      <c r="AY442" s="162">
        <f t="shared" si="42"/>
        <v>0</v>
      </c>
      <c r="AZ442" s="153"/>
      <c r="BA442" s="109"/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8" t="str">
        <f t="shared" si="47"/>
        <v/>
      </c>
    </row>
    <row r="443" spans="1:72" hidden="1">
      <c r="A443" s="47" t="str">
        <f t="shared" si="43"/>
        <v>JACIANO (TF-674)46071</v>
      </c>
      <c r="B443" s="102">
        <v>46071</v>
      </c>
      <c r="C443" s="135">
        <f>IF(BS_CONTROLE[[#This Row],[DATA]]="","",WEEKNUM(BS_CONTROLE[[#This Row],[DATA]]))</f>
        <v>8</v>
      </c>
      <c r="D443" s="104" t="s">
        <v>1183</v>
      </c>
      <c r="E443" s="157"/>
      <c r="F443" s="126" t="s">
        <v>721</v>
      </c>
      <c r="G443" s="142" t="str">
        <f>IF(D443="","*",VLOOKUP(F443,BS_ATIVIDADE[],3,FALSE))</f>
        <v>DORMENTE - SUBSTITUIÇÂO</v>
      </c>
      <c r="H443" s="106" t="s">
        <v>679</v>
      </c>
      <c r="I443" s="106" t="s">
        <v>679</v>
      </c>
      <c r="J443" s="105">
        <v>56</v>
      </c>
      <c r="K443" s="105">
        <v>191</v>
      </c>
      <c r="L443" s="105">
        <v>190.5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6">
        <v>0.375</v>
      </c>
      <c r="P443" s="106">
        <v>8.3333333333333329E-2</v>
      </c>
      <c r="Q443" s="105">
        <v>50</v>
      </c>
      <c r="R443" s="10" t="str">
        <f>IFERROR(_xlfn.XLOOKUP(F443, BS_ATIVIDADE[ATIVIDADE],BS_ATIVIDADE[UNIDADE] ), "*")</f>
        <v>Nº DE DORMENTES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5" t="s">
        <v>773</v>
      </c>
      <c r="W443" s="151" t="s">
        <v>1024</v>
      </c>
      <c r="X443" s="104" t="s">
        <v>421</v>
      </c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5" t="str">
        <f>IF(BS_CONTROLE[[#This Row],[Entre - Estações]]=0, "-", BS_CONTROLE[[#This Row],[Entre - Estações]])</f>
        <v>ZDY-ZFY</v>
      </c>
      <c r="AN443" s="105" t="str">
        <f>IF(BS_CONTROLE[[#This Row],[SB]]=0, "-", BS_CONTROLE[[#This Row],[SB]])</f>
        <v>189ZFY</v>
      </c>
      <c r="AO443" s="105">
        <f>IF(BS_CONTROLE[[#This Row],[SUB]]=0, "-", BS_CONTROLE[[#This Row],[SUB]])</f>
        <v>56</v>
      </c>
      <c r="AP443" s="105">
        <f>BS_CONTROLE[[#This Row],[KM - Inicio]]</f>
        <v>191</v>
      </c>
      <c r="AQ443" s="105">
        <f>BS_CONTROLE[[#This Row],[KM - Inicio]]</f>
        <v>191</v>
      </c>
      <c r="AR443" s="108"/>
      <c r="AS443" s="108"/>
      <c r="AT443" s="108"/>
      <c r="AU443" s="136"/>
      <c r="AV443" s="136"/>
      <c r="AW443" s="14"/>
      <c r="AX443" s="14"/>
      <c r="AY443" s="162">
        <f t="shared" si="42"/>
        <v>0</v>
      </c>
      <c r="AZ443" s="153"/>
      <c r="BA443" s="109"/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8" t="str">
        <f t="shared" si="47"/>
        <v/>
      </c>
    </row>
    <row r="444" spans="1:72" hidden="1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7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2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188" t="str">
        <f t="shared" si="47"/>
        <v/>
      </c>
    </row>
    <row r="445" spans="1:72" hidden="1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7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2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8" t="str">
        <f t="shared" si="47"/>
        <v/>
      </c>
    </row>
    <row r="446" spans="1:72" hidden="1">
      <c r="A446" s="47" t="str">
        <f t="shared" si="43"/>
        <v>W6046071</v>
      </c>
      <c r="B446" s="102">
        <v>46071</v>
      </c>
      <c r="C446" s="135">
        <f>IF(BS_CONTROLE[[#This Row],[DATA]]="","",WEEKNUM(BS_CONTROLE[[#This Row],[DATA]]))</f>
        <v>8</v>
      </c>
      <c r="D446" s="104" t="s">
        <v>760</v>
      </c>
      <c r="E446" s="157">
        <v>352</v>
      </c>
      <c r="F446" s="126" t="s">
        <v>885</v>
      </c>
      <c r="G446" s="142" t="str">
        <f>IF(D446="","*",VLOOKUP(F446,BS_ATIVIDADE[],3,FALSE))</f>
        <v>PEDRA</v>
      </c>
      <c r="H446" s="106" t="s">
        <v>201</v>
      </c>
      <c r="I446" s="106" t="s">
        <v>201</v>
      </c>
      <c r="J446" s="105">
        <v>55</v>
      </c>
      <c r="K446" s="105">
        <v>83</v>
      </c>
      <c r="L446" s="105">
        <v>83.1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6">
        <v>0.39583333333333331</v>
      </c>
      <c r="P446" s="106">
        <v>4.1666666666666664E-2</v>
      </c>
      <c r="Q446" s="105">
        <v>4</v>
      </c>
      <c r="R446" s="10" t="str">
        <f>IFERROR(_xlfn.XLOOKUP(F446, BS_ATIVIDADE[ATIVIDADE],BS_ATIVIDADE[UNIDADE] ), "*")</f>
        <v>VAGÕES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5" t="s">
        <v>908</v>
      </c>
      <c r="W446" s="151" t="s">
        <v>1254</v>
      </c>
      <c r="X446" s="104" t="s">
        <v>421</v>
      </c>
      <c r="Y446" s="129"/>
      <c r="Z446" s="104"/>
      <c r="AA446" s="105">
        <v>1</v>
      </c>
      <c r="AB446" s="103" t="s">
        <v>412</v>
      </c>
      <c r="AC446" s="152"/>
      <c r="AD446" s="107">
        <v>0.35416666666666669</v>
      </c>
      <c r="AE446" s="105">
        <v>7694</v>
      </c>
      <c r="AF446" s="105" t="s">
        <v>679</v>
      </c>
      <c r="AG446" s="105" t="s">
        <v>679</v>
      </c>
      <c r="AH446" s="15"/>
      <c r="AI446" s="126" t="str">
        <f>IF(BS_CONTROLE[[#This Row],[Atividade]]=0, "-", BS_CONTROLE[[#This Row],[Atividade]])</f>
        <v>PDM - PEDRA - DESCARGA</v>
      </c>
      <c r="AJ446" s="9" t="str">
        <f>IF(BS_CONTROLE[[#This Row],[Atividade]]=0, "-", BS_CONTROLE[[#This Row],[Atividade]])</f>
        <v>PDM - PEDRA - DESCARGA</v>
      </c>
      <c r="AK446" s="31" t="str">
        <f>BS_CONTROLE[[#This Row],[Local - Partida]]</f>
        <v>102ZKW2</v>
      </c>
      <c r="AL446" s="31" t="str">
        <f>BS_CONTROLE[[#This Row],[Local - Encerramento]]</f>
        <v>102ZKW2</v>
      </c>
      <c r="AM446" s="105" t="str">
        <f>IF(BS_CONTROLE[[#This Row],[Entre - Estações]]=0, "-", BS_CONTROLE[[#This Row],[Entre - Estações]])</f>
        <v>ZKE-ZWW</v>
      </c>
      <c r="AN446" s="105" t="str">
        <f>IF(BS_CONTROLE[[#This Row],[SB]]=0, "-", BS_CONTROLE[[#This Row],[SB]])</f>
        <v>K83K802</v>
      </c>
      <c r="AO446" s="105">
        <f>IF(BS_CONTROLE[[#This Row],[SUB]]=0, "-", BS_CONTROLE[[#This Row],[SUB]])</f>
        <v>55</v>
      </c>
      <c r="AP446" s="105">
        <f>BS_CONTROLE[[#This Row],[KM - Inicio]]</f>
        <v>83</v>
      </c>
      <c r="AQ446" s="105">
        <f>BS_CONTROLE[[#This Row],[KM - Inicio]]</f>
        <v>83</v>
      </c>
      <c r="AR446" s="108"/>
      <c r="AS446" s="108"/>
      <c r="AT446" s="108"/>
      <c r="AU446" s="136"/>
      <c r="AV446" s="136"/>
      <c r="AW446" s="14"/>
      <c r="AX446" s="14"/>
      <c r="AY446" s="162">
        <f t="shared" si="42"/>
        <v>0</v>
      </c>
      <c r="AZ446" s="153"/>
      <c r="BA446" s="109"/>
      <c r="BB446" s="10" t="str">
        <f>IFERROR(_xlfn.XLOOKUP(AI446, BS_ATIVIDADE[ATIVIDADE],BS_ATIVIDADE[UNIDADE] ), "*")</f>
        <v>VAGÕES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Produção e Intervalo</v>
      </c>
      <c r="BR446" s="19">
        <f t="shared" si="45"/>
        <v>0</v>
      </c>
      <c r="BS446" s="19">
        <f t="shared" si="46"/>
        <v>0</v>
      </c>
      <c r="BT446" s="188" t="str">
        <f t="shared" si="47"/>
        <v/>
      </c>
    </row>
    <row r="447" spans="1:72" hidden="1">
      <c r="A447" s="47" t="str">
        <f t="shared" si="43"/>
        <v>V8946071</v>
      </c>
      <c r="B447" s="102">
        <v>46071</v>
      </c>
      <c r="C447" s="135">
        <f>IF(BS_CONTROLE[[#This Row],[DATA]]="","",WEEKNUM(BS_CONTROLE[[#This Row],[DATA]]))</f>
        <v>8</v>
      </c>
      <c r="D447" s="104" t="s">
        <v>746</v>
      </c>
      <c r="E447" s="157"/>
      <c r="F447" s="126" t="s">
        <v>687</v>
      </c>
      <c r="G447" s="142" t="str">
        <f>IF(D447="","*",VLOOKUP(F447,BS_ATIVIDADE[],3,FALSE))</f>
        <v>MECANIZAÇÃO - SOCADORA</v>
      </c>
      <c r="H447" s="106" t="s">
        <v>201</v>
      </c>
      <c r="I447" s="106" t="s">
        <v>201</v>
      </c>
      <c r="J447" s="105">
        <v>55</v>
      </c>
      <c r="K447" s="105">
        <v>97.9</v>
      </c>
      <c r="L447" s="105">
        <v>100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7" s="106">
        <v>0.39583333333333331</v>
      </c>
      <c r="P447" s="106">
        <v>8.3333333333333329E-2</v>
      </c>
      <c r="Q447" s="105">
        <v>480</v>
      </c>
      <c r="R447" s="10" t="str">
        <f>IFERROR(_xlfn.XLOOKUP(F447, BS_ATIVIDADE[ATIVIDADE],BS_ATIVIDADE[UNIDADE] ), "*")</f>
        <v>M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51" t="s">
        <v>709</v>
      </c>
      <c r="W447" s="151" t="s">
        <v>688</v>
      </c>
      <c r="X447" s="104" t="s">
        <v>421</v>
      </c>
      <c r="Y447" s="129"/>
      <c r="Z447" s="104"/>
      <c r="AA447" s="105">
        <v>1</v>
      </c>
      <c r="AB447" s="103" t="s">
        <v>412</v>
      </c>
      <c r="AC447" s="152"/>
      <c r="AD447" s="107">
        <v>0.35416666666666669</v>
      </c>
      <c r="AE447" s="105">
        <v>6239</v>
      </c>
      <c r="AF447" s="105" t="s">
        <v>679</v>
      </c>
      <c r="AG447" s="105"/>
      <c r="AH447" s="15"/>
      <c r="AI447" s="126" t="str">
        <f>IF(BS_CONTROLE[[#This Row],[Atividade]]=0, "-", BS_CONTROLE[[#This Row],[Atividade]])</f>
        <v>MECANIZAÇÃO - SOCADORA</v>
      </c>
      <c r="AJ447" s="9" t="str">
        <f>IF(BS_CONTROLE[[#This Row],[Atividade]]=0, "-", BS_CONTROLE[[#This Row],[Atividade]])</f>
        <v>MECANIZAÇÃO - SOCADORA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5" t="str">
        <f>IF(BS_CONTROLE[[#This Row],[Entre - Estações]]=0, "-", BS_CONTROLE[[#This Row],[Entre - Estações]])</f>
        <v>ZKW-ZLU</v>
      </c>
      <c r="AN447" s="105" t="str">
        <f>IF(BS_CONTROLE[[#This Row],[SB]]=0, "-", BS_CONTROLE[[#This Row],[SB]])</f>
        <v>102ZKW2</v>
      </c>
      <c r="AO447" s="105">
        <f>IF(BS_CONTROLE[[#This Row],[SUB]]=0, "-", BS_CONTROLE[[#This Row],[SUB]])</f>
        <v>55</v>
      </c>
      <c r="AP447" s="105">
        <f>BS_CONTROLE[[#This Row],[KM - Inicio]]</f>
        <v>97.9</v>
      </c>
      <c r="AQ447" s="105">
        <f>BS_CONTROLE[[#This Row],[KM - Inicio]]</f>
        <v>97.9</v>
      </c>
      <c r="AR447" s="108"/>
      <c r="AS447" s="108"/>
      <c r="AT447" s="108"/>
      <c r="AU447" s="136"/>
      <c r="AV447" s="136"/>
      <c r="AW447" s="14"/>
      <c r="AX447" s="14"/>
      <c r="AY447" s="162">
        <f t="shared" si="42"/>
        <v>0</v>
      </c>
      <c r="AZ447" s="153"/>
      <c r="BA447" s="109"/>
      <c r="BB447" s="10" t="str">
        <f>IFERROR(_xlfn.XLOOKUP(AI447, BS_ATIVIDADE[ATIVIDADE],BS_ATIVIDADE[UNIDADE] ), "*")</f>
        <v>M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8" t="str">
        <f t="shared" si="47"/>
        <v/>
      </c>
    </row>
    <row r="448" spans="1:72" hidden="1">
      <c r="A448" s="47" t="str">
        <f t="shared" si="43"/>
        <v>EDSON (TP-780)46071</v>
      </c>
      <c r="B448" s="102">
        <v>46071</v>
      </c>
      <c r="C448" s="135">
        <f>IF(BS_CONTROLE[[#This Row],[DATA]]="","",WEEKNUM(BS_CONTROLE[[#This Row],[DATA]]))</f>
        <v>8</v>
      </c>
      <c r="D448" s="104" t="s">
        <v>720</v>
      </c>
      <c r="E448" s="157">
        <v>4</v>
      </c>
      <c r="F448" s="126" t="s">
        <v>870</v>
      </c>
      <c r="G448" s="142" t="str">
        <f>IF(D448="","*",VLOOKUP(F448,BS_ATIVIDADE[],3,FALSE))</f>
        <v>TRILHO - SUBSTITUIÇÂO</v>
      </c>
      <c r="H448" s="106" t="s">
        <v>679</v>
      </c>
      <c r="I448" s="106" t="s">
        <v>679</v>
      </c>
      <c r="J448" s="105">
        <v>55</v>
      </c>
      <c r="K448" s="105">
        <v>103.696</v>
      </c>
      <c r="L448" s="105">
        <v>103.99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7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8" s="106">
        <v>0.375</v>
      </c>
      <c r="P448" s="106">
        <v>0.10416666666666667</v>
      </c>
      <c r="Q448" s="105">
        <v>312</v>
      </c>
      <c r="R448" s="10" t="str">
        <f>IFERROR(_xlfn.XLOOKUP(F448, BS_ATIVIDADE[ATIVIDADE],BS_ATIVIDADE[UNIDADE] ), "*")</f>
        <v>M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05" t="s">
        <v>908</v>
      </c>
      <c r="W448" s="151" t="s">
        <v>1029</v>
      </c>
      <c r="X448" s="104" t="s">
        <v>421</v>
      </c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PDM - SUBSTITUIÇÃO - TRILHO</v>
      </c>
      <c r="AJ448" s="9" t="str">
        <f>IF(BS_CONTROLE[[#This Row],[Atividade]]=0, "-", BS_CONTROLE[[#This Row],[Atividade]])</f>
        <v>PDM - SUBSTITUIÇÃO - TRILHO</v>
      </c>
      <c r="AK448" s="31" t="str">
        <f>BS_CONTROLE[[#This Row],[Local - Partida]]</f>
        <v>-</v>
      </c>
      <c r="AL448" s="31" t="str">
        <f>BS_CONTROLE[[#This Row],[Local - Encerramento]]</f>
        <v>-</v>
      </c>
      <c r="AM448" s="105" t="str">
        <f>IF(BS_CONTROLE[[#This Row],[Entre - Estações]]=0, "-", BS_CONTROLE[[#This Row],[Entre - Estações]])</f>
        <v>ZKW-ZLU</v>
      </c>
      <c r="AN448" s="105">
        <f>IF(BS_CONTROLE[[#This Row],[SB]]=0, "-", BS_CONTROLE[[#This Row],[SB]])</f>
        <v>1051032</v>
      </c>
      <c r="AO448" s="105">
        <f>IF(BS_CONTROLE[[#This Row],[SUB]]=0, "-", BS_CONTROLE[[#This Row],[SUB]])</f>
        <v>55</v>
      </c>
      <c r="AP448" s="105">
        <f>BS_CONTROLE[[#This Row],[KM - Inicio]]</f>
        <v>103.696</v>
      </c>
      <c r="AQ448" s="105">
        <f>BS_CONTROLE[[#This Row],[KM - Inicio]]</f>
        <v>103.696</v>
      </c>
      <c r="AR448" s="108"/>
      <c r="AS448" s="108"/>
      <c r="AT448" s="108"/>
      <c r="AU448" s="136"/>
      <c r="AV448" s="136"/>
      <c r="AW448" s="14"/>
      <c r="AX448" s="14"/>
      <c r="AY448" s="162">
        <f t="shared" si="42"/>
        <v>0</v>
      </c>
      <c r="AZ448" s="153"/>
      <c r="BA448" s="109"/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8" t="str">
        <f t="shared" si="47"/>
        <v/>
      </c>
    </row>
    <row r="449" spans="1:72" hidden="1">
      <c r="A449" s="47" t="str">
        <f t="shared" si="43"/>
        <v>E1746071</v>
      </c>
      <c r="B449" s="102">
        <v>46071</v>
      </c>
      <c r="C449" s="135">
        <f>IF(BS_CONTROLE[[#This Row],[DATA]]="","",WEEKNUM(BS_CONTROLE[[#This Row],[DATA]]))</f>
        <v>8</v>
      </c>
      <c r="D449" s="104" t="s">
        <v>692</v>
      </c>
      <c r="E449" s="157">
        <v>4</v>
      </c>
      <c r="F449" s="126" t="s">
        <v>693</v>
      </c>
      <c r="G449" s="142" t="str">
        <f>IF(D449="","*",VLOOKUP(F449,BS_ATIVIDADE[],3,FALSE))</f>
        <v>CAMINHÂO - SOLDA</v>
      </c>
      <c r="H449" s="106" t="s">
        <v>201</v>
      </c>
      <c r="I449" s="106" t="s">
        <v>201</v>
      </c>
      <c r="J449" s="105">
        <v>55</v>
      </c>
      <c r="K449" s="105">
        <v>104</v>
      </c>
      <c r="L449" s="105" t="s">
        <v>679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7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6">
        <v>0.375</v>
      </c>
      <c r="P449" s="106">
        <v>0.125</v>
      </c>
      <c r="Q449" s="105">
        <v>2</v>
      </c>
      <c r="R449" s="10" t="str">
        <f>IFERROR(_xlfn.XLOOKUP(F449, BS_ATIVIDADE[ATIVIDADE],BS_ATIVIDADE[UNIDADE] ), "*")</f>
        <v>Nº DE SOLDA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5" t="s">
        <v>742</v>
      </c>
      <c r="W449" s="151" t="s">
        <v>743</v>
      </c>
      <c r="X449" s="104" t="s">
        <v>421</v>
      </c>
      <c r="Y449" s="129"/>
      <c r="Z449" s="104"/>
      <c r="AA449" s="105">
        <v>1</v>
      </c>
      <c r="AB449" s="103" t="s">
        <v>412</v>
      </c>
      <c r="AC449" s="152"/>
      <c r="AD449" s="107">
        <v>0.35416666666666669</v>
      </c>
      <c r="AE449" s="105">
        <v>6251</v>
      </c>
      <c r="AF449" s="105" t="s">
        <v>679</v>
      </c>
      <c r="AG449" s="105" t="s">
        <v>679</v>
      </c>
      <c r="AH449" s="15"/>
      <c r="AI449" s="126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5" t="str">
        <f>IF(BS_CONTROLE[[#This Row],[Entre - Estações]]=0, "-", BS_CONTROLE[[#This Row],[Entre - Estações]])</f>
        <v>ZKW-ZLU</v>
      </c>
      <c r="AN449" s="105">
        <f>IF(BS_CONTROLE[[#This Row],[SB]]=0, "-", BS_CONTROLE[[#This Row],[SB]])</f>
        <v>1051032</v>
      </c>
      <c r="AO449" s="105">
        <f>IF(BS_CONTROLE[[#This Row],[SUB]]=0, "-", BS_CONTROLE[[#This Row],[SUB]])</f>
        <v>55</v>
      </c>
      <c r="AP449" s="105">
        <f>BS_CONTROLE[[#This Row],[KM - Inicio]]</f>
        <v>104</v>
      </c>
      <c r="AQ449" s="105">
        <f>BS_CONTROLE[[#This Row],[KM - Inicio]]</f>
        <v>104</v>
      </c>
      <c r="AR449" s="108"/>
      <c r="AS449" s="108"/>
      <c r="AT449" s="108"/>
      <c r="AU449" s="136"/>
      <c r="AV449" s="136"/>
      <c r="AW449" s="14"/>
      <c r="AX449" s="14"/>
      <c r="AY449" s="162">
        <f t="shared" si="42"/>
        <v>0</v>
      </c>
      <c r="AZ449" s="153"/>
      <c r="BA449" s="109"/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8" t="str">
        <f t="shared" si="47"/>
        <v/>
      </c>
    </row>
    <row r="450" spans="1:72" hidden="1">
      <c r="A450" s="47" t="str">
        <f t="shared" si="43"/>
        <v>CLEBISON (TP-728)46071</v>
      </c>
      <c r="B450" s="102">
        <v>46071</v>
      </c>
      <c r="C450" s="135">
        <f>IF(BS_CONTROLE[[#This Row],[DATA]]="","",WEEKNUM(BS_CONTROLE[[#This Row],[DATA]]))</f>
        <v>8</v>
      </c>
      <c r="D450" s="104" t="s">
        <v>813</v>
      </c>
      <c r="E450" s="157">
        <v>444</v>
      </c>
      <c r="F450" s="126" t="s">
        <v>696</v>
      </c>
      <c r="G450" s="142" t="str">
        <f>IF(D450="","*",VLOOKUP(F450,BS_ATIVIDADE[],3,FALSE))</f>
        <v>SOLDA</v>
      </c>
      <c r="H450" s="106" t="s">
        <v>679</v>
      </c>
      <c r="I450" s="106" t="s">
        <v>679</v>
      </c>
      <c r="J450" s="105">
        <v>55</v>
      </c>
      <c r="K450" s="105">
        <v>134.47999999999999</v>
      </c>
      <c r="L450" s="105" t="s">
        <v>679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6">
        <v>0.375</v>
      </c>
      <c r="P450" s="106">
        <v>6.25E-2</v>
      </c>
      <c r="Q450" s="105">
        <v>1</v>
      </c>
      <c r="R450" s="10" t="str">
        <f>IFERROR(_xlfn.XLOOKUP(F450, BS_ATIVIDADE[ATIVIDADE],BS_ATIVIDADE[UNIDADE] ), "*")</f>
        <v>Nº DE SOLDA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5" t="s">
        <v>908</v>
      </c>
      <c r="W450" s="151" t="s">
        <v>700</v>
      </c>
      <c r="X450" s="104" t="s">
        <v>421</v>
      </c>
      <c r="Y450" s="129"/>
      <c r="Z450" s="104"/>
      <c r="AA450" s="105" t="s">
        <v>679</v>
      </c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5" t="str">
        <f>IF(BS_CONTROLE[[#This Row],[Entre - Estações]]=0, "-", BS_CONTROLE[[#This Row],[Entre - Estações]])</f>
        <v>ZEM</v>
      </c>
      <c r="AN450" s="105" t="str">
        <f>IF(BS_CONTROLE[[#This Row],[SB]]=0, "-", BS_CONTROLE[[#This Row],[SB]])</f>
        <v>ZEM2</v>
      </c>
      <c r="AO450" s="105">
        <f>IF(BS_CONTROLE[[#This Row],[SUB]]=0, "-", BS_CONTROLE[[#This Row],[SUB]])</f>
        <v>55</v>
      </c>
      <c r="AP450" s="105">
        <f>BS_CONTROLE[[#This Row],[KM - Inicio]]</f>
        <v>134.47999999999999</v>
      </c>
      <c r="AQ450" s="105">
        <f>BS_CONTROLE[[#This Row],[KM - Inicio]]</f>
        <v>134.47999999999999</v>
      </c>
      <c r="AR450" s="108"/>
      <c r="AS450" s="108"/>
      <c r="AT450" s="108"/>
      <c r="AU450" s="136"/>
      <c r="AV450" s="136"/>
      <c r="AW450" s="14"/>
      <c r="AX450" s="14"/>
      <c r="AY450" s="162">
        <f t="shared" si="42"/>
        <v>0</v>
      </c>
      <c r="AZ450" s="153"/>
      <c r="BA450" s="109"/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8" t="str">
        <f t="shared" si="47"/>
        <v/>
      </c>
    </row>
    <row r="451" spans="1:72" hidden="1">
      <c r="A451" s="47" t="str">
        <f t="shared" si="43"/>
        <v>ISMAEL(TP-726)46071</v>
      </c>
      <c r="B451" s="102">
        <v>46071</v>
      </c>
      <c r="C451" s="135">
        <f>IF(BS_CONTROLE[[#This Row],[DATA]]="","",WEEKNUM(BS_CONTROLE[[#This Row],[DATA]]))</f>
        <v>8</v>
      </c>
      <c r="D451" s="104" t="s">
        <v>755</v>
      </c>
      <c r="E451" s="157">
        <v>445</v>
      </c>
      <c r="F451" s="126" t="s">
        <v>696</v>
      </c>
      <c r="G451" s="142" t="str">
        <f>IF(D451="","*",VLOOKUP(F451,BS_ATIVIDADE[],3,FALSE))</f>
        <v>SOLDA</v>
      </c>
      <c r="H451" s="106" t="s">
        <v>679</v>
      </c>
      <c r="I451" s="106" t="s">
        <v>679</v>
      </c>
      <c r="J451" s="105">
        <v>55</v>
      </c>
      <c r="K451" s="105">
        <v>134.47999999999999</v>
      </c>
      <c r="L451" s="105" t="s">
        <v>679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6">
        <v>0.375</v>
      </c>
      <c r="P451" s="106">
        <v>6.25E-2</v>
      </c>
      <c r="Q451" s="105">
        <v>1</v>
      </c>
      <c r="R451" s="10" t="str">
        <f>IFERROR(_xlfn.XLOOKUP(F451, BS_ATIVIDADE[ATIVIDADE],BS_ATIVIDADE[UNIDADE] ), "*")</f>
        <v>Nº DE SOLDA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5" t="s">
        <v>908</v>
      </c>
      <c r="W451" s="151" t="s">
        <v>700</v>
      </c>
      <c r="X451" s="104" t="s">
        <v>421</v>
      </c>
      <c r="Y451" s="129"/>
      <c r="Z451" s="104"/>
      <c r="AA451" s="105" t="s">
        <v>679</v>
      </c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5" t="str">
        <f>IF(BS_CONTROLE[[#This Row],[Entre - Estações]]=0, "-", BS_CONTROLE[[#This Row],[Entre - Estações]])</f>
        <v>ZEM</v>
      </c>
      <c r="AN451" s="105" t="str">
        <f>IF(BS_CONTROLE[[#This Row],[SB]]=0, "-", BS_CONTROLE[[#This Row],[SB]])</f>
        <v>ZEM2</v>
      </c>
      <c r="AO451" s="105">
        <f>IF(BS_CONTROLE[[#This Row],[SUB]]=0, "-", BS_CONTROLE[[#This Row],[SUB]])</f>
        <v>55</v>
      </c>
      <c r="AP451" s="105">
        <f>BS_CONTROLE[[#This Row],[KM - Inicio]]</f>
        <v>134.47999999999999</v>
      </c>
      <c r="AQ451" s="105">
        <f>BS_CONTROLE[[#This Row],[KM - Inicio]]</f>
        <v>134.47999999999999</v>
      </c>
      <c r="AR451" s="108"/>
      <c r="AS451" s="108"/>
      <c r="AT451" s="108"/>
      <c r="AU451" s="136"/>
      <c r="AV451" s="136"/>
      <c r="AW451" s="14"/>
      <c r="AX451" s="14"/>
      <c r="AY451" s="162">
        <f t="shared" si="42"/>
        <v>0</v>
      </c>
      <c r="AZ451" s="153"/>
      <c r="BA451" s="109"/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8" t="str">
        <f t="shared" si="47"/>
        <v/>
      </c>
    </row>
    <row r="452" spans="1:72" hidden="1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7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2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8" t="str">
        <f t="shared" si="47"/>
        <v/>
      </c>
    </row>
    <row r="453" spans="1:72" hidden="1">
      <c r="A453" s="47" t="str">
        <f t="shared" si="43"/>
        <v>WALTER (TP-810)46071</v>
      </c>
      <c r="B453" s="102">
        <v>46071</v>
      </c>
      <c r="C453" s="135">
        <f>IF(BS_CONTROLE[[#This Row],[DATA]]="","",WEEKNUM(BS_CONTROLE[[#This Row],[DATA]]))</f>
        <v>8</v>
      </c>
      <c r="D453" s="104" t="s">
        <v>812</v>
      </c>
      <c r="E453" s="157">
        <v>447</v>
      </c>
      <c r="F453" s="126" t="s">
        <v>758</v>
      </c>
      <c r="G453" s="142" t="str">
        <f>IF(D453="","*",VLOOKUP(F453,BS_ATIVIDADE[],3,FALSE))</f>
        <v>MODERNIZAÇÃO</v>
      </c>
      <c r="H453" s="106" t="s">
        <v>679</v>
      </c>
      <c r="I453" s="106" t="s">
        <v>679</v>
      </c>
      <c r="J453" s="105">
        <v>48</v>
      </c>
      <c r="K453" s="105">
        <v>121.298</v>
      </c>
      <c r="L453" s="105" t="s">
        <v>679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453" s="127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453" s="106">
        <v>0.35416666666666669</v>
      </c>
      <c r="P453" s="106">
        <v>8.3333333333333329E-2</v>
      </c>
      <c r="Q453" s="105">
        <v>1</v>
      </c>
      <c r="R453" s="10" t="str">
        <f>IFERROR(_xlfn.XLOOKUP(F453, BS_ATIVIDADE[ATIVIDADE],BS_ATIVIDADE[UNIDADE] ), "*")</f>
        <v>Nº DE SOLDA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5" t="s">
        <v>1281</v>
      </c>
      <c r="W453" s="151" t="s">
        <v>700</v>
      </c>
      <c r="X453" s="104" t="s">
        <v>421</v>
      </c>
      <c r="Y453" s="129"/>
      <c r="Z453" s="104"/>
      <c r="AA453" s="105" t="s">
        <v>679</v>
      </c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5" t="str">
        <f>IF(BS_CONTROLE[[#This Row],[Entre - Estações]]=0, "-", BS_CONTROLE[[#This Row],[Entre - Estações]])</f>
        <v>ZWI-ZEM</v>
      </c>
      <c r="AN453" s="105">
        <f>IF(BS_CONTROLE[[#This Row],[SB]]=0, "-", BS_CONTROLE[[#This Row],[SB]])</f>
        <v>1231211</v>
      </c>
      <c r="AO453" s="105">
        <f>IF(BS_CONTROLE[[#This Row],[SUB]]=0, "-", BS_CONTROLE[[#This Row],[SUB]])</f>
        <v>48</v>
      </c>
      <c r="AP453" s="105">
        <f>BS_CONTROLE[[#This Row],[KM - Inicio]]</f>
        <v>121.298</v>
      </c>
      <c r="AQ453" s="105">
        <f>BS_CONTROLE[[#This Row],[KM - Inicio]]</f>
        <v>121.298</v>
      </c>
      <c r="AR453" s="108"/>
      <c r="AS453" s="108"/>
      <c r="AT453" s="108"/>
      <c r="AU453" s="136"/>
      <c r="AV453" s="136"/>
      <c r="AW453" s="14"/>
      <c r="AX453" s="14"/>
      <c r="AY453" s="162">
        <f t="shared" si="42"/>
        <v>0</v>
      </c>
      <c r="AZ453" s="153"/>
      <c r="BA453" s="109"/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8" t="str">
        <f t="shared" si="47"/>
        <v/>
      </c>
    </row>
    <row r="454" spans="1:72" hidden="1">
      <c r="A454" s="47" t="str">
        <f t="shared" si="43"/>
        <v>ADENISON (TP-810)46071</v>
      </c>
      <c r="B454" s="102">
        <v>46071</v>
      </c>
      <c r="C454" s="135">
        <f>IF(BS_CONTROLE[[#This Row],[DATA]]="","",WEEKNUM(BS_CONTROLE[[#This Row],[DATA]]))</f>
        <v>8</v>
      </c>
      <c r="D454" s="104" t="s">
        <v>1122</v>
      </c>
      <c r="E454" s="157">
        <v>448</v>
      </c>
      <c r="F454" s="126" t="s">
        <v>758</v>
      </c>
      <c r="G454" s="142" t="str">
        <f>IF(D454="","*",VLOOKUP(F454,BS_ATIVIDADE[],3,FALSE))</f>
        <v>MODERNIZAÇÃO</v>
      </c>
      <c r="H454" s="106" t="s">
        <v>679</v>
      </c>
      <c r="I454" s="106" t="s">
        <v>679</v>
      </c>
      <c r="J454" s="105">
        <v>48</v>
      </c>
      <c r="K454" s="105">
        <v>123.928</v>
      </c>
      <c r="L454" s="105" t="s">
        <v>679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454" s="127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454" s="106">
        <v>0.35416666666666669</v>
      </c>
      <c r="P454" s="106">
        <v>8.3333333333333329E-2</v>
      </c>
      <c r="Q454" s="105">
        <v>1</v>
      </c>
      <c r="R454" s="10" t="str">
        <f>IFERROR(_xlfn.XLOOKUP(F454, BS_ATIVIDADE[ATIVIDADE],BS_ATIVIDADE[UNIDADE] ), "*")</f>
        <v>Nº DE SOLDA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5" t="s">
        <v>1281</v>
      </c>
      <c r="W454" s="151" t="s">
        <v>700</v>
      </c>
      <c r="X454" s="104" t="s">
        <v>421</v>
      </c>
      <c r="Y454" s="129"/>
      <c r="Z454" s="104"/>
      <c r="AA454" s="105" t="s">
        <v>679</v>
      </c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5" t="str">
        <f>IF(BS_CONTROLE[[#This Row],[Entre - Estações]]=0, "-", BS_CONTROLE[[#This Row],[Entre - Estações]])</f>
        <v>ZWI-ZEM</v>
      </c>
      <c r="AN454" s="105">
        <f>IF(BS_CONTROLE[[#This Row],[SB]]=0, "-", BS_CONTROLE[[#This Row],[SB]])</f>
        <v>1241231</v>
      </c>
      <c r="AO454" s="105">
        <f>IF(BS_CONTROLE[[#This Row],[SUB]]=0, "-", BS_CONTROLE[[#This Row],[SUB]])</f>
        <v>48</v>
      </c>
      <c r="AP454" s="105">
        <f>BS_CONTROLE[[#This Row],[KM - Inicio]]</f>
        <v>123.928</v>
      </c>
      <c r="AQ454" s="105">
        <f>BS_CONTROLE[[#This Row],[KM - Inicio]]</f>
        <v>123.928</v>
      </c>
      <c r="AR454" s="108"/>
      <c r="AS454" s="108"/>
      <c r="AT454" s="108"/>
      <c r="AU454" s="136"/>
      <c r="AV454" s="136"/>
      <c r="AW454" s="14"/>
      <c r="AX454" s="14"/>
      <c r="AY454" s="162">
        <f t="shared" si="42"/>
        <v>0</v>
      </c>
      <c r="AZ454" s="153"/>
      <c r="BA454" s="109"/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8" t="str">
        <f t="shared" si="47"/>
        <v/>
      </c>
    </row>
    <row r="455" spans="1:72" hidden="1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7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2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188" t="str">
        <f t="shared" si="47"/>
        <v/>
      </c>
    </row>
    <row r="456" spans="1:72" hidden="1">
      <c r="A456" s="47" t="str">
        <f t="shared" ref="A456:A519" si="49">D456&amp;B456</f>
        <v>W6146071</v>
      </c>
      <c r="B456" s="102">
        <v>46071</v>
      </c>
      <c r="C456" s="135">
        <f>IF(BS_CONTROLE[[#This Row],[DATA]]="","",WEEKNUM(BS_CONTROLE[[#This Row],[DATA]]))</f>
        <v>8</v>
      </c>
      <c r="D456" s="104" t="s">
        <v>772</v>
      </c>
      <c r="E456" s="157">
        <v>450</v>
      </c>
      <c r="F456" s="126" t="s">
        <v>678</v>
      </c>
      <c r="G456" s="142" t="str">
        <f>IF(D456="","*",VLOOKUP(F456,BS_ATIVIDADE[],3,FALSE))</f>
        <v>OUTROS</v>
      </c>
      <c r="H456" s="106" t="s">
        <v>71</v>
      </c>
      <c r="I456" s="106" t="s">
        <v>335</v>
      </c>
      <c r="J456" s="105">
        <v>92</v>
      </c>
      <c r="K456" s="105">
        <v>67</v>
      </c>
      <c r="L456" s="105" t="s">
        <v>679</v>
      </c>
      <c r="M456" s="127" t="s">
        <v>11</v>
      </c>
      <c r="N456" s="127" t="s">
        <v>1050</v>
      </c>
      <c r="O456" s="106">
        <v>0.5</v>
      </c>
      <c r="P456" s="106">
        <v>4.1666666666666664E-2</v>
      </c>
      <c r="Q456" s="105">
        <v>1</v>
      </c>
      <c r="R456" s="10" t="str">
        <f>IFERROR(_xlfn.XLOOKUP(F456, BS_ATIVIDADE[ATIVIDADE],BS_ATIVIDADE[UNIDADE] ), "*")</f>
        <v>BINÁRIO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5" t="s">
        <v>822</v>
      </c>
      <c r="W456" s="151" t="s">
        <v>683</v>
      </c>
      <c r="X456" s="104" t="s">
        <v>421</v>
      </c>
      <c r="Y456" s="129"/>
      <c r="Z456" s="104"/>
      <c r="AA456" s="105">
        <v>1</v>
      </c>
      <c r="AB456" s="103" t="s">
        <v>412</v>
      </c>
      <c r="AC456" s="152"/>
      <c r="AD456" s="107">
        <v>0.47916666666666669</v>
      </c>
      <c r="AE456" s="105">
        <v>9402</v>
      </c>
      <c r="AF456" s="105" t="s">
        <v>679</v>
      </c>
      <c r="AG456" s="105"/>
      <c r="AH456" s="15"/>
      <c r="AI456" s="126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5" t="str">
        <f>IF(BS_CONTROLE[[#This Row],[Entre - Estações]]=0, "-", BS_CONTROLE[[#This Row],[Entre - Estações]])</f>
        <v>ZEV-ZPT</v>
      </c>
      <c r="AN456" s="105" t="str">
        <f>IF(BS_CONTROLE[[#This Row],[SB]]=0, "-", BS_CONTROLE[[#This Row],[SB]])</f>
        <v>ZEVZPT</v>
      </c>
      <c r="AO456" s="105">
        <f>IF(BS_CONTROLE[[#This Row],[SUB]]=0, "-", BS_CONTROLE[[#This Row],[SUB]])</f>
        <v>92</v>
      </c>
      <c r="AP456" s="105">
        <f>BS_CONTROLE[[#This Row],[KM - Inicio]]</f>
        <v>67</v>
      </c>
      <c r="AQ456" s="105">
        <f>BS_CONTROLE[[#This Row],[KM - Inicio]]</f>
        <v>67</v>
      </c>
      <c r="AR456" s="108"/>
      <c r="AS456" s="108"/>
      <c r="AT456" s="108"/>
      <c r="AU456" s="136"/>
      <c r="AV456" s="136"/>
      <c r="AW456" s="14"/>
      <c r="AX456" s="14"/>
      <c r="AY456" s="162">
        <f t="shared" si="48"/>
        <v>0</v>
      </c>
      <c r="AZ456" s="153"/>
      <c r="BA456" s="109"/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8" t="str">
        <f t="shared" ref="BT456:BT519" si="53">IF(BN456="","",SUBSTITUTE(BM456," ","")&amp;SUBSTITUTE(BN456," ",""))</f>
        <v/>
      </c>
    </row>
    <row r="457" spans="1:72" hidden="1">
      <c r="A457" s="47" t="str">
        <f t="shared" si="49"/>
        <v>HUELTON (TP-725)46071</v>
      </c>
      <c r="B457" s="102">
        <v>46071</v>
      </c>
      <c r="C457" s="135">
        <f>IF(BS_CONTROLE[[#This Row],[DATA]]="","",WEEKNUM(BS_CONTROLE[[#This Row],[DATA]]))</f>
        <v>8</v>
      </c>
      <c r="D457" s="104" t="s">
        <v>782</v>
      </c>
      <c r="E457" s="157">
        <v>451</v>
      </c>
      <c r="F457" s="126" t="s">
        <v>696</v>
      </c>
      <c r="G457" s="142" t="str">
        <f>IF(D457="","*",VLOOKUP(F457,BS_ATIVIDADE[],3,FALSE))</f>
        <v>SOLDA</v>
      </c>
      <c r="H457" s="106" t="s">
        <v>679</v>
      </c>
      <c r="I457" s="106" t="s">
        <v>679</v>
      </c>
      <c r="J457" s="105">
        <v>54</v>
      </c>
      <c r="K457" s="105">
        <v>65.3</v>
      </c>
      <c r="L457" s="105" t="s">
        <v>679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6">
        <v>0.41666666666666669</v>
      </c>
      <c r="P457" s="106">
        <v>6.25E-2</v>
      </c>
      <c r="Q457" s="105">
        <v>1</v>
      </c>
      <c r="R457" s="10" t="str">
        <f>IFERROR(_xlfn.XLOOKUP(F457, BS_ATIVIDADE[ATIVIDADE],BS_ATIVIDADE[UNIDADE] ), "*")</f>
        <v>Nº DE SOLDA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5" t="s">
        <v>773</v>
      </c>
      <c r="W457" s="151" t="s">
        <v>700</v>
      </c>
      <c r="X457" s="104" t="s">
        <v>421</v>
      </c>
      <c r="Y457" s="129"/>
      <c r="Z457" s="104"/>
      <c r="AA457" s="105" t="s">
        <v>679</v>
      </c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5" t="str">
        <f>IF(BS_CONTROLE[[#This Row],[Entre - Estações]]=0, "-", BS_CONTROLE[[#This Row],[Entre - Estações]])</f>
        <v>ZPG-MRS</v>
      </c>
      <c r="AN457" s="105" t="str">
        <f>IF(BS_CONTROLE[[#This Row],[SB]]=0, "-", BS_CONTROLE[[#This Row],[SB]])</f>
        <v>K67ZEV1</v>
      </c>
      <c r="AO457" s="105">
        <f>IF(BS_CONTROLE[[#This Row],[SUB]]=0, "-", BS_CONTROLE[[#This Row],[SUB]])</f>
        <v>54</v>
      </c>
      <c r="AP457" s="105">
        <f>BS_CONTROLE[[#This Row],[KM - Inicio]]</f>
        <v>65.3</v>
      </c>
      <c r="AQ457" s="105">
        <f>BS_CONTROLE[[#This Row],[KM - Inicio]]</f>
        <v>65.3</v>
      </c>
      <c r="AR457" s="108"/>
      <c r="AS457" s="108"/>
      <c r="AT457" s="108"/>
      <c r="AU457" s="136"/>
      <c r="AV457" s="136"/>
      <c r="AW457" s="14"/>
      <c r="AX457" s="14"/>
      <c r="AY457" s="162">
        <f t="shared" si="48"/>
        <v>0</v>
      </c>
      <c r="AZ457" s="153"/>
      <c r="BA457" s="109"/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8" t="str">
        <f t="shared" si="53"/>
        <v/>
      </c>
    </row>
    <row r="458" spans="1:72" hidden="1">
      <c r="A458" s="47" t="str">
        <f t="shared" si="49"/>
        <v>ANDERSON (TF-680)46071</v>
      </c>
      <c r="B458" s="102">
        <v>46071</v>
      </c>
      <c r="C458" s="135">
        <f>IF(BS_CONTROLE[[#This Row],[DATA]]="","",WEEKNUM(BS_CONTROLE[[#This Row],[DATA]]))</f>
        <v>8</v>
      </c>
      <c r="D458" s="104" t="s">
        <v>1287</v>
      </c>
      <c r="E458" s="157">
        <v>452</v>
      </c>
      <c r="F458" s="126" t="s">
        <v>738</v>
      </c>
      <c r="G458" s="142" t="str">
        <f>IF(D458="","*",VLOOKUP(F458,BS_ATIVIDADE[],3,FALSE))</f>
        <v>AMV</v>
      </c>
      <c r="H458" s="106" t="s">
        <v>679</v>
      </c>
      <c r="I458" s="106" t="s">
        <v>679</v>
      </c>
      <c r="J458" s="105">
        <v>92</v>
      </c>
      <c r="K458" s="108">
        <v>101.95</v>
      </c>
      <c r="L458" s="105" t="s">
        <v>679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6">
        <v>0.45833333333333331</v>
      </c>
      <c r="P458" s="106">
        <v>0.125</v>
      </c>
      <c r="Q458" s="105">
        <v>1</v>
      </c>
      <c r="R458" s="10" t="str">
        <f>IFERROR(_xlfn.XLOOKUP(F458, BS_ATIVIDADE[ATIVIDADE],BS_ATIVIDADE[UNIDADE] ), "*")</f>
        <v>Nº DE PEÇAS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5" t="s">
        <v>773</v>
      </c>
      <c r="W458" s="151" t="s">
        <v>1288</v>
      </c>
      <c r="X458" s="104" t="s">
        <v>421</v>
      </c>
      <c r="Y458" s="129"/>
      <c r="Z458" s="104"/>
      <c r="AA458" s="105" t="s">
        <v>679</v>
      </c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5" t="str">
        <f>IF(BS_CONTROLE[[#This Row],[Entre - Estações]]=0, "-", BS_CONTROLE[[#This Row],[Entre - Estações]])</f>
        <v>ZGP</v>
      </c>
      <c r="AN458" s="105" t="str">
        <f>IF(BS_CONTROLE[[#This Row],[SB]]=0, "-", BS_CONTROLE[[#This Row],[SB]])</f>
        <v>ZGP2</v>
      </c>
      <c r="AO458" s="105">
        <f>IF(BS_CONTROLE[[#This Row],[SUB]]=0, "-", BS_CONTROLE[[#This Row],[SUB]])</f>
        <v>92</v>
      </c>
      <c r="AP458" s="105">
        <f>BS_CONTROLE[[#This Row],[KM - Inicio]]</f>
        <v>101.95</v>
      </c>
      <c r="AQ458" s="105">
        <f>BS_CONTROLE[[#This Row],[KM - Inicio]]</f>
        <v>101.95</v>
      </c>
      <c r="AR458" s="108"/>
      <c r="AS458" s="108"/>
      <c r="AT458" s="108"/>
      <c r="AU458" s="136"/>
      <c r="AV458" s="136"/>
      <c r="AW458" s="14"/>
      <c r="AX458" s="14"/>
      <c r="AY458" s="162">
        <f t="shared" si="48"/>
        <v>0</v>
      </c>
      <c r="AZ458" s="153"/>
      <c r="BA458" s="109"/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Produção e Intervalo</v>
      </c>
      <c r="BR458" s="19">
        <f t="shared" si="51"/>
        <v>0</v>
      </c>
      <c r="BS458" s="19">
        <f t="shared" si="52"/>
        <v>0</v>
      </c>
      <c r="BT458" s="188" t="str">
        <f t="shared" si="53"/>
        <v/>
      </c>
    </row>
    <row r="459" spans="1:72" hidden="1">
      <c r="A459" s="47" t="str">
        <f t="shared" si="49"/>
        <v>DIEGO (TF-42)46071</v>
      </c>
      <c r="B459" s="102">
        <v>46071</v>
      </c>
      <c r="C459" s="135">
        <f>IF(BS_CONTROLE[[#This Row],[DATA]]="","",WEEKNUM(BS_CONTROLE[[#This Row],[DATA]]))</f>
        <v>8</v>
      </c>
      <c r="D459" s="104" t="s">
        <v>876</v>
      </c>
      <c r="E459" s="157">
        <v>425</v>
      </c>
      <c r="F459" s="126" t="s">
        <v>877</v>
      </c>
      <c r="G459" s="142" t="str">
        <f>IF(D459="","*",VLOOKUP(F459,BS_ATIVIDADE[],3,FALSE))</f>
        <v>LIMPEZA LASTRO</v>
      </c>
      <c r="H459" s="106" t="s">
        <v>679</v>
      </c>
      <c r="I459" s="106" t="s">
        <v>679</v>
      </c>
      <c r="J459" s="105">
        <v>53</v>
      </c>
      <c r="K459" s="105">
        <v>109.05</v>
      </c>
      <c r="L459" s="105" t="s">
        <v>679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59" s="106">
        <v>0.41666666666666669</v>
      </c>
      <c r="P459" s="106">
        <v>8.3333333333333329E-2</v>
      </c>
      <c r="Q459" s="105">
        <v>20</v>
      </c>
      <c r="R459" s="10" t="str">
        <f>IFERROR(_xlfn.XLOOKUP(F459, BS_ATIVIDADE[ATIVIDADE],BS_ATIVIDADE[UNIDADE] ), "*")</f>
        <v>M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59" s="105" t="s">
        <v>773</v>
      </c>
      <c r="W459" s="151" t="s">
        <v>878</v>
      </c>
      <c r="X459" s="104" t="s">
        <v>421</v>
      </c>
      <c r="Y459" s="129"/>
      <c r="Z459" s="104"/>
      <c r="AA459" s="105" t="s">
        <v>679</v>
      </c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LIMPEZA LASTRO</v>
      </c>
      <c r="AJ459" s="9" t="str">
        <f>IF(BS_CONTROLE[[#This Row],[Atividade]]=0, "-", BS_CONTROLE[[#This Row],[Atividade]])</f>
        <v>LIMPEZA LASTRO</v>
      </c>
      <c r="AK459" s="31" t="str">
        <f>BS_CONTROLE[[#This Row],[Local - Partida]]</f>
        <v>-</v>
      </c>
      <c r="AL459" s="31" t="str">
        <f>BS_CONTROLE[[#This Row],[Local - Encerramento]]</f>
        <v>-</v>
      </c>
      <c r="AM459" s="105" t="str">
        <f>IF(BS_CONTROLE[[#This Row],[Entre - Estações]]=0, "-", BS_CONTROLE[[#This Row],[Entre - Estações]])</f>
        <v>PAT-ZGM</v>
      </c>
      <c r="AN459" s="105" t="str">
        <f>IF(BS_CONTROLE[[#This Row],[SB]]=0, "-", BS_CONTROLE[[#This Row],[SB]])</f>
        <v>PAT1102</v>
      </c>
      <c r="AO459" s="105">
        <f>IF(BS_CONTROLE[[#This Row],[SUB]]=0, "-", BS_CONTROLE[[#This Row],[SUB]])</f>
        <v>53</v>
      </c>
      <c r="AP459" s="105">
        <f>BS_CONTROLE[[#This Row],[KM - Inicio]]</f>
        <v>109.05</v>
      </c>
      <c r="AQ459" s="105">
        <f>BS_CONTROLE[[#This Row],[KM - Inicio]]</f>
        <v>109.05</v>
      </c>
      <c r="AR459" s="108"/>
      <c r="AS459" s="108"/>
      <c r="AT459" s="108"/>
      <c r="AU459" s="136"/>
      <c r="AV459" s="136"/>
      <c r="AW459" s="14"/>
      <c r="AX459" s="14"/>
      <c r="AY459" s="162">
        <f t="shared" si="48"/>
        <v>0</v>
      </c>
      <c r="AZ459" s="153"/>
      <c r="BA459" s="109"/>
      <c r="BB459" s="10" t="str">
        <f>IFERROR(_xlfn.XLOOKUP(AI459, BS_ATIVIDADE[ATIVIDADE],BS_ATIVIDADE[UNIDADE] ), "*")</f>
        <v>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Produção e Intervalo</v>
      </c>
      <c r="BR459" s="19">
        <f t="shared" si="51"/>
        <v>0</v>
      </c>
      <c r="BS459" s="19">
        <f t="shared" si="52"/>
        <v>0</v>
      </c>
      <c r="BT459" s="188" t="str">
        <f t="shared" si="53"/>
        <v/>
      </c>
    </row>
    <row r="460" spans="1:72" hidden="1">
      <c r="A460" s="47" t="str">
        <f t="shared" si="49"/>
        <v>EXPANSÃO TURMA 146071</v>
      </c>
      <c r="B460" s="102">
        <v>46071</v>
      </c>
      <c r="C460" s="135">
        <f>IF(BS_CONTROLE[[#This Row],[DATA]]="","",WEEKNUM(BS_CONTROLE[[#This Row],[DATA]]))</f>
        <v>8</v>
      </c>
      <c r="D460" s="104" t="s">
        <v>703</v>
      </c>
      <c r="E460" s="157">
        <v>280</v>
      </c>
      <c r="F460" s="126" t="s">
        <v>704</v>
      </c>
      <c r="G460" s="142" t="str">
        <f>IF(D460="","*",VLOOKUP(F460,BS_ATIVIDADE[],3,FALSE))</f>
        <v>EXPANSÃO</v>
      </c>
      <c r="H460" s="106" t="s">
        <v>679</v>
      </c>
      <c r="I460" s="106" t="s">
        <v>679</v>
      </c>
      <c r="J460" s="105">
        <v>53</v>
      </c>
      <c r="K460" s="105">
        <v>108.9</v>
      </c>
      <c r="L460" s="105" t="s">
        <v>679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6">
        <v>0.35416666666666669</v>
      </c>
      <c r="P460" s="106">
        <v>6.25E-2</v>
      </c>
      <c r="Q460" s="105">
        <v>1</v>
      </c>
      <c r="R460" s="10" t="str">
        <f>IFERROR(_xlfn.XLOOKUP(F460, BS_ATIVIDADE[ATIVIDADE],BS_ATIVIDADE[UNIDADE] ), "*")</f>
        <v>Nº DE SOLDA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5" t="s">
        <v>785</v>
      </c>
      <c r="W460" s="151" t="s">
        <v>700</v>
      </c>
      <c r="X460" s="104" t="s">
        <v>421</v>
      </c>
      <c r="Y460" s="129"/>
      <c r="Z460" s="104"/>
      <c r="AA460" s="105" t="s">
        <v>679</v>
      </c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EXPANSÃO - SOLDA</v>
      </c>
      <c r="AJ460" s="9" t="str">
        <f>IF(BS_CONTROLE[[#This Row],[Atividade]]=0, "-", BS_CONTROLE[[#This Row],[Atividade]])</f>
        <v>EXPANSÃO - SOLDA</v>
      </c>
      <c r="AK460" s="31" t="str">
        <f>BS_CONTROLE[[#This Row],[Local - Partida]]</f>
        <v>-</v>
      </c>
      <c r="AL460" s="31" t="str">
        <f>BS_CONTROLE[[#This Row],[Local - Encerramento]]</f>
        <v>-</v>
      </c>
      <c r="AM460" s="105" t="str">
        <f>IF(BS_CONTROLE[[#This Row],[Entre - Estações]]=0, "-", BS_CONTROLE[[#This Row],[Entre - Estações]])</f>
        <v>PAT-ZGM</v>
      </c>
      <c r="AN460" s="105" t="str">
        <f>IF(BS_CONTROLE[[#This Row],[SB]]=0, "-", BS_CONTROLE[[#This Row],[SB]])</f>
        <v>PAT1102</v>
      </c>
      <c r="AO460" s="105">
        <f>IF(BS_CONTROLE[[#This Row],[SUB]]=0, "-", BS_CONTROLE[[#This Row],[SUB]])</f>
        <v>53</v>
      </c>
      <c r="AP460" s="105">
        <f>BS_CONTROLE[[#This Row],[KM - Inicio]]</f>
        <v>108.9</v>
      </c>
      <c r="AQ460" s="105">
        <f>BS_CONTROLE[[#This Row],[KM - Inicio]]</f>
        <v>108.9</v>
      </c>
      <c r="AR460" s="108"/>
      <c r="AS460" s="108"/>
      <c r="AT460" s="108"/>
      <c r="AU460" s="136"/>
      <c r="AV460" s="136"/>
      <c r="AW460" s="14"/>
      <c r="AX460" s="14"/>
      <c r="AY460" s="162">
        <f t="shared" si="48"/>
        <v>0</v>
      </c>
      <c r="AZ460" s="153"/>
      <c r="BA460" s="109"/>
      <c r="BB460" s="10" t="str">
        <f>IFERROR(_xlfn.XLOOKUP(AI460, BS_ATIVIDADE[ATIVIDADE],BS_ATIVIDADE[UNIDADE] ), "*")</f>
        <v>Nº DE SOLDA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8" t="str">
        <f t="shared" si="53"/>
        <v/>
      </c>
    </row>
    <row r="461" spans="1:72" hidden="1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7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2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188" t="str">
        <f t="shared" si="53"/>
        <v/>
      </c>
    </row>
    <row r="462" spans="1:72" hidden="1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7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2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188" t="str">
        <f t="shared" si="53"/>
        <v/>
      </c>
    </row>
    <row r="463" spans="1:72" hidden="1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7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2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7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2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8" t="str">
        <f t="shared" si="53"/>
        <v/>
      </c>
    </row>
    <row r="465" spans="1:72" hidden="1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7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2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8" t="str">
        <f t="shared" si="53"/>
        <v/>
      </c>
    </row>
    <row r="466" spans="1:72" hidden="1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7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2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8" t="str">
        <f t="shared" si="53"/>
        <v/>
      </c>
    </row>
    <row r="467" spans="1:72" hidden="1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7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2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188" t="str">
        <f t="shared" si="53"/>
        <v/>
      </c>
    </row>
    <row r="468" spans="1:72" hidden="1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7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2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18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7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2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7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2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8" t="str">
        <f t="shared" si="53"/>
        <v/>
      </c>
    </row>
    <row r="471" spans="1:72" hidden="1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7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2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188" t="str">
        <f t="shared" si="53"/>
        <v/>
      </c>
    </row>
    <row r="472" spans="1:72" hidden="1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7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2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188" t="str">
        <f t="shared" si="53"/>
        <v/>
      </c>
    </row>
    <row r="473" spans="1:72" hidden="1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7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2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188" t="str">
        <f t="shared" si="53"/>
        <v/>
      </c>
    </row>
    <row r="474" spans="1:72" hidden="1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7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2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7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2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7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2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8" t="str">
        <f t="shared" si="53"/>
        <v/>
      </c>
    </row>
    <row r="477" spans="1:72" hidden="1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7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2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188" t="str">
        <f t="shared" si="53"/>
        <v/>
      </c>
    </row>
    <row r="478" spans="1:72" hidden="1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7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2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188" t="str">
        <f t="shared" si="53"/>
        <v/>
      </c>
    </row>
    <row r="479" spans="1:72" hidden="1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7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2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188" t="str">
        <f t="shared" si="53"/>
        <v/>
      </c>
    </row>
    <row r="480" spans="1:72" hidden="1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7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2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8" t="str">
        <f t="shared" si="53"/>
        <v/>
      </c>
    </row>
    <row r="481" spans="1:72" hidden="1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7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2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188" t="str">
        <f t="shared" si="53"/>
        <v/>
      </c>
    </row>
    <row r="482" spans="1:72" hidden="1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7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2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188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7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2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7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2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8" t="str">
        <f t="shared" si="53"/>
        <v/>
      </c>
    </row>
    <row r="485" spans="1:72" hidden="1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7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2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188" t="str">
        <f t="shared" si="53"/>
        <v/>
      </c>
    </row>
    <row r="486" spans="1:72" hidden="1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7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2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8" t="str">
        <f t="shared" si="53"/>
        <v/>
      </c>
    </row>
    <row r="487" spans="1:72" hidden="1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7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2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188" t="str">
        <f t="shared" si="53"/>
        <v/>
      </c>
    </row>
    <row r="488" spans="1:72" hidden="1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7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2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188" t="str">
        <f t="shared" si="53"/>
        <v/>
      </c>
    </row>
    <row r="489" spans="1:72" hidden="1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7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2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188" t="str">
        <f t="shared" si="53"/>
        <v/>
      </c>
    </row>
    <row r="490" spans="1:72" hidden="1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7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2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8" t="str">
        <f t="shared" si="53"/>
        <v/>
      </c>
    </row>
    <row r="491" spans="1:72" hidden="1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7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2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188" t="str">
        <f t="shared" si="53"/>
        <v/>
      </c>
    </row>
    <row r="492" spans="1:72" hidden="1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7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2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8" t="str">
        <f t="shared" si="53"/>
        <v/>
      </c>
    </row>
    <row r="493" spans="1:72" hidden="1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7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2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188" t="str">
        <f t="shared" si="53"/>
        <v/>
      </c>
    </row>
    <row r="494" spans="1:72" hidden="1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7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2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188" t="str">
        <f t="shared" si="53"/>
        <v/>
      </c>
    </row>
    <row r="495" spans="1:72" hidden="1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7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2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188" t="str">
        <f t="shared" si="53"/>
        <v/>
      </c>
    </row>
    <row r="496" spans="1:72" hidden="1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7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2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188" t="str">
        <f t="shared" si="53"/>
        <v/>
      </c>
    </row>
    <row r="497" spans="1:72" hidden="1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7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2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8" t="str">
        <f t="shared" si="53"/>
        <v/>
      </c>
    </row>
    <row r="498" spans="1:72" hidden="1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7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2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188" t="str">
        <f t="shared" si="53"/>
        <v/>
      </c>
    </row>
    <row r="499" spans="1:72" hidden="1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7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2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188" t="str">
        <f t="shared" si="53"/>
        <v/>
      </c>
    </row>
    <row r="500" spans="1:72" hidden="1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7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2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8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7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2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188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7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2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18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7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2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8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7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2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188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7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2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188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7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2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18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7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2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188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7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2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188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7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2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18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7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2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7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2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7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2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7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2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8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7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2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188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7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2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188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7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2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188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7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2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188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7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2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188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7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2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18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7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2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7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2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188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7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2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188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7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2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18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7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2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18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7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2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18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7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2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7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2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18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7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2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18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7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2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18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7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2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18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7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2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7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2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7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2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7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2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18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7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2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18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7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2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18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7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2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18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7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2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18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7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2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18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7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2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7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2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7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2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18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7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2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18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7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2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18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7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2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7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2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7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2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18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7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2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18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7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2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18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7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2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18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7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2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18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7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2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18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7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2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7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2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18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7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2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18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7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2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18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7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2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18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7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2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18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7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2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18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7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2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18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7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2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18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7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2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18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7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2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18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7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2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18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7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2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18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7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2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18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7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2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7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2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18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7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2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18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7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2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18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7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2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18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7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2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7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2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18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7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2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18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7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2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18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7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2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7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2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7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2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18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7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2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18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7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2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18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7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2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18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7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2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18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7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2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18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7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2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18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7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2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7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2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18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7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2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18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7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2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18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7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2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7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2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18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7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2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18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7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2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18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7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2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7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2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18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7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2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18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7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2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18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7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2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18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7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2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18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7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2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7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2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7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2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7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2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7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2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7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2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7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2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7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2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7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2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7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2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7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2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7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2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7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2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7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2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7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2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7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2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7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2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7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2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7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2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7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2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7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2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7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2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7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2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7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2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7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2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7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2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7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2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7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2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7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2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7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2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7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2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7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2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7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2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7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2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7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2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7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2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7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2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7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2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7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2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7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2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7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2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7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2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7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2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7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2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7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2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7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2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7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2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7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2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7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2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7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2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7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2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7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2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7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2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7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2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7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2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7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2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7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2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7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2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7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2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7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2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7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2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7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2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7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2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7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2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7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2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7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2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7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2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7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2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7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2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7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2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7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2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7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2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7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2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7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2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7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2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7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2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7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2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7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2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7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2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7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2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7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2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7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2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7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2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7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2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7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2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7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2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7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2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7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2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7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2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7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2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7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2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7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2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7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2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7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2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7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2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7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2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7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2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7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2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7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2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7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2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7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2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7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2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7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2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7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2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7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2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7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2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7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2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7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2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7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2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7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2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7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2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7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2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7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2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7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2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7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2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7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2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7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2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7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2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7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2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7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2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7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2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7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2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7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2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7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2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7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2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7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2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7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2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7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2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7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2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7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2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7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2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7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2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7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2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7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2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7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2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7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2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7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2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7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2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7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2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7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2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7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2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7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2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7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2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7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2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7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2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7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2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7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2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7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2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7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2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7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2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7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2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7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2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7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2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7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2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7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2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7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2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7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2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7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2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7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2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7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2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7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2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7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2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7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2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7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2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7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2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7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2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7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2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7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2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7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2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7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2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7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2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7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2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7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2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7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2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7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2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7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2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7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2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7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2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7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2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7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2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7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2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7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2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7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2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7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2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7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2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7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2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7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2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7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2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7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2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7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2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7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2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7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2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7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2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7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2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7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2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7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2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7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2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7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2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7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2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7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2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7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2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7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2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7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2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7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2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7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2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7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2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7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2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7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2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7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2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7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2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7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2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7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2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7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2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7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2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7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2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7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2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7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2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7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2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7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2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7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2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7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2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7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2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7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2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7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2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7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2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7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2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7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2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7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2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7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2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7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2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7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2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7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2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7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2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7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2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7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2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7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2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7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2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7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2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7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2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7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2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7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2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7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2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7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2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7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2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7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2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7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2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7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2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7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2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7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2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7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2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7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2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7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2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7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2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7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2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7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2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7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2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7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2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7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2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7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2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7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2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7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2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7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2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7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2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7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2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7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2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7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2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7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2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7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2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7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2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7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2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7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2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7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2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7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2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7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2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7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2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7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2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7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2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7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2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7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2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7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2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7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2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7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2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7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2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7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2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7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2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7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2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7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2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7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2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7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2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7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2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7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2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7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2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7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2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7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2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7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2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7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2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7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2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7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2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7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2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7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2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7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2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7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2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7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2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7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2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7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2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7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2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7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2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7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2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7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2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7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2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7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2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7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2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7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2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7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2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7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2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7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2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7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2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7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2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7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2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7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2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7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2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7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2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7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2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7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2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7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2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7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2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7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2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7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2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7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2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7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2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7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2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7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2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7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2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7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2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7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2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7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2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7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2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7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2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7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2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7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2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7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2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7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2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7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2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7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2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7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2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7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2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7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2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7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2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7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2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7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2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7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2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7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2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7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2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7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2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7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2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7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2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7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2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7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2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7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2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7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2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7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2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7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2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7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2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7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2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7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2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7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2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7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2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7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2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7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2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7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2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7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2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7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2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7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2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7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2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7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2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7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2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7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2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7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2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7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2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7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2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7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2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7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2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7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2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7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2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7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2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7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2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7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2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7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2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7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2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7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2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7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2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7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2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7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2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7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2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7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2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7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2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7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2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7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2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7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2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7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2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7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2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7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2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7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2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8" t="str">
        <f t="shared" si="101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1">
    <cfRule type="cellIs" dxfId="178" priority="53883" operator="equal">
      <formula>"OPORTUNIDADE"</formula>
    </cfRule>
  </conditionalFormatting>
  <conditionalFormatting sqref="Y6:Z27 Y29:Z1001">
    <cfRule type="cellIs" dxfId="177" priority="11469" operator="equal">
      <formula>"NÃO"</formula>
    </cfRule>
    <cfRule type="cellIs" dxfId="176" priority="11470" operator="equal">
      <formula>"SIM"</formula>
    </cfRule>
  </conditionalFormatting>
  <conditionalFormatting sqref="AZ6:AZ1001">
    <cfRule type="expression" dxfId="175" priority="53925">
      <formula>#REF!=1</formula>
    </cfRule>
  </conditionalFormatting>
  <conditionalFormatting sqref="BE6:BE1001 U6:U1001 AY6:AY1001">
    <cfRule type="cellIs" dxfId="174" priority="53909" operator="equal">
      <formula>"ERRO"</formula>
    </cfRule>
  </conditionalFormatting>
  <conditionalFormatting sqref="BQ6:BQ1001">
    <cfRule type="cellIs" dxfId="173" priority="53904" operator="equal">
      <formula>"Produção e Intervalo"</formula>
    </cfRule>
    <cfRule type="cellIs" dxfId="172" priority="53905" operator="equal">
      <formula>"Aderente"</formula>
    </cfRule>
    <cfRule type="cellIs" dxfId="171" priority="53906" operator="equal">
      <formula>"Intervalo"</formula>
    </cfRule>
    <cfRule type="cellIs" dxfId="170" priority="53907" operator="equal">
      <formula>"Produção"</formula>
    </cfRule>
    <cfRule type="cellIs" dxfId="169" priority="53908" operator="equal">
      <formula>"ERRO"</formula>
    </cfRule>
  </conditionalFormatting>
  <conditionalFormatting sqref="BR6:BS1001">
    <cfRule type="cellIs" dxfId="168" priority="53886" operator="equal">
      <formula>"*"</formula>
    </cfRule>
    <cfRule type="cellIs" dxfId="167" priority="53887" operator="greaterThanOrEqual">
      <formula>1</formula>
    </cfRule>
    <cfRule type="cellIs" dxfId="166" priority="53888" operator="lessThan">
      <formula>1</formula>
    </cfRule>
  </conditionalFormatting>
  <conditionalFormatting sqref="BH6:BH1001">
    <cfRule type="iconSet" priority="60670">
      <iconSet showValue="0">
        <cfvo type="percent" val="0"/>
        <cfvo type="num" val="1"/>
        <cfvo type="num" val="1" gte="0"/>
      </iconSet>
    </cfRule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J6:BJ361 BK361 BJ363:BJ1001 BJ362:BK362 BK349:BK350 BK357:BK358 BK352:BK355 BK364:BK368 BK37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1001">
    <cfRule type="iconSet" priority="60675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12" operator="equal">
      <formula>"OPORTUNIDADE"</formula>
    </cfRule>
  </conditionalFormatting>
  <conditionalFormatting sqref="Z28">
    <cfRule type="cellIs" dxfId="164" priority="10" operator="equal">
      <formula>"NÃO"</formula>
    </cfRule>
    <cfRule type="cellIs" dxfId="163" priority="11" operator="equal">
      <formula>"SIM"</formula>
    </cfRule>
  </conditionalFormatting>
  <conditionalFormatting sqref="Y28">
    <cfRule type="cellIs" dxfId="162" priority="9" operator="equal">
      <formula>"OPORTUNIDADE"</formula>
    </cfRule>
  </conditionalFormatting>
  <conditionalFormatting sqref="Y28">
    <cfRule type="cellIs" dxfId="161" priority="7" operator="equal">
      <formula>"NÃO"</formula>
    </cfRule>
    <cfRule type="cellIs" dxfId="160" priority="8" operator="equal">
      <formula>"SIM"</formula>
    </cfRule>
  </conditionalFormatting>
  <conditionalFormatting sqref="BK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24" t="s">
        <v>1289</v>
      </c>
      <c r="C2" s="224"/>
      <c r="D2" s="224"/>
      <c r="E2" s="224"/>
      <c r="F2" s="224"/>
      <c r="G2" s="224"/>
    </row>
    <row r="3" spans="2:7" ht="15" customHeight="1">
      <c r="B3" s="225"/>
      <c r="C3" s="225"/>
      <c r="D3" s="225"/>
      <c r="E3" s="225"/>
      <c r="F3" s="225"/>
      <c r="G3" s="225"/>
    </row>
    <row r="4" spans="2:7">
      <c r="B4" s="158" t="s">
        <v>1290</v>
      </c>
      <c r="C4" s="158" t="s">
        <v>1291</v>
      </c>
      <c r="D4" s="158" t="s">
        <v>1292</v>
      </c>
      <c r="E4" s="158" t="s">
        <v>1293</v>
      </c>
      <c r="F4" s="158" t="s">
        <v>4</v>
      </c>
      <c r="G4" s="158" t="s">
        <v>1294</v>
      </c>
    </row>
    <row r="5" spans="2:7">
      <c r="B5" s="158"/>
      <c r="C5" s="158"/>
      <c r="D5" s="158"/>
      <c r="E5" s="158"/>
      <c r="F5" s="158"/>
      <c r="G5" s="158"/>
    </row>
    <row r="6" spans="2:7">
      <c r="B6" s="159" t="s">
        <v>1295</v>
      </c>
      <c r="C6" s="159">
        <v>407867</v>
      </c>
      <c r="D6" s="159" t="s">
        <v>1296</v>
      </c>
      <c r="E6" s="159" t="s">
        <v>712</v>
      </c>
      <c r="F6" s="159" t="s">
        <v>1297</v>
      </c>
      <c r="G6" s="160"/>
    </row>
    <row r="7" spans="2:7">
      <c r="B7" s="180" t="s">
        <v>1298</v>
      </c>
      <c r="C7" s="180">
        <v>293644</v>
      </c>
      <c r="D7" s="180" t="s">
        <v>1299</v>
      </c>
      <c r="E7" s="180" t="s">
        <v>712</v>
      </c>
      <c r="F7" s="180" t="s">
        <v>1297</v>
      </c>
      <c r="G7" s="181" t="s">
        <v>1300</v>
      </c>
    </row>
    <row r="8" spans="2:7">
      <c r="B8" s="159" t="s">
        <v>1301</v>
      </c>
      <c r="C8" s="159">
        <v>256790</v>
      </c>
      <c r="D8" s="159" t="s">
        <v>1302</v>
      </c>
      <c r="E8" s="159" t="s">
        <v>726</v>
      </c>
      <c r="F8" s="159" t="s">
        <v>1303</v>
      </c>
      <c r="G8" s="160">
        <v>46357</v>
      </c>
    </row>
    <row r="9" spans="2:7" ht="29.25">
      <c r="B9" s="159" t="s">
        <v>1304</v>
      </c>
      <c r="C9" s="159"/>
      <c r="D9" s="159"/>
      <c r="E9" s="159" t="s">
        <v>726</v>
      </c>
      <c r="F9" s="159" t="s">
        <v>1303</v>
      </c>
      <c r="G9" s="160" t="s">
        <v>1305</v>
      </c>
    </row>
    <row r="10" spans="2:7">
      <c r="B10" s="159" t="s">
        <v>1306</v>
      </c>
      <c r="C10" s="159">
        <v>265193</v>
      </c>
      <c r="D10" s="159" t="s">
        <v>1307</v>
      </c>
      <c r="E10" s="159" t="s">
        <v>760</v>
      </c>
      <c r="F10" s="159" t="s">
        <v>54</v>
      </c>
      <c r="G10" s="159" t="s">
        <v>1308</v>
      </c>
    </row>
    <row r="11" spans="2:7">
      <c r="B11" s="159" t="s">
        <v>1309</v>
      </c>
      <c r="C11" s="159">
        <v>293716</v>
      </c>
      <c r="D11" s="159" t="s">
        <v>1310</v>
      </c>
      <c r="E11" s="159" t="s">
        <v>760</v>
      </c>
      <c r="F11" s="159" t="s">
        <v>54</v>
      </c>
      <c r="G11" s="160">
        <v>46204</v>
      </c>
    </row>
    <row r="12" spans="2:7">
      <c r="B12" s="159" t="s">
        <v>1311</v>
      </c>
      <c r="C12" s="159">
        <v>257258</v>
      </c>
      <c r="D12" s="159" t="s">
        <v>1312</v>
      </c>
      <c r="E12" s="159" t="s">
        <v>772</v>
      </c>
      <c r="F12" s="159" t="s">
        <v>71</v>
      </c>
      <c r="G12" s="160">
        <v>46327</v>
      </c>
    </row>
    <row r="13" spans="2:7" ht="29.25">
      <c r="B13" s="159" t="s">
        <v>1313</v>
      </c>
      <c r="C13" s="159">
        <v>371147</v>
      </c>
      <c r="D13" s="159" t="s">
        <v>1314</v>
      </c>
      <c r="E13" s="159" t="s">
        <v>772</v>
      </c>
      <c r="F13" s="159" t="s">
        <v>71</v>
      </c>
      <c r="G13" s="159" t="s">
        <v>1308</v>
      </c>
    </row>
    <row r="14" spans="2:7">
      <c r="B14" s="159" t="s">
        <v>1315</v>
      </c>
      <c r="C14" s="159">
        <v>259230</v>
      </c>
      <c r="D14" s="159" t="s">
        <v>1316</v>
      </c>
      <c r="E14" s="159" t="s">
        <v>772</v>
      </c>
      <c r="F14" s="159" t="s">
        <v>71</v>
      </c>
      <c r="G14" s="160">
        <v>45992</v>
      </c>
    </row>
    <row r="15" spans="2:7">
      <c r="B15" s="159" t="s">
        <v>1317</v>
      </c>
      <c r="C15" s="159">
        <v>370705</v>
      </c>
      <c r="D15" s="159"/>
      <c r="E15" s="159" t="s">
        <v>772</v>
      </c>
      <c r="F15" s="159" t="s">
        <v>71</v>
      </c>
      <c r="G15" s="159" t="s">
        <v>1308</v>
      </c>
    </row>
    <row r="16" spans="2:7" ht="29.25">
      <c r="B16" s="159" t="s">
        <v>1318</v>
      </c>
      <c r="C16" s="159">
        <v>258542</v>
      </c>
      <c r="D16" s="159" t="s">
        <v>1319</v>
      </c>
      <c r="E16" s="159" t="s">
        <v>776</v>
      </c>
      <c r="F16" s="159" t="s">
        <v>335</v>
      </c>
      <c r="G16" s="160">
        <v>45962</v>
      </c>
    </row>
    <row r="17" spans="2:7" ht="29.25">
      <c r="B17" s="159" t="s">
        <v>1320</v>
      </c>
      <c r="C17" s="159">
        <v>257050</v>
      </c>
      <c r="D17" s="159" t="s">
        <v>1321</v>
      </c>
      <c r="E17" s="159" t="s">
        <v>776</v>
      </c>
      <c r="F17" s="159" t="s">
        <v>335</v>
      </c>
      <c r="G17" s="160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C8" sqref="C8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26" t="s">
        <v>1322</v>
      </c>
      <c r="C2" s="226"/>
      <c r="D2" s="226"/>
      <c r="E2" s="226"/>
      <c r="F2" s="226"/>
      <c r="G2" s="226"/>
    </row>
    <row r="3" spans="2:7" ht="19.5" customHeight="1">
      <c r="B3" s="226"/>
      <c r="C3" s="226"/>
      <c r="D3" s="226"/>
      <c r="E3" s="226"/>
      <c r="F3" s="226"/>
      <c r="G3" s="226"/>
    </row>
    <row r="4" spans="2:7" ht="19.5" customHeight="1">
      <c r="B4" s="161" t="s">
        <v>1323</v>
      </c>
      <c r="C4" s="161" t="s">
        <v>1324</v>
      </c>
      <c r="D4" s="161" t="s">
        <v>1325</v>
      </c>
      <c r="E4" s="161" t="s">
        <v>1326</v>
      </c>
      <c r="F4" s="158" t="s">
        <v>1327</v>
      </c>
      <c r="G4" s="161" t="s">
        <v>1328</v>
      </c>
    </row>
    <row r="5" spans="2:7" ht="19.5" customHeight="1">
      <c r="B5" s="165"/>
      <c r="C5" s="165"/>
      <c r="D5" s="166"/>
      <c r="E5" s="165"/>
      <c r="F5" s="167"/>
      <c r="G5" s="165"/>
    </row>
    <row r="6" spans="2:7" ht="19.5" customHeight="1">
      <c r="B6" s="165" t="s">
        <v>712</v>
      </c>
      <c r="C6" s="165">
        <v>9341</v>
      </c>
      <c r="D6" s="166">
        <v>46055</v>
      </c>
      <c r="E6" s="165">
        <v>8.5</v>
      </c>
      <c r="F6" s="167" t="s">
        <v>1329</v>
      </c>
      <c r="G6" s="165"/>
    </row>
    <row r="7" spans="2:7" ht="19.5" customHeight="1">
      <c r="B7" s="165" t="s">
        <v>726</v>
      </c>
      <c r="C7" s="165">
        <v>7629</v>
      </c>
      <c r="D7" s="166">
        <v>46062</v>
      </c>
      <c r="E7" s="165">
        <v>11000</v>
      </c>
      <c r="F7" s="167" t="s">
        <v>1330</v>
      </c>
      <c r="G7" s="165"/>
    </row>
    <row r="8" spans="2:7" ht="19.5" customHeight="1">
      <c r="B8" s="165" t="s">
        <v>760</v>
      </c>
      <c r="C8" s="165">
        <v>7694</v>
      </c>
      <c r="D8" s="166">
        <v>46069</v>
      </c>
      <c r="E8" s="165">
        <v>8000</v>
      </c>
      <c r="F8" s="167" t="s">
        <v>1329</v>
      </c>
      <c r="G8" s="165"/>
    </row>
    <row r="9" spans="2:7" ht="19.5" customHeight="1">
      <c r="B9" s="165" t="s">
        <v>772</v>
      </c>
      <c r="C9" s="165">
        <v>7663</v>
      </c>
      <c r="D9" s="166">
        <v>46056</v>
      </c>
      <c r="E9" s="165">
        <v>9000</v>
      </c>
      <c r="F9" s="167" t="s">
        <v>1329</v>
      </c>
      <c r="G9" s="165"/>
    </row>
    <row r="10" spans="2:7" ht="19.5" customHeight="1">
      <c r="B10" s="165" t="s">
        <v>1331</v>
      </c>
      <c r="C10" s="165">
        <v>9038</v>
      </c>
      <c r="D10" s="166">
        <v>46063</v>
      </c>
      <c r="E10" s="165">
        <v>11450</v>
      </c>
      <c r="F10" s="167" t="s">
        <v>1332</v>
      </c>
      <c r="G10" s="165"/>
    </row>
    <row r="11" spans="2:7" ht="19.5" customHeight="1">
      <c r="B11" s="165" t="s">
        <v>749</v>
      </c>
      <c r="C11" s="165" t="s">
        <v>1333</v>
      </c>
      <c r="D11" s="166">
        <v>46066</v>
      </c>
      <c r="E11" s="165">
        <v>9500</v>
      </c>
      <c r="F11" s="167" t="s">
        <v>1334</v>
      </c>
      <c r="G11" s="165"/>
    </row>
    <row r="12" spans="2:7" ht="19.5" customHeight="1">
      <c r="B12" s="165" t="s">
        <v>749</v>
      </c>
      <c r="C12" s="165" t="s">
        <v>1335</v>
      </c>
      <c r="D12" s="166">
        <v>46066</v>
      </c>
      <c r="E12" s="165">
        <v>10500</v>
      </c>
      <c r="F12" s="167" t="s">
        <v>1334</v>
      </c>
      <c r="G12" s="165"/>
    </row>
    <row r="13" spans="2:7" ht="19.5" customHeight="1">
      <c r="B13" s="165" t="s">
        <v>749</v>
      </c>
      <c r="C13" s="165" t="s">
        <v>1336</v>
      </c>
      <c r="D13" s="166">
        <v>46066</v>
      </c>
      <c r="E13" s="165">
        <v>9000</v>
      </c>
      <c r="F13" s="167" t="s">
        <v>1334</v>
      </c>
      <c r="G13" s="165"/>
    </row>
    <row r="14" spans="2:7" ht="19.5" customHeight="1">
      <c r="B14" s="165"/>
      <c r="C14" s="165"/>
      <c r="D14" s="166"/>
      <c r="E14" s="165"/>
      <c r="F14" s="167"/>
      <c r="G14" s="165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7" t="s">
        <v>1337</v>
      </c>
      <c r="D5" s="228"/>
      <c r="E5" s="228"/>
      <c r="F5" s="228"/>
      <c r="G5" s="228"/>
      <c r="H5" s="228"/>
      <c r="I5" s="228"/>
      <c r="J5" s="229"/>
      <c r="K5" s="230" t="s">
        <v>1338</v>
      </c>
      <c r="L5" s="231"/>
      <c r="M5" s="231"/>
      <c r="N5" s="231"/>
      <c r="O5" s="232" t="s">
        <v>1339</v>
      </c>
      <c r="P5" s="233"/>
    </row>
    <row r="6" spans="1:16" s="74" customFormat="1" ht="15" customHeight="1">
      <c r="A6" s="66" t="s">
        <v>1340</v>
      </c>
      <c r="B6" s="75" t="s">
        <v>1341</v>
      </c>
      <c r="C6" s="76" t="s">
        <v>626</v>
      </c>
      <c r="D6" s="77" t="s">
        <v>627</v>
      </c>
      <c r="E6" s="76" t="s">
        <v>1342</v>
      </c>
      <c r="F6" s="76" t="s">
        <v>617</v>
      </c>
      <c r="G6" s="76" t="s">
        <v>621</v>
      </c>
      <c r="H6" s="115" t="s">
        <v>1343</v>
      </c>
      <c r="I6" s="78" t="s">
        <v>622</v>
      </c>
      <c r="J6" s="78" t="s">
        <v>623</v>
      </c>
      <c r="K6" s="79" t="s">
        <v>617</v>
      </c>
      <c r="L6" s="79" t="s">
        <v>1344</v>
      </c>
      <c r="M6" s="80" t="s">
        <v>1343</v>
      </c>
      <c r="N6" s="81" t="s">
        <v>621</v>
      </c>
      <c r="O6" s="156" t="s">
        <v>664</v>
      </c>
      <c r="P6" s="133" t="s">
        <v>1345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8.3333333333333329E-2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8.3333333333333329E-2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6.25E-2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>
        <f>IF(SP_SUL!BH353="","*",SP_SUL!BH353)</f>
        <v>0</v>
      </c>
      <c r="P353" s="147" t="str">
        <f>IF($A$2=1,IF(SP_SUL!BJ353="","*",SP_SUL!BJ353),IF(SP_SUL!BK353="","*",SP_SUL!BK353))</f>
        <v>Não enviou MC1  - Equipe de folga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2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>
        <f>IF(SP_SUL!BH359="","*",SP_SUL!BH359)</f>
        <v>2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2</v>
      </c>
      <c r="P360" s="147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>
        <f>IF(SP_SUL!BH364="","*",SP_SUL!BH364)</f>
        <v>0</v>
      </c>
      <c r="P364" s="147" t="str">
        <f>IF($A$2=1,IF(SP_SUL!BJ364="","*",SP_SUL!BJ364),IF(SP_SUL!BK364="","*",SP_SUL!BK364))</f>
        <v>Não solicitou intervalo - não retornaram justificativa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>
        <f>IF(SP_SUL!BH365="","*",SP_SUL!BH365)</f>
        <v>0</v>
      </c>
      <c r="P365" s="147" t="str">
        <f>IF($A$2=1,IF(SP_SUL!BJ365="","*",SP_SUL!BJ365),IF(SP_SUL!BK365="","*",SP_SUL!BK365))</f>
        <v>Não solicitou intervalo - não retornaram justificativa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>
        <f>IF(SP_SUL!BH366="","*",SP_SUL!BH366)</f>
        <v>0</v>
      </c>
      <c r="P366" s="147" t="str">
        <f>IF($A$2=1,IF(SP_SUL!BJ366="","*",SP_SUL!BJ366),IF(SP_SUL!BK366="","*",SP_SUL!BK366))</f>
        <v>Pronto as 08:28h - sem oportunidade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>
        <f>IF(SP_SUL!BH368="","*",SP_SUL!BH368)</f>
        <v>0</v>
      </c>
      <c r="P368" s="147" t="str">
        <f>IF($A$2=1,IF(SP_SUL!BJ368="","*",SP_SUL!BJ368),IF(SP_SUL!BK368="","*",SP_SUL!BK368))</f>
        <v>Pronto as 07:25 - chuva no local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>
        <f>IF(SP_SUL!BH370="","*",SP_SUL!BH370)</f>
        <v>0</v>
      </c>
      <c r="P370" s="147" t="str">
        <f>IF($A$2=1,IF(SP_SUL!BJ370="","*",SP_SUL!BJ370),IF(SP_SUL!BK370="","*",SP_SUL!BK370))</f>
        <v>Equipe de folga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>
        <f>IF(SP_SUL!BH371="","*",SP_SUL!BH371)</f>
        <v>0</v>
      </c>
      <c r="P371" s="147" t="str">
        <f>IF($A$2=1,IF(SP_SUL!BJ371="","*",SP_SUL!BJ371),IF(SP_SUL!BK371="","*",SP_SUL!BK371))</f>
        <v xml:space="preserve">MC1 as 08:05h - sem faixa 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>
        <f>IF(SP_SUL!BH373="","*",SP_SUL!BH373)</f>
        <v>2</v>
      </c>
      <c r="P373" s="147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>
        <f>IF(SP_SUL!BH374="","*",SP_SUL!BH374)</f>
        <v>0</v>
      </c>
      <c r="P374" s="147" t="str">
        <f>IF($A$2=1,IF(SP_SUL!BJ374="","*",SP_SUL!BJ374),IF(SP_SUL!BK374="","*",SP_SUL!BK374))</f>
        <v>TP em preparação, pronta 08:52 / Sem Oportunidade de faixa</v>
      </c>
    </row>
    <row r="375" spans="1:16" hidden="1">
      <c r="A375" s="82">
        <f>IF(SP_SUL!B375="","*",SP_SUL!B375)</f>
        <v>46069</v>
      </c>
      <c r="B375" s="83" t="str">
        <f>IF(SP_SUL!X375="","*",SP_SUL!X375)</f>
        <v>Extra</v>
      </c>
      <c r="C375" s="83" t="str">
        <f>IF(SP_SUL!S375="","*",SP_SUL!S375)</f>
        <v>SP SUL</v>
      </c>
      <c r="D375" s="83" t="str">
        <f>IF(SP_SUL!T375="","*",SP_SUL!T375)</f>
        <v>ZBV-ZRX</v>
      </c>
      <c r="E375" s="83" t="str">
        <f>IF(SP_SUL!D375="","*",SP_SUL!D375)</f>
        <v>E42</v>
      </c>
      <c r="F375" s="83" t="str">
        <f>IF(SP_SUL!H375="","*",SP_SUL!H375)</f>
        <v>ZBV3</v>
      </c>
      <c r="G375" s="83" t="str">
        <f>IF(SP_SUL!M375="","*",SP_SUL!M375)</f>
        <v>ZBM</v>
      </c>
      <c r="H375" s="116">
        <f>IF(SP_SUL!K375="","*",SP_SUL!K375)</f>
        <v>54.96</v>
      </c>
      <c r="I375" s="113">
        <f>IF(SP_SUL!O375="","*",SP_SUL!O375)</f>
        <v>0.45833333333333331</v>
      </c>
      <c r="J375" s="113">
        <f>IF(SP_SUL!P375="","*",SP_SUL!P375)</f>
        <v>0.16666666666666666</v>
      </c>
      <c r="K375" s="83" t="str">
        <f>IF(SP_SUL!AK375="","*",SP_SUL!AK375)</f>
        <v>ZBV3</v>
      </c>
      <c r="L375" s="83" t="str">
        <f>IF(SP_SUL!AM375="","*",SP_SUL!AM375)</f>
        <v>ZBM</v>
      </c>
      <c r="M375" s="83">
        <f>IF(SP_SUL!AP375="","*",SP_SUL!AP375)</f>
        <v>54.96</v>
      </c>
      <c r="N375" s="83" t="str">
        <f>IF(SP_SUL!AM375="","*",SP_SUL!AM375)</f>
        <v>ZBM</v>
      </c>
      <c r="O375" s="110" t="str">
        <f>IF(SP_SUL!BH375="","*",SP_SUL!BH375)</f>
        <v>*</v>
      </c>
      <c r="P375" s="147" t="str">
        <f>IF($A$2=1,IF(SP_SUL!BJ375="","*",SP_SUL!BJ375),IF(SP_SUL!BK375="","*",SP_SUL!BK375))</f>
        <v xml:space="preserve">MC1 13h53 / 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>
        <f>IF(SP_SUL!BH377="","*",SP_SUL!BH377)</f>
        <v>0</v>
      </c>
      <c r="P377" s="147" t="str">
        <f>IF($A$2=1,IF(SP_SUL!BJ377="","*",SP_SUL!BJ377),IF(SP_SUL!BK377="","*",SP_SUL!BK377))</f>
        <v>TP não solicita intervalo/ realizado acabamento.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>
        <f>IF(SP_SUL!BH378="","*",SP_SUL!BH378)</f>
        <v>1</v>
      </c>
      <c r="P378" s="147" t="str">
        <f>IF($A$2=1,IF(SP_SUL!BJ378="","*",SP_SUL!BJ378),IF(SP_SUL!BK378="","*",SP_SUL!BK378))</f>
        <v xml:space="preserve">Acionado maquinista  /  MC1 10h31 /autorizado entrada na via 11h52 / após autorizado entrada na via, V93 apresentou problemas no CBL / Em intervalo das 13h20 até 14h20 / 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>
        <f>IF(SP_SUL!BH379="","*",SP_SUL!BH379)</f>
        <v>2</v>
      </c>
      <c r="P379" s="147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>
        <f>IF(SP_SUL!BH380="","*",SP_SUL!BH380)</f>
        <v>0</v>
      </c>
      <c r="P380" s="147" t="str">
        <f>IF($A$2=1,IF(SP_SUL!BJ380="","*",SP_SUL!BJ380),IF(SP_SUL!BK380="","*",SP_SUL!BK380))</f>
        <v>Cancelado pela via / priorização de W59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>
        <f>IF(SP_SUL!BH381="","*",SP_SUL!BH381)</f>
        <v>0</v>
      </c>
      <c r="P381" s="147" t="str">
        <f>IF($A$2=1,IF(SP_SUL!BJ381="","*",SP_SUL!BJ381),IF(SP_SUL!BK381="","*",SP_SUL!BK381))</f>
        <v>Cancelado pela via / priorização de W59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>
        <f>IF(SP_SUL!BH382="","*",SP_SUL!BH382)</f>
        <v>0</v>
      </c>
      <c r="P382" s="147" t="str">
        <f>IF($A$2=1,IF(SP_SUL!BJ382="","*",SP_SUL!BJ382),IF(SP_SUL!BK382="","*",SP_SUL!BK382))</f>
        <v>Alterado programação, solicita MC1 em ZMA.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>
        <f>IF(SP_SUL!BH384="","*",SP_SUL!BH384)</f>
        <v>0</v>
      </c>
      <c r="P384" s="147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>
        <f>IF(SP_SUL!BH385="","*",SP_SUL!BH385)</f>
        <v>2</v>
      </c>
      <c r="P385" s="147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130ZEM2</v>
      </c>
      <c r="L386" s="83" t="str">
        <f>IF(SP_SUL!AM386="","*",SP_SUL!AM386)</f>
        <v>ZEM-ZKW</v>
      </c>
      <c r="M386" s="83">
        <f>IF(SP_SUL!AP386="","*",SP_SUL!AP386)</f>
        <v>135</v>
      </c>
      <c r="N386" s="83" t="str">
        <f>IF(SP_SUL!AM386="","*",SP_SUL!AM386)</f>
        <v>ZEM-ZKW</v>
      </c>
      <c r="O386" s="110" t="str">
        <f>IF(SP_SUL!BH386="","*",SP_SUL!BH386)</f>
        <v>*</v>
      </c>
      <c r="P386" s="147" t="str">
        <f>IF($A$2=1,IF(SP_SUL!BJ386="","*",SP_SUL!BJ386),IF(SP_SUL!BK386="","*",SP_SUL!BK386))</f>
        <v>Alterado programação para deslocamento de ZEM para ZKW / MC1 09h49 / previsão de faixa após i26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ZKW-ZYU</v>
      </c>
      <c r="M387" s="83">
        <f>IF(SP_SUL!AP387="","*",SP_SUL!AP387)</f>
        <v>102.5</v>
      </c>
      <c r="N387" s="83" t="str">
        <f>IF(SP_SUL!AM387="","*",SP_SUL!AM387)</f>
        <v>ZKW-ZYU</v>
      </c>
      <c r="O387" s="110">
        <f>IF(SP_SUL!BH387="","*",SP_SUL!BH387)</f>
        <v>2</v>
      </c>
      <c r="P387" s="147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ZKW-ZYU</v>
      </c>
      <c r="M388" s="83">
        <f>IF(SP_SUL!AP388="","*",SP_SUL!AP388)</f>
        <v>102.5</v>
      </c>
      <c r="N388" s="83" t="str">
        <f>IF(SP_SUL!AM388="","*",SP_SUL!AM388)</f>
        <v>ZKW-ZYU</v>
      </c>
      <c r="O388" s="110">
        <f>IF(SP_SUL!BH388="","*",SP_SUL!BH388)</f>
        <v>2</v>
      </c>
      <c r="P388" s="147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2">
        <f>IF(SP_SUL!B389="","*",SP_SUL!B389)</f>
        <v>46069</v>
      </c>
      <c r="B389" s="83" t="str">
        <f>IF(SP_SUL!X389="","*",SP_SUL!X389)</f>
        <v>Extra</v>
      </c>
      <c r="C389" s="83" t="str">
        <f>IF(SP_SUL!S389="","*",SP_SUL!S389)</f>
        <v>SP SUL</v>
      </c>
      <c r="D389" s="83" t="str">
        <f>IF(SP_SUL!T389="","*",SP_SUL!T389)</f>
        <v>ZKE-ZEV</v>
      </c>
      <c r="E389" s="83" t="str">
        <f>IF(SP_SUL!D389="","*",SP_SUL!D389)</f>
        <v>DIEGO (TP-681)</v>
      </c>
      <c r="F389" s="83" t="str">
        <f>IF(SP_SUL!H389="","*",SP_SUL!H389)</f>
        <v>-</v>
      </c>
      <c r="G389" s="83" t="str">
        <f>IF(SP_SUL!M389="","*",SP_SUL!M389)</f>
        <v>ZKW-ZLU</v>
      </c>
      <c r="H389" s="116">
        <f>IF(SP_SUL!K389="","*",SP_SUL!K389)</f>
        <v>104.5</v>
      </c>
      <c r="I389" s="113">
        <f>IF(SP_SUL!O389="","*",SP_SUL!O389)</f>
        <v>0.41666666666666669</v>
      </c>
      <c r="J389" s="113">
        <f>IF(SP_SUL!P389="","*",SP_SUL!P389)</f>
        <v>8.3333333333333329E-2</v>
      </c>
      <c r="K389" s="83" t="str">
        <f>IF(SP_SUL!AK389="","*",SP_SUL!AK389)</f>
        <v>-</v>
      </c>
      <c r="L389" s="83" t="str">
        <f>IF(SP_SUL!AM389="","*",SP_SUL!AM389)</f>
        <v>ZKW-ZLU</v>
      </c>
      <c r="M389" s="83">
        <f>IF(SP_SUL!AP389="","*",SP_SUL!AP389)</f>
        <v>104.5</v>
      </c>
      <c r="N389" s="83" t="str">
        <f>IF(SP_SUL!AM389="","*",SP_SUL!AM389)</f>
        <v>ZKW-ZLU</v>
      </c>
      <c r="O389" s="110">
        <f>IF(SP_SUL!BH389="","*",SP_SUL!BH389)</f>
        <v>2</v>
      </c>
      <c r="P389" s="147" t="str">
        <f>IF($A$2=1,IF(SP_SUL!BJ389="","*",SP_SUL!BJ389),IF(SP_SUL!BK389="","*",SP_SUL!BK389))</f>
        <v>TP pronto 09h32 / Realizado  intrervalo das 09h32 até 12h00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121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121</v>
      </c>
      <c r="N390" s="83" t="str">
        <f>IF(SP_SUL!AM390="","*",SP_SUL!AM390)</f>
        <v>ZWI-ZEM</v>
      </c>
      <c r="O390" s="110">
        <f>IF(SP_SUL!BH390="","*",SP_SUL!BH390)</f>
        <v>2</v>
      </c>
      <c r="P390" s="147" t="str">
        <f>IF($A$2=1,IF(SP_SUL!BJ390="","*",SP_SUL!BJ390),IF(SP_SUL!BK390="","*",SP_SUL!BK390))</f>
        <v>TP pronto 08h50 / Realizado intervalo 09:12 até 11:12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>
        <f>IF(SP_SUL!BH391="","*",SP_SUL!BH391)</f>
        <v>2</v>
      </c>
      <c r="P391" s="147" t="str">
        <f>IF($A$2=1,IF(SP_SUL!BJ391="","*",SP_SUL!BJ391),IF(SP_SUL!BK391="","*",SP_SUL!BK391))</f>
        <v>TP pronto 08h50 / Realizado intervalo 09:12 até 11:12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>
        <f>IF(SP_SUL!BH392="","*",SP_SUL!BH392)</f>
        <v>0</v>
      </c>
      <c r="P392" s="147" t="str">
        <f>IF($A$2=1,IF(SP_SUL!BJ392="","*",SP_SUL!BJ392),IF(SP_SUL!BK392="","*",SP_SUL!BK392))</f>
        <v>TP pronto 09h51 / Sem oportunidade de faixa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>
        <f>IF(SP_SUL!BH393="","*",SP_SUL!BH393)</f>
        <v>1</v>
      </c>
      <c r="P393" s="147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>
        <f>IF(SP_SUL!BH394="","*",SP_SUL!BH394)</f>
        <v>1</v>
      </c>
      <c r="P394" s="147" t="str">
        <f>IF($A$2=1,IF(SP_SUL!BJ394="","*",SP_SUL!BJ394),IF(SP_SUL!BK394="","*",SP_SUL!BK394))</f>
        <v>MC1 08h25 /  Em deslocamento da turmas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>
        <f>IF(SP_SUL!BH395="","*",SP_SUL!BH395)</f>
        <v>1</v>
      </c>
      <c r="P395" s="147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>
        <f>IF(SP_SUL!BH396="","*",SP_SUL!BH396)</f>
        <v>0</v>
      </c>
      <c r="P396" s="147" t="str">
        <f>IF($A$2=1,IF(SP_SUL!BJ396="","*",SP_SUL!BJ396),IF(SP_SUL!BK396="","*",SP_SUL!BK396))</f>
        <v xml:space="preserve">Equipe pronta 09:05, sem oportunidade </v>
      </c>
    </row>
    <row r="397" spans="1:16" hidden="1">
      <c r="A397" s="82">
        <f>IF(SP_SUL!B397="","*",SP_SUL!B397)</f>
        <v>46069</v>
      </c>
      <c r="B397" s="83" t="str">
        <f>IF(SP_SUL!X397="","*",SP_SUL!X397)</f>
        <v>Oportunidade</v>
      </c>
      <c r="C397" s="83" t="str">
        <f>IF(SP_SUL!S397="","*",SP_SUL!S397)</f>
        <v>SP SUL</v>
      </c>
      <c r="D397" s="83" t="str">
        <f>IF(SP_SUL!T397="","*",SP_SUL!T397)</f>
        <v>ZPT-ZPG</v>
      </c>
      <c r="E397" s="83" t="str">
        <f>IF(SP_SUL!D397="","*",SP_SUL!D397)</f>
        <v>RAFAEL (TP-695)</v>
      </c>
      <c r="F397" s="83" t="str">
        <f>IF(SP_SUL!H397="","*",SP_SUL!H397)</f>
        <v>-</v>
      </c>
      <c r="G397" s="83" t="str">
        <f>IF(SP_SUL!M397="","*",SP_SUL!M397)</f>
        <v>ZGM-ZZV</v>
      </c>
      <c r="H397" s="116">
        <f>IF(SP_SUL!K397="","*",SP_SUL!K397)</f>
        <v>116.81</v>
      </c>
      <c r="I397" s="113">
        <f>IF(SP_SUL!O397="","*",SP_SUL!O397)</f>
        <v>0.45833333333333331</v>
      </c>
      <c r="J397" s="113">
        <f>IF(SP_SUL!P397="","*",SP_SUL!P397)</f>
        <v>8.3333333333333329E-2</v>
      </c>
      <c r="K397" s="83" t="str">
        <f>IF(SP_SUL!AK397="","*",SP_SUL!AK397)</f>
        <v>-</v>
      </c>
      <c r="L397" s="83" t="str">
        <f>IF(SP_SUL!AM397="","*",SP_SUL!AM397)</f>
        <v>ZGM-ZZV</v>
      </c>
      <c r="M397" s="83">
        <f>IF(SP_SUL!AP397="","*",SP_SUL!AP397)</f>
        <v>116.81</v>
      </c>
      <c r="N397" s="83" t="str">
        <f>IF(SP_SUL!AM397="","*",SP_SUL!AM397)</f>
        <v>ZGM-ZZV</v>
      </c>
      <c r="O397" s="110" t="str">
        <f>IF(SP_SUL!BH397="","*",SP_SUL!BH397)</f>
        <v>*</v>
      </c>
      <c r="P397" s="147" t="str">
        <f>IF($A$2=1,IF(SP_SUL!BJ397="","*",SP_SUL!BJ397),IF(SP_SUL!BK397="","*",SP_SUL!BK397))</f>
        <v xml:space="preserve">TP pronto 10h47 / Previsão de faixa após i22 (A confirmar) / 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>
        <f>IF(SP_SUL!B400="","*",SP_SUL!B400)</f>
        <v>46070</v>
      </c>
      <c r="B400" s="83" t="str">
        <f>IF(SP_SUL!X400="","*",SP_SUL!X400)</f>
        <v>Oportunidade</v>
      </c>
      <c r="C400" s="83" t="str">
        <f>IF(SP_SUL!S400="","*",SP_SUL!S400)</f>
        <v>SP SUL</v>
      </c>
      <c r="D400" s="83" t="str">
        <f>IF(SP_SUL!T400="","*",SP_SUL!T400)</f>
        <v>ZBV-ZRX</v>
      </c>
      <c r="E400" s="83" t="str">
        <f>IF(SP_SUL!D400="","*",SP_SUL!D400)</f>
        <v>EXPANSÃO TURMA 1</v>
      </c>
      <c r="F400" s="83" t="str">
        <f>IF(SP_SUL!H400="","*",SP_SUL!H400)</f>
        <v>-</v>
      </c>
      <c r="G400" s="83" t="str">
        <f>IF(SP_SUL!M400="","*",SP_SUL!M400)</f>
        <v>ZCD</v>
      </c>
      <c r="H400" s="116">
        <f>IF(SP_SUL!K400="","*",SP_SUL!K400)</f>
        <v>110.87</v>
      </c>
      <c r="I400" s="113">
        <f>IF(SP_SUL!O400="","*",SP_SUL!O400)</f>
        <v>0.35416666666666669</v>
      </c>
      <c r="J400" s="113">
        <f>IF(SP_SUL!P400="","*",SP_SUL!P400)</f>
        <v>0.125</v>
      </c>
      <c r="K400" s="83" t="str">
        <f>IF(SP_SUL!AK400="","*",SP_SUL!AK400)</f>
        <v>-</v>
      </c>
      <c r="L400" s="83" t="str">
        <f>IF(SP_SUL!AM400="","*",SP_SUL!AM400)</f>
        <v>ZCD</v>
      </c>
      <c r="M400" s="83">
        <f>IF(SP_SUL!AP400="","*",SP_SUL!AP400)</f>
        <v>110.87</v>
      </c>
      <c r="N400" s="83" t="str">
        <f>IF(SP_SUL!AM400="","*",SP_SUL!AM400)</f>
        <v>ZCD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 hidden="1">
      <c r="A401" s="82">
        <f>IF(SP_SUL!B401="","*",SP_SUL!B401)</f>
        <v>46070</v>
      </c>
      <c r="B401" s="83" t="str">
        <f>IF(SP_SUL!X401="","*",SP_SUL!X401)</f>
        <v>Oportunidade</v>
      </c>
      <c r="C401" s="83" t="str">
        <f>IF(SP_SUL!S401="","*",SP_SUL!S401)</f>
        <v>SP SUL</v>
      </c>
      <c r="D401" s="83" t="str">
        <f>IF(SP_SUL!T401="","*",SP_SUL!T401)</f>
        <v>ZBV-ZRX</v>
      </c>
      <c r="E401" s="83" t="str">
        <f>IF(SP_SUL!D401="","*",SP_SUL!D401)</f>
        <v>KLECIO (TP-699)</v>
      </c>
      <c r="F401" s="83" t="str">
        <f>IF(SP_SUL!H401="","*",SP_SUL!H401)</f>
        <v>-</v>
      </c>
      <c r="G401" s="83" t="str">
        <f>IF(SP_SUL!M401="","*",SP_SUL!M401)</f>
        <v>ZAC-S</v>
      </c>
      <c r="H401" s="116">
        <f>IF(SP_SUL!K401="","*",SP_SUL!K401)</f>
        <v>77.212999999999994</v>
      </c>
      <c r="I401" s="113">
        <f>IF(SP_SUL!O401="","*",SP_SUL!O401)</f>
        <v>0.375</v>
      </c>
      <c r="J401" s="113">
        <f>IF(SP_SUL!P401="","*",SP_SUL!P401)</f>
        <v>6.25E-2</v>
      </c>
      <c r="K401" s="83" t="str">
        <f>IF(SP_SUL!AK401="","*",SP_SUL!AK401)</f>
        <v>-</v>
      </c>
      <c r="L401" s="83" t="str">
        <f>IF(SP_SUL!AM401="","*",SP_SUL!AM401)</f>
        <v>ZAC-S</v>
      </c>
      <c r="M401" s="83">
        <f>IF(SP_SUL!AP401="","*",SP_SUL!AP401)</f>
        <v>77.212999999999994</v>
      </c>
      <c r="N401" s="83" t="str">
        <f>IF(SP_SUL!AM401="","*",SP_SUL!AM401)</f>
        <v>ZAC-S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 hidden="1">
      <c r="A402" s="82">
        <f>IF(SP_SUL!B402="","*",SP_SUL!B402)</f>
        <v>46070</v>
      </c>
      <c r="B402" s="83" t="str">
        <f>IF(SP_SUL!X402="","*",SP_SUL!X402)</f>
        <v>Contrato</v>
      </c>
      <c r="C402" s="83" t="str">
        <f>IF(SP_SUL!S402="","*",SP_SUL!S402)</f>
        <v>SP SUL</v>
      </c>
      <c r="D402" s="83" t="str">
        <f>IF(SP_SUL!T402="","*",SP_SUL!T402)</f>
        <v>ZBV-ZRX</v>
      </c>
      <c r="E402" s="83" t="str">
        <f>IF(SP_SUL!D402="","*",SP_SUL!D402)</f>
        <v>E42</v>
      </c>
      <c r="F402" s="83" t="str">
        <f>IF(SP_SUL!H402="","*",SP_SUL!H402)</f>
        <v>ZBV3</v>
      </c>
      <c r="G402" s="83" t="str">
        <f>IF(SP_SUL!M402="","*",SP_SUL!M402)</f>
        <v>ZBM-ZHO</v>
      </c>
      <c r="H402" s="116">
        <f>IF(SP_SUL!K402="","*",SP_SUL!K402)</f>
        <v>54.96</v>
      </c>
      <c r="I402" s="113">
        <f>IF(SP_SUL!O402="","*",SP_SUL!O402)</f>
        <v>0.4375</v>
      </c>
      <c r="J402" s="113">
        <f>IF(SP_SUL!P402="","*",SP_SUL!P402)</f>
        <v>0.16666666666666666</v>
      </c>
      <c r="K402" s="83" t="str">
        <f>IF(SP_SUL!AK402="","*",SP_SUL!AK402)</f>
        <v>ZBV3</v>
      </c>
      <c r="L402" s="83" t="str">
        <f>IF(SP_SUL!AM402="","*",SP_SUL!AM402)</f>
        <v>ZBM-ZHO</v>
      </c>
      <c r="M402" s="83">
        <f>IF(SP_SUL!AP402="","*",SP_SUL!AP402)</f>
        <v>54.96</v>
      </c>
      <c r="N402" s="83" t="str">
        <f>IF(SP_SUL!AM402="","*",SP_SUL!AM402)</f>
        <v>ZBM-ZHO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>
        <f>IF(SP_SUL!B404="","*",SP_SUL!B404)</f>
        <v>46070</v>
      </c>
      <c r="B404" s="83" t="str">
        <f>IF(SP_SUL!X404="","*",SP_SUL!X404)</f>
        <v>Oportunidade</v>
      </c>
      <c r="C404" s="83" t="str">
        <f>IF(SP_SUL!S404="","*",SP_SUL!S404)</f>
        <v>SP SUL</v>
      </c>
      <c r="D404" s="83" t="str">
        <f>IF(SP_SUL!T404="","*",SP_SUL!T404)</f>
        <v>ZBV-ZKE</v>
      </c>
      <c r="E404" s="83" t="str">
        <f>IF(SP_SUL!D404="","*",SP_SUL!D404)</f>
        <v>ROGÉRIO (TP-730)</v>
      </c>
      <c r="F404" s="83" t="str">
        <f>IF(SP_SUL!H404="","*",SP_SUL!H404)</f>
        <v>-</v>
      </c>
      <c r="G404" s="83" t="str">
        <f>IF(SP_SUL!M404="","*",SP_SUL!M404)</f>
        <v>ZXI-ZIC</v>
      </c>
      <c r="H404" s="116">
        <f>IF(SP_SUL!K404="","*",SP_SUL!K404)</f>
        <v>225</v>
      </c>
      <c r="I404" s="113">
        <f>IF(SP_SUL!O404="","*",SP_SUL!O404)</f>
        <v>0.375</v>
      </c>
      <c r="J404" s="113">
        <f>IF(SP_SUL!P404="","*",SP_SUL!P404)</f>
        <v>8.3333333333333329E-2</v>
      </c>
      <c r="K404" s="83" t="str">
        <f>IF(SP_SUL!AK404="","*",SP_SUL!AK404)</f>
        <v>-</v>
      </c>
      <c r="L404" s="83" t="str">
        <f>IF(SP_SUL!AM404="","*",SP_SUL!AM404)</f>
        <v>ZXI-ZIC</v>
      </c>
      <c r="M404" s="83">
        <f>IF(SP_SUL!AP404="","*",SP_SUL!AP404)</f>
        <v>225</v>
      </c>
      <c r="N404" s="83" t="str">
        <f>IF(SP_SUL!AM404="","*",SP_SUL!AM404)</f>
        <v>ZXI-ZIC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 hidden="1">
      <c r="A405" s="82">
        <f>IF(SP_SUL!B405="","*",SP_SUL!B405)</f>
        <v>46070</v>
      </c>
      <c r="B405" s="83" t="str">
        <f>IF(SP_SUL!X405="","*",SP_SUL!X405)</f>
        <v>Oportunidade</v>
      </c>
      <c r="C405" s="83" t="str">
        <f>IF(SP_SUL!S405="","*",SP_SUL!S405)</f>
        <v>SP SUL</v>
      </c>
      <c r="D405" s="83" t="str">
        <f>IF(SP_SUL!T405="","*",SP_SUL!T405)</f>
        <v>ZBV-ZKE</v>
      </c>
      <c r="E405" s="83" t="str">
        <f>IF(SP_SUL!D405="","*",SP_SUL!D405)</f>
        <v>W59</v>
      </c>
      <c r="F405" s="83" t="str">
        <f>IF(SP_SUL!H405="","*",SP_SUL!H405)</f>
        <v>ZYU1</v>
      </c>
      <c r="G405" s="83" t="str">
        <f>IF(SP_SUL!M405="","*",SP_SUL!M405)</f>
        <v>ZXI-ZIC</v>
      </c>
      <c r="H405" s="116">
        <f>IF(SP_SUL!K405="","*",SP_SUL!K405)</f>
        <v>225</v>
      </c>
      <c r="I405" s="113">
        <f>IF(SP_SUL!O405="","*",SP_SUL!O405)</f>
        <v>0.375</v>
      </c>
      <c r="J405" s="113">
        <f>IF(SP_SUL!P405="","*",SP_SUL!P405)</f>
        <v>4.1666666666666664E-2</v>
      </c>
      <c r="K405" s="83" t="str">
        <f>IF(SP_SUL!AK405="","*",SP_SUL!AK405)</f>
        <v>ZYU1</v>
      </c>
      <c r="L405" s="83" t="str">
        <f>IF(SP_SUL!AM405="","*",SP_SUL!AM405)</f>
        <v>ZXI-ZIC</v>
      </c>
      <c r="M405" s="83">
        <f>IF(SP_SUL!AP405="","*",SP_SUL!AP405)</f>
        <v>225</v>
      </c>
      <c r="N405" s="83" t="str">
        <f>IF(SP_SUL!AM405="","*",SP_SUL!AM405)</f>
        <v>ZXI-ZIC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 hidden="1">
      <c r="A406" s="82">
        <f>IF(SP_SUL!B406="","*",SP_SUL!B406)</f>
        <v>46070</v>
      </c>
      <c r="B406" s="83" t="str">
        <f>IF(SP_SUL!X406="","*",SP_SUL!X406)</f>
        <v>Oportunidade</v>
      </c>
      <c r="C406" s="83" t="str">
        <f>IF(SP_SUL!S406="","*",SP_SUL!S406)</f>
        <v>SP SUL</v>
      </c>
      <c r="D406" s="83" t="str">
        <f>IF(SP_SUL!T406="","*",SP_SUL!T406)</f>
        <v>ZBV-ZKE</v>
      </c>
      <c r="E406" s="83" t="str">
        <f>IF(SP_SUL!D406="","*",SP_SUL!D406)</f>
        <v>V93</v>
      </c>
      <c r="F406" s="83" t="str">
        <f>IF(SP_SUL!H406="","*",SP_SUL!H406)</f>
        <v>ZYU1</v>
      </c>
      <c r="G406" s="83" t="str">
        <f>IF(SP_SUL!M406="","*",SP_SUL!M406)</f>
        <v>ZYU-ZST</v>
      </c>
      <c r="H406" s="116">
        <f>IF(SP_SUL!K406="","*",SP_SUL!K406)</f>
        <v>204.4</v>
      </c>
      <c r="I406" s="113">
        <f>IF(SP_SUL!O406="","*",SP_SUL!O406)</f>
        <v>0.375</v>
      </c>
      <c r="J406" s="113">
        <f>IF(SP_SUL!P406="","*",SP_SUL!P406)</f>
        <v>0.125</v>
      </c>
      <c r="K406" s="83" t="str">
        <f>IF(SP_SUL!AK406="","*",SP_SUL!AK406)</f>
        <v>ZYU1</v>
      </c>
      <c r="L406" s="83" t="str">
        <f>IF(SP_SUL!AM406="","*",SP_SUL!AM406)</f>
        <v>ZYU-ZST</v>
      </c>
      <c r="M406" s="83">
        <f>IF(SP_SUL!AP406="","*",SP_SUL!AP406)</f>
        <v>204.4</v>
      </c>
      <c r="N406" s="83" t="str">
        <f>IF(SP_SUL!AM406="","*",SP_SUL!AM406)</f>
        <v>ZYU-ZST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 hidden="1">
      <c r="A407" s="82">
        <f>IF(SP_SUL!B407="","*",SP_SUL!B407)</f>
        <v>46070</v>
      </c>
      <c r="B407" s="83" t="str">
        <f>IF(SP_SUL!X407="","*",SP_SUL!X407)</f>
        <v>Oportunidade</v>
      </c>
      <c r="C407" s="83" t="str">
        <f>IF(SP_SUL!S407="","*",SP_SUL!S407)</f>
        <v>SP SUL</v>
      </c>
      <c r="D407" s="83" t="str">
        <f>IF(SP_SUL!T407="","*",SP_SUL!T407)</f>
        <v>ZBV-ZKE</v>
      </c>
      <c r="E407" s="83" t="str">
        <f>IF(SP_SUL!D407="","*",SP_SUL!D407)</f>
        <v>ROBSON (TF-701)</v>
      </c>
      <c r="F407" s="83" t="str">
        <f>IF(SP_SUL!H407="","*",SP_SUL!H407)</f>
        <v>-</v>
      </c>
      <c r="G407" s="83" t="str">
        <f>IF(SP_SUL!M407="","*",SP_SUL!M407)</f>
        <v>ZDY-ZFY</v>
      </c>
      <c r="H407" s="116">
        <f>IF(SP_SUL!K407="","*",SP_SUL!K407)</f>
        <v>190.3</v>
      </c>
      <c r="I407" s="113">
        <f>IF(SP_SUL!O407="","*",SP_SUL!O407)</f>
        <v>0.375</v>
      </c>
      <c r="J407" s="113">
        <f>IF(SP_SUL!P407="","*",SP_SUL!P407)</f>
        <v>8.3333333333333329E-2</v>
      </c>
      <c r="K407" s="83" t="str">
        <f>IF(SP_SUL!AK407="","*",SP_SUL!AK407)</f>
        <v>-</v>
      </c>
      <c r="L407" s="83" t="str">
        <f>IF(SP_SUL!AM407="","*",SP_SUL!AM407)</f>
        <v>ZDY-ZFY</v>
      </c>
      <c r="M407" s="83">
        <f>IF(SP_SUL!AP407="","*",SP_SUL!AP407)</f>
        <v>190.3</v>
      </c>
      <c r="N407" s="83" t="str">
        <f>IF(SP_SUL!AM407="","*",SP_SUL!AM407)</f>
        <v>ZDY-ZFY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 hidden="1">
      <c r="A408" s="82">
        <f>IF(SP_SUL!B408="","*",SP_SUL!B408)</f>
        <v>46070</v>
      </c>
      <c r="B408" s="83" t="str">
        <f>IF(SP_SUL!X408="","*",SP_SUL!X408)</f>
        <v>Oportunidade</v>
      </c>
      <c r="C408" s="83" t="str">
        <f>IF(SP_SUL!S408="","*",SP_SUL!S408)</f>
        <v>SP SUL</v>
      </c>
      <c r="D408" s="83" t="str">
        <f>IF(SP_SUL!T408="","*",SP_SUL!T408)</f>
        <v>ZBV-ZKE</v>
      </c>
      <c r="E408" s="83" t="str">
        <f>IF(SP_SUL!D408="","*",SP_SUL!D408)</f>
        <v>JACIANO (TF-674)</v>
      </c>
      <c r="F408" s="83" t="str">
        <f>IF(SP_SUL!H408="","*",SP_SUL!H408)</f>
        <v>-</v>
      </c>
      <c r="G408" s="83" t="str">
        <f>IF(SP_SUL!M408="","*",SP_SUL!M408)</f>
        <v>ZDY-ZFY</v>
      </c>
      <c r="H408" s="116">
        <f>IF(SP_SUL!K408="","*",SP_SUL!K408)</f>
        <v>191</v>
      </c>
      <c r="I408" s="113">
        <f>IF(SP_SUL!O408="","*",SP_SUL!O408)</f>
        <v>0.375</v>
      </c>
      <c r="J408" s="113">
        <f>IF(SP_SUL!P408="","*",SP_SUL!P408)</f>
        <v>8.3333333333333329E-2</v>
      </c>
      <c r="K408" s="83" t="str">
        <f>IF(SP_SUL!AK408="","*",SP_SUL!AK408)</f>
        <v>-</v>
      </c>
      <c r="L408" s="83" t="str">
        <f>IF(SP_SUL!AM408="","*",SP_SUL!AM408)</f>
        <v>ZDY-ZFY</v>
      </c>
      <c r="M408" s="83">
        <f>IF(SP_SUL!AP408="","*",SP_SUL!AP408)</f>
        <v>191</v>
      </c>
      <c r="N408" s="83" t="str">
        <f>IF(SP_SUL!AM408="","*",SP_SUL!AM408)</f>
        <v>ZDY-ZFY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>
        <f>IF(SP_SUL!B411="","*",SP_SUL!B411)</f>
        <v>46070</v>
      </c>
      <c r="B411" s="83" t="str">
        <f>IF(SP_SUL!X411="","*",SP_SUL!X411)</f>
        <v>Contrato</v>
      </c>
      <c r="C411" s="83" t="str">
        <f>IF(SP_SUL!S411="","*",SP_SUL!S411)</f>
        <v>SP SUL</v>
      </c>
      <c r="D411" s="83" t="str">
        <f>IF(SP_SUL!T411="","*",SP_SUL!T411)</f>
        <v>ZKE-ZEV</v>
      </c>
      <c r="E411" s="83" t="str">
        <f>IF(SP_SUL!D411="","*",SP_SUL!D411)</f>
        <v>SUPER ZWW</v>
      </c>
      <c r="F411" s="83" t="str">
        <f>IF(SP_SUL!H411="","*",SP_SUL!H411)</f>
        <v>-</v>
      </c>
      <c r="G411" s="83" t="str">
        <f>IF(SP_SUL!M411="","*",SP_SUL!M411)</f>
        <v>ZKW-ZLU</v>
      </c>
      <c r="H411" s="116">
        <f>IF(SP_SUL!K411="","*",SP_SUL!K411)</f>
        <v>97.843000000000004</v>
      </c>
      <c r="I411" s="113">
        <f>IF(SP_SUL!O411="","*",SP_SUL!O411)</f>
        <v>0.40277777777777779</v>
      </c>
      <c r="J411" s="113">
        <f>IF(SP_SUL!P411="","*",SP_SUL!P411)</f>
        <v>0.125</v>
      </c>
      <c r="K411" s="83" t="str">
        <f>IF(SP_SUL!AK411="","*",SP_SUL!AK411)</f>
        <v>-</v>
      </c>
      <c r="L411" s="83" t="str">
        <f>IF(SP_SUL!AM411="","*",SP_SUL!AM411)</f>
        <v>ZKW-ZLU</v>
      </c>
      <c r="M411" s="83">
        <f>IF(SP_SUL!AP411="","*",SP_SUL!AP411)</f>
        <v>97.843000000000004</v>
      </c>
      <c r="N411" s="83" t="str">
        <f>IF(SP_SUL!AM411="","*",SP_SUL!AM411)</f>
        <v>ZKW-ZLU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 hidden="1">
      <c r="A412" s="82">
        <f>IF(SP_SUL!B412="","*",SP_SUL!B412)</f>
        <v>46070</v>
      </c>
      <c r="B412" s="83" t="str">
        <f>IF(SP_SUL!X412="","*",SP_SUL!X412)</f>
        <v>Contrato</v>
      </c>
      <c r="C412" s="83" t="str">
        <f>IF(SP_SUL!S412="","*",SP_SUL!S412)</f>
        <v>SP SUL</v>
      </c>
      <c r="D412" s="83" t="str">
        <f>IF(SP_SUL!T412="","*",SP_SUL!T412)</f>
        <v>ZKE-ZEV</v>
      </c>
      <c r="E412" s="83" t="str">
        <f>IF(SP_SUL!D412="","*",SP_SUL!D412)</f>
        <v>V89</v>
      </c>
      <c r="F412" s="83" t="str">
        <f>IF(SP_SUL!H412="","*",SP_SUL!H412)</f>
        <v>102ZKW2</v>
      </c>
      <c r="G412" s="83" t="str">
        <f>IF(SP_SUL!M412="","*",SP_SUL!M412)</f>
        <v>ZKW-ZLU</v>
      </c>
      <c r="H412" s="116">
        <f>IF(SP_SUL!K412="","*",SP_SUL!K412)</f>
        <v>97.9</v>
      </c>
      <c r="I412" s="113">
        <f>IF(SP_SUL!O412="","*",SP_SUL!O412)</f>
        <v>0.39583333333333331</v>
      </c>
      <c r="J412" s="113">
        <f>IF(SP_SUL!P412="","*",SP_SUL!P412)</f>
        <v>6.9444444444444447E-4</v>
      </c>
      <c r="K412" s="83" t="str">
        <f>IF(SP_SUL!AK412="","*",SP_SUL!AK412)</f>
        <v>102ZKW2</v>
      </c>
      <c r="L412" s="83" t="str">
        <f>IF(SP_SUL!AM412="","*",SP_SUL!AM412)</f>
        <v>ZKW-ZLU</v>
      </c>
      <c r="M412" s="83">
        <f>IF(SP_SUL!AP412="","*",SP_SUL!AP412)</f>
        <v>97.9</v>
      </c>
      <c r="N412" s="83" t="str">
        <f>IF(SP_SUL!AM412="","*",SP_SUL!AM412)</f>
        <v>ZKW-ZLU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 hidden="1">
      <c r="A413" s="82">
        <f>IF(SP_SUL!B413="","*",SP_SUL!B413)</f>
        <v>46070</v>
      </c>
      <c r="B413" s="83" t="str">
        <f>IF(SP_SUL!X413="","*",SP_SUL!X413)</f>
        <v>Contrato</v>
      </c>
      <c r="C413" s="83" t="str">
        <f>IF(SP_SUL!S413="","*",SP_SUL!S413)</f>
        <v>SP SUL</v>
      </c>
      <c r="D413" s="83" t="str">
        <f>IF(SP_SUL!T413="","*",SP_SUL!T413)</f>
        <v>ZKE-ZEV</v>
      </c>
      <c r="E413" s="83" t="str">
        <f>IF(SP_SUL!D413="","*",SP_SUL!D413)</f>
        <v>E17</v>
      </c>
      <c r="F413" s="83" t="str">
        <f>IF(SP_SUL!H413="","*",SP_SUL!H413)</f>
        <v>102ZKW2</v>
      </c>
      <c r="G413" s="83" t="str">
        <f>IF(SP_SUL!M413="","*",SP_SUL!M413)</f>
        <v>ZKW-ZLU</v>
      </c>
      <c r="H413" s="116">
        <f>IF(SP_SUL!K413="","*",SP_SUL!K413)</f>
        <v>103.9</v>
      </c>
      <c r="I413" s="113">
        <f>IF(SP_SUL!O413="","*",SP_SUL!O413)</f>
        <v>0.39583333333333331</v>
      </c>
      <c r="J413" s="113">
        <f>IF(SP_SUL!P413="","*",SP_SUL!P413)</f>
        <v>6.9444444444444447E-4</v>
      </c>
      <c r="K413" s="83" t="str">
        <f>IF(SP_SUL!AK413="","*",SP_SUL!AK413)</f>
        <v>102ZKW2</v>
      </c>
      <c r="L413" s="83" t="str">
        <f>IF(SP_SUL!AM413="","*",SP_SUL!AM413)</f>
        <v>ZKW-ZLU</v>
      </c>
      <c r="M413" s="83">
        <f>IF(SP_SUL!AP413="","*",SP_SUL!AP413)</f>
        <v>103.9</v>
      </c>
      <c r="N413" s="83" t="str">
        <f>IF(SP_SUL!AM413="","*",SP_SUL!AM413)</f>
        <v>ZKW-ZLU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>
        <f>IF(SP_SUL!B417="","*",SP_SUL!B417)</f>
        <v>46070</v>
      </c>
      <c r="B417" s="83" t="str">
        <f>IF(SP_SUL!X417="","*",SP_SUL!X417)</f>
        <v>Contrato</v>
      </c>
      <c r="C417" s="83" t="str">
        <f>IF(SP_SUL!S417="","*",SP_SUL!S417)</f>
        <v>SP SUL</v>
      </c>
      <c r="D417" s="83" t="str">
        <f>IF(SP_SUL!T417="","*",SP_SUL!T417)</f>
        <v>ZKE-ZEV</v>
      </c>
      <c r="E417" s="83" t="str">
        <f>IF(SP_SUL!D417="","*",SP_SUL!D417)</f>
        <v>MODERNIZAÇÃO SERRA</v>
      </c>
      <c r="F417" s="83" t="str">
        <f>IF(SP_SUL!H417="","*",SP_SUL!H417)</f>
        <v>-</v>
      </c>
      <c r="G417" s="83" t="str">
        <f>IF(SP_SUL!M417="","*",SP_SUL!M417)</f>
        <v>ZEJ-ZRB</v>
      </c>
      <c r="H417" s="116">
        <f>IF(SP_SUL!K417="","*",SP_SUL!K417)</f>
        <v>145.828</v>
      </c>
      <c r="I417" s="113">
        <f>IF(SP_SUL!O417="","*",SP_SUL!O417)</f>
        <v>0.33333333333333331</v>
      </c>
      <c r="J417" s="113">
        <f>IF(SP_SUL!P417="","*",SP_SUL!P417)</f>
        <v>0.33333333333333331</v>
      </c>
      <c r="K417" s="83" t="str">
        <f>IF(SP_SUL!AK417="","*",SP_SUL!AK417)</f>
        <v>-</v>
      </c>
      <c r="L417" s="83" t="str">
        <f>IF(SP_SUL!AM417="","*",SP_SUL!AM417)</f>
        <v>ZEJ-ZRB</v>
      </c>
      <c r="M417" s="83">
        <f>IF(SP_SUL!AP417="","*",SP_SUL!AP417)</f>
        <v>145.828</v>
      </c>
      <c r="N417" s="83" t="str">
        <f>IF(SP_SUL!AM417="","*",SP_SUL!AM417)</f>
        <v>ZEJ-ZRB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 hidden="1">
      <c r="A418" s="82">
        <f>IF(SP_SUL!B418="","*",SP_SUL!B418)</f>
        <v>46070</v>
      </c>
      <c r="B418" s="83" t="str">
        <f>IF(SP_SUL!X418="","*",SP_SUL!X418)</f>
        <v>Contrato</v>
      </c>
      <c r="C418" s="83" t="str">
        <f>IF(SP_SUL!S418="","*",SP_SUL!S418)</f>
        <v>SP SUL</v>
      </c>
      <c r="D418" s="83" t="str">
        <f>IF(SP_SUL!T418="","*",SP_SUL!T418)</f>
        <v>ZKE-ZEV</v>
      </c>
      <c r="E418" s="83" t="str">
        <f>IF(SP_SUL!D418="","*",SP_SUL!D418)</f>
        <v>W96</v>
      </c>
      <c r="F418" s="83" t="str">
        <f>IF(SP_SUL!H418="","*",SP_SUL!H418)</f>
        <v>ZEM-1</v>
      </c>
      <c r="G418" s="83" t="str">
        <f>IF(SP_SUL!M418="","*",SP_SUL!M418)</f>
        <v>ZEJ-ZRB</v>
      </c>
      <c r="H418" s="116">
        <f>IF(SP_SUL!K418="","*",SP_SUL!K418)</f>
        <v>151.78</v>
      </c>
      <c r="I418" s="113">
        <f>IF(SP_SUL!O418="","*",SP_SUL!O418)</f>
        <v>0.3125</v>
      </c>
      <c r="J418" s="113">
        <f>IF(SP_SUL!P418="","*",SP_SUL!P418)</f>
        <v>6.9444444444444447E-4</v>
      </c>
      <c r="K418" s="83" t="str">
        <f>IF(SP_SUL!AK418="","*",SP_SUL!AK418)</f>
        <v>ZEM-1</v>
      </c>
      <c r="L418" s="83" t="str">
        <f>IF(SP_SUL!AM418="","*",SP_SUL!AM418)</f>
        <v>ZEJ-ZRB</v>
      </c>
      <c r="M418" s="83">
        <f>IF(SP_SUL!AP418="","*",SP_SUL!AP418)</f>
        <v>151.78</v>
      </c>
      <c r="N418" s="83" t="str">
        <f>IF(SP_SUL!AM418="","*",SP_SUL!AM418)</f>
        <v>ZEJ-ZRB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 hidden="1">
      <c r="A419" s="82">
        <f>IF(SP_SUL!B419="","*",SP_SUL!B419)</f>
        <v>46070</v>
      </c>
      <c r="B419" s="83" t="str">
        <f>IF(SP_SUL!X419="","*",SP_SUL!X419)</f>
        <v>Contrato</v>
      </c>
      <c r="C419" s="83" t="str">
        <f>IF(SP_SUL!S419="","*",SP_SUL!S419)</f>
        <v>SP SUL</v>
      </c>
      <c r="D419" s="83" t="str">
        <f>IF(SP_SUL!T419="","*",SP_SUL!T419)</f>
        <v>ZKE-ZEV</v>
      </c>
      <c r="E419" s="83" t="str">
        <f>IF(SP_SUL!D419="","*",SP_SUL!D419)</f>
        <v>MATEUS (TP-809)</v>
      </c>
      <c r="F419" s="83" t="str">
        <f>IF(SP_SUL!H419="","*",SP_SUL!H419)</f>
        <v>-</v>
      </c>
      <c r="G419" s="83" t="str">
        <f>IF(SP_SUL!M419="","*",SP_SUL!M419)</f>
        <v>ZEJ-ZRB</v>
      </c>
      <c r="H419" s="116">
        <f>IF(SP_SUL!K419="","*",SP_SUL!K419)</f>
        <v>150.16</v>
      </c>
      <c r="I419" s="113">
        <f>IF(SP_SUL!O419="","*",SP_SUL!O419)</f>
        <v>0.33333333333333331</v>
      </c>
      <c r="J419" s="113">
        <f>IF(SP_SUL!P419="","*",SP_SUL!P419)</f>
        <v>6.9444444444444447E-4</v>
      </c>
      <c r="K419" s="83" t="str">
        <f>IF(SP_SUL!AK419="","*",SP_SUL!AK419)</f>
        <v>-</v>
      </c>
      <c r="L419" s="83" t="str">
        <f>IF(SP_SUL!AM419="","*",SP_SUL!AM419)</f>
        <v>ZEJ-ZRB</v>
      </c>
      <c r="M419" s="83">
        <f>IF(SP_SUL!AP419="","*",SP_SUL!AP419)</f>
        <v>150.16</v>
      </c>
      <c r="N419" s="83" t="str">
        <f>IF(SP_SUL!AM419="","*",SP_SUL!AM419)</f>
        <v>ZEJ-ZRB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 hidden="1">
      <c r="A420" s="82">
        <f>IF(SP_SUL!B420="","*",SP_SUL!B420)</f>
        <v>46070</v>
      </c>
      <c r="B420" s="83" t="str">
        <f>IF(SP_SUL!X420="","*",SP_SUL!X420)</f>
        <v>Contrato</v>
      </c>
      <c r="C420" s="83" t="str">
        <f>IF(SP_SUL!S420="","*",SP_SUL!S420)</f>
        <v>SP SUL</v>
      </c>
      <c r="D420" s="83" t="str">
        <f>IF(SP_SUL!T420="","*",SP_SUL!T420)</f>
        <v>ZKE-ZEV</v>
      </c>
      <c r="E420" s="83" t="str">
        <f>IF(SP_SUL!D420="","*",SP_SUL!D420)</f>
        <v>ADENISON (TP-810)</v>
      </c>
      <c r="F420" s="83" t="str">
        <f>IF(SP_SUL!H420="","*",SP_SUL!H420)</f>
        <v>-</v>
      </c>
      <c r="G420" s="83" t="str">
        <f>IF(SP_SUL!M420="","*",SP_SUL!M420)</f>
        <v>ZEJ</v>
      </c>
      <c r="H420" s="116">
        <f>IF(SP_SUL!K420="","*",SP_SUL!K420)</f>
        <v>146.828</v>
      </c>
      <c r="I420" s="113">
        <f>IF(SP_SUL!O420="","*",SP_SUL!O420)</f>
        <v>0.33333333333333331</v>
      </c>
      <c r="J420" s="113">
        <f>IF(SP_SUL!P420="","*",SP_SUL!P420)</f>
        <v>6.9444444444444447E-4</v>
      </c>
      <c r="K420" s="83" t="str">
        <f>IF(SP_SUL!AK420="","*",SP_SUL!AK420)</f>
        <v>-</v>
      </c>
      <c r="L420" s="83" t="str">
        <f>IF(SP_SUL!AM420="","*",SP_SUL!AM420)</f>
        <v>ZEJ</v>
      </c>
      <c r="M420" s="83">
        <f>IF(SP_SUL!AP420="","*",SP_SUL!AP420)</f>
        <v>146.828</v>
      </c>
      <c r="N420" s="83" t="str">
        <f>IF(SP_SUL!AM420="","*",SP_SUL!AM420)</f>
        <v>ZEJ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>
        <f>IF(SP_SUL!B423="","*",SP_SUL!B423)</f>
        <v>46070</v>
      </c>
      <c r="B423" s="83" t="str">
        <f>IF(SP_SUL!X423="","*",SP_SUL!X423)</f>
        <v>Contrato</v>
      </c>
      <c r="C423" s="83" t="str">
        <f>IF(SP_SUL!S423="","*",SP_SUL!S423)</f>
        <v>SP SUL</v>
      </c>
      <c r="D423" s="83" t="str">
        <f>IF(SP_SUL!T423="","*",SP_SUL!T423)</f>
        <v>ZEV-ZPT</v>
      </c>
      <c r="E423" s="83" t="str">
        <f>IF(SP_SUL!D423="","*",SP_SUL!D423)</f>
        <v>MODERNIZAÇÃO SERRA</v>
      </c>
      <c r="F423" s="83" t="str">
        <f>IF(SP_SUL!H423="","*",SP_SUL!H423)</f>
        <v>-</v>
      </c>
      <c r="G423" s="83" t="str">
        <f>IF(SP_SUL!M423="","*",SP_SUL!M423)</f>
        <v>ZEZ-ZXW</v>
      </c>
      <c r="H423" s="116">
        <f>IF(SP_SUL!K423="","*",SP_SUL!K423)</f>
        <v>75.2</v>
      </c>
      <c r="I423" s="113">
        <f>IF(SP_SUL!O423="","*",SP_SUL!O423)</f>
        <v>0.33333333333333331</v>
      </c>
      <c r="J423" s="113">
        <f>IF(SP_SUL!P423="","*",SP_SUL!P423)</f>
        <v>0.33333333333333331</v>
      </c>
      <c r="K423" s="83" t="str">
        <f>IF(SP_SUL!AK423="","*",SP_SUL!AK423)</f>
        <v>-</v>
      </c>
      <c r="L423" s="83" t="str">
        <f>IF(SP_SUL!AM423="","*",SP_SUL!AM423)</f>
        <v>ZEZ-ZXW</v>
      </c>
      <c r="M423" s="83">
        <f>IF(SP_SUL!AP423="","*",SP_SUL!AP423)</f>
        <v>75.2</v>
      </c>
      <c r="N423" s="83" t="str">
        <f>IF(SP_SUL!AM423="","*",SP_SUL!AM423)</f>
        <v>ZEZ-ZXW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 hidden="1">
      <c r="A424" s="82">
        <f>IF(SP_SUL!B424="","*",SP_SUL!B424)</f>
        <v>46070</v>
      </c>
      <c r="B424" s="83" t="str">
        <f>IF(SP_SUL!X424="","*",SP_SUL!X424)</f>
        <v>Contrato</v>
      </c>
      <c r="C424" s="83" t="str">
        <f>IF(SP_SUL!S424="","*",SP_SUL!S424)</f>
        <v>SP SUL</v>
      </c>
      <c r="D424" s="83" t="str">
        <f>IF(SP_SUL!T424="","*",SP_SUL!T424)</f>
        <v>ZEV-ZPT</v>
      </c>
      <c r="E424" s="83" t="str">
        <f>IF(SP_SUL!D424="","*",SP_SUL!D424)</f>
        <v>W61</v>
      </c>
      <c r="F424" s="83" t="str">
        <f>IF(SP_SUL!H424="","*",SP_SUL!H424)</f>
        <v>K67ZEV-1</v>
      </c>
      <c r="G424" s="83" t="str">
        <f>IF(SP_SUL!M424="","*",SP_SUL!M424)</f>
        <v>ZEZ-ZXW</v>
      </c>
      <c r="H424" s="116">
        <f>IF(SP_SUL!K424="","*",SP_SUL!K424)</f>
        <v>75.2</v>
      </c>
      <c r="I424" s="113">
        <f>IF(SP_SUL!O424="","*",SP_SUL!O424)</f>
        <v>0.3125</v>
      </c>
      <c r="J424" s="113">
        <f>IF(SP_SUL!P424="","*",SP_SUL!P424)</f>
        <v>6.9444444444444447E-4</v>
      </c>
      <c r="K424" s="83" t="str">
        <f>IF(SP_SUL!AK424="","*",SP_SUL!AK424)</f>
        <v>K67ZEV-1</v>
      </c>
      <c r="L424" s="83" t="str">
        <f>IF(SP_SUL!AM424="","*",SP_SUL!AM424)</f>
        <v>ZEZ-ZXW</v>
      </c>
      <c r="M424" s="83">
        <f>IF(SP_SUL!AP424="","*",SP_SUL!AP424)</f>
        <v>75.2</v>
      </c>
      <c r="N424" s="83" t="str">
        <f>IF(SP_SUL!AM424="","*",SP_SUL!AM424)</f>
        <v>ZEZ-ZXW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 hidden="1">
      <c r="A425" s="82">
        <f>IF(SP_SUL!B425="","*",SP_SUL!B425)</f>
        <v>46070</v>
      </c>
      <c r="B425" s="83" t="str">
        <f>IF(SP_SUL!X425="","*",SP_SUL!X425)</f>
        <v>Contrato</v>
      </c>
      <c r="C425" s="83" t="str">
        <f>IF(SP_SUL!S425="","*",SP_SUL!S425)</f>
        <v>SP SUL</v>
      </c>
      <c r="D425" s="83" t="str">
        <f>IF(SP_SUL!T425="","*",SP_SUL!T425)</f>
        <v>ZEV-ZPT</v>
      </c>
      <c r="E425" s="83" t="str">
        <f>IF(SP_SUL!D425="","*",SP_SUL!D425)</f>
        <v>V85</v>
      </c>
      <c r="F425" s="83" t="str">
        <f>IF(SP_SUL!H425="","*",SP_SUL!H425)</f>
        <v>K67ZEV-1</v>
      </c>
      <c r="G425" s="83" t="str">
        <f>IF(SP_SUL!M425="","*",SP_SUL!M425)</f>
        <v>ZEZ-ZXW</v>
      </c>
      <c r="H425" s="116">
        <f>IF(SP_SUL!K425="","*",SP_SUL!K425)</f>
        <v>75.2</v>
      </c>
      <c r="I425" s="113">
        <f>IF(SP_SUL!O425="","*",SP_SUL!O425)</f>
        <v>0.31597222222222221</v>
      </c>
      <c r="J425" s="113">
        <f>IF(SP_SUL!P425="","*",SP_SUL!P425)</f>
        <v>6.9444444444444447E-4</v>
      </c>
      <c r="K425" s="83" t="str">
        <f>IF(SP_SUL!AK425="","*",SP_SUL!AK425)</f>
        <v>K67ZEV-1</v>
      </c>
      <c r="L425" s="83" t="str">
        <f>IF(SP_SUL!AM425="","*",SP_SUL!AM425)</f>
        <v>ZEZ-ZXW</v>
      </c>
      <c r="M425" s="83">
        <f>IF(SP_SUL!AP425="","*",SP_SUL!AP425)</f>
        <v>75.2</v>
      </c>
      <c r="N425" s="83" t="str">
        <f>IF(SP_SUL!AM425="","*",SP_SUL!AM425)</f>
        <v>ZEZ-ZXW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>
        <f>IF(SP_SUL!B427="","*",SP_SUL!B427)</f>
        <v>46070</v>
      </c>
      <c r="B427" s="83" t="str">
        <f>IF(SP_SUL!X427="","*",SP_SUL!X427)</f>
        <v>Contrato</v>
      </c>
      <c r="C427" s="83" t="str">
        <f>IF(SP_SUL!S427="","*",SP_SUL!S427)</f>
        <v>SP SUL</v>
      </c>
      <c r="D427" s="83" t="str">
        <f>IF(SP_SUL!T427="","*",SP_SUL!T427)</f>
        <v>ZEV-ZPT</v>
      </c>
      <c r="E427" s="83" t="str">
        <f>IF(SP_SUL!D427="","*",SP_SUL!D427)</f>
        <v>MODERNIZAÇÃO SERRA</v>
      </c>
      <c r="F427" s="83" t="str">
        <f>IF(SP_SUL!H427="","*",SP_SUL!H427)</f>
        <v>-</v>
      </c>
      <c r="G427" s="83" t="str">
        <f>IF(SP_SUL!M427="","*",SP_SUL!M427)</f>
        <v>ZGP-ZPT</v>
      </c>
      <c r="H427" s="116">
        <f>IF(SP_SUL!K427="","*",SP_SUL!K427)</f>
        <v>102</v>
      </c>
      <c r="I427" s="113">
        <f>IF(SP_SUL!O427="","*",SP_SUL!O427)</f>
        <v>0.33333333333333331</v>
      </c>
      <c r="J427" s="113">
        <f>IF(SP_SUL!P427="","*",SP_SUL!P427)</f>
        <v>0.22916666666666666</v>
      </c>
      <c r="K427" s="83" t="str">
        <f>IF(SP_SUL!AK427="","*",SP_SUL!AK427)</f>
        <v>-</v>
      </c>
      <c r="L427" s="83" t="str">
        <f>IF(SP_SUL!AM427="","*",SP_SUL!AM427)</f>
        <v>ZGP-ZPT</v>
      </c>
      <c r="M427" s="83">
        <f>IF(SP_SUL!AP427="","*",SP_SUL!AP427)</f>
        <v>102</v>
      </c>
      <c r="N427" s="83" t="str">
        <f>IF(SP_SUL!AM427="","*",SP_SUL!AM427)</f>
        <v>ZGP-ZPT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 hidden="1">
      <c r="A428" s="82">
        <f>IF(SP_SUL!B428="","*",SP_SUL!B428)</f>
        <v>46070</v>
      </c>
      <c r="B428" s="83" t="str">
        <f>IF(SP_SUL!X428="","*",SP_SUL!X428)</f>
        <v>Contrato</v>
      </c>
      <c r="C428" s="83" t="str">
        <f>IF(SP_SUL!S428="","*",SP_SUL!S428)</f>
        <v>SP SUL</v>
      </c>
      <c r="D428" s="83" t="str">
        <f>IF(SP_SUL!T428="","*",SP_SUL!T428)</f>
        <v>ZEV-ZPT</v>
      </c>
      <c r="E428" s="83" t="str">
        <f>IF(SP_SUL!D428="","*",SP_SUL!D428)</f>
        <v>W62</v>
      </c>
      <c r="F428" s="83" t="str">
        <f>IF(SP_SUL!H428="","*",SP_SUL!H428)</f>
        <v>ZPT1051</v>
      </c>
      <c r="G428" s="83" t="str">
        <f>IF(SP_SUL!M428="","*",SP_SUL!M428)</f>
        <v>ZGP</v>
      </c>
      <c r="H428" s="116">
        <f>IF(SP_SUL!K428="","*",SP_SUL!K428)</f>
        <v>102.1</v>
      </c>
      <c r="I428" s="113">
        <f>IF(SP_SUL!O428="","*",SP_SUL!O428)</f>
        <v>0.3125</v>
      </c>
      <c r="J428" s="113">
        <f>IF(SP_SUL!P428="","*",SP_SUL!P428)</f>
        <v>6.9444444444444447E-4</v>
      </c>
      <c r="K428" s="83" t="str">
        <f>IF(SP_SUL!AK428="","*",SP_SUL!AK428)</f>
        <v>ZPT1051</v>
      </c>
      <c r="L428" s="83" t="str">
        <f>IF(SP_SUL!AM428="","*",SP_SUL!AM428)</f>
        <v>ZGP</v>
      </c>
      <c r="M428" s="83">
        <f>IF(SP_SUL!AP428="","*",SP_SUL!AP428)</f>
        <v>102.1</v>
      </c>
      <c r="N428" s="83" t="str">
        <f>IF(SP_SUL!AM428="","*",SP_SUL!AM428)</f>
        <v>ZGP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 hidden="1">
      <c r="A429" s="82">
        <f>IF(SP_SUL!B429="","*",SP_SUL!B429)</f>
        <v>46070</v>
      </c>
      <c r="B429" s="83" t="str">
        <f>IF(SP_SUL!X429="","*",SP_SUL!X429)</f>
        <v>Contrato</v>
      </c>
      <c r="C429" s="83" t="str">
        <f>IF(SP_SUL!S429="","*",SP_SUL!S429)</f>
        <v>SP SUL</v>
      </c>
      <c r="D429" s="83" t="str">
        <f>IF(SP_SUL!T429="","*",SP_SUL!T429)</f>
        <v>ZEV-ZPT</v>
      </c>
      <c r="E429" s="83" t="str">
        <f>IF(SP_SUL!D429="","*",SP_SUL!D429)</f>
        <v>A84</v>
      </c>
      <c r="F429" s="83" t="str">
        <f>IF(SP_SUL!H429="","*",SP_SUL!H429)</f>
        <v>109ZPT</v>
      </c>
      <c r="G429" s="83" t="str">
        <f>IF(SP_SUL!M429="","*",SP_SUL!M429)</f>
        <v>ZPT-ZPG-ZPT</v>
      </c>
      <c r="H429" s="116">
        <f>IF(SP_SUL!K429="","*",SP_SUL!K429)</f>
        <v>108</v>
      </c>
      <c r="I429" s="113">
        <f>IF(SP_SUL!O429="","*",SP_SUL!O429)</f>
        <v>0.33333333333333331</v>
      </c>
      <c r="J429" s="113">
        <f>IF(SP_SUL!P429="","*",SP_SUL!P429)</f>
        <v>4.1666666666666664E-2</v>
      </c>
      <c r="K429" s="83" t="str">
        <f>IF(SP_SUL!AK429="","*",SP_SUL!AK429)</f>
        <v>109ZPT</v>
      </c>
      <c r="L429" s="83" t="str">
        <f>IF(SP_SUL!AM429="","*",SP_SUL!AM429)</f>
        <v>ZPT-ZPG-ZPT</v>
      </c>
      <c r="M429" s="83">
        <f>IF(SP_SUL!AP429="","*",SP_SUL!AP429)</f>
        <v>108</v>
      </c>
      <c r="N429" s="83" t="str">
        <f>IF(SP_SUL!AM429="","*",SP_SUL!AM429)</f>
        <v>ZPT-ZPG-ZPT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 hidden="1">
      <c r="A430" s="82">
        <f>IF(SP_SUL!B430="","*",SP_SUL!B430)</f>
        <v>46070</v>
      </c>
      <c r="B430" s="83" t="str">
        <f>IF(SP_SUL!X430="","*",SP_SUL!X430)</f>
        <v>Oportunidade</v>
      </c>
      <c r="C430" s="83" t="str">
        <f>IF(SP_SUL!S430="","*",SP_SUL!S430)</f>
        <v>SP SUL</v>
      </c>
      <c r="D430" s="83" t="str">
        <f>IF(SP_SUL!T430="","*",SP_SUL!T430)</f>
        <v>ZEV-ZPT</v>
      </c>
      <c r="E430" s="83" t="str">
        <f>IF(SP_SUL!D430="","*",SP_SUL!D430)</f>
        <v>ANDERSON (TF-680)</v>
      </c>
      <c r="F430" s="83" t="str">
        <f>IF(SP_SUL!H430="","*",SP_SUL!H430)</f>
        <v>-</v>
      </c>
      <c r="G430" s="83" t="str">
        <f>IF(SP_SUL!M430="","*",SP_SUL!M430)</f>
        <v>ZGP-ZPT</v>
      </c>
      <c r="H430" s="116">
        <f>IF(SP_SUL!K430="","*",SP_SUL!K430)</f>
        <v>106.32</v>
      </c>
      <c r="I430" s="113">
        <f>IF(SP_SUL!O430="","*",SP_SUL!O430)</f>
        <v>0.45833333333333331</v>
      </c>
      <c r="J430" s="113">
        <f>IF(SP_SUL!P430="","*",SP_SUL!P430)</f>
        <v>4.1666666666666664E-2</v>
      </c>
      <c r="K430" s="83" t="str">
        <f>IF(SP_SUL!AK430="","*",SP_SUL!AK430)</f>
        <v>-</v>
      </c>
      <c r="L430" s="83" t="str">
        <f>IF(SP_SUL!AM430="","*",SP_SUL!AM430)</f>
        <v>ZGP-ZPT</v>
      </c>
      <c r="M430" s="83">
        <f>IF(SP_SUL!AP430="","*",SP_SUL!AP430)</f>
        <v>106.32</v>
      </c>
      <c r="N430" s="83" t="str">
        <f>IF(SP_SUL!AM430="","*",SP_SUL!AM430)</f>
        <v>ZGP-ZPT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 hidden="1">
      <c r="A431" s="82">
        <f>IF(SP_SUL!B431="","*",SP_SUL!B431)</f>
        <v>46070</v>
      </c>
      <c r="B431" s="83" t="str">
        <f>IF(SP_SUL!X431="","*",SP_SUL!X431)</f>
        <v>Oportunidade</v>
      </c>
      <c r="C431" s="83" t="str">
        <f>IF(SP_SUL!S431="","*",SP_SUL!S431)</f>
        <v>SP SUL</v>
      </c>
      <c r="D431" s="83" t="str">
        <f>IF(SP_SUL!T431="","*",SP_SUL!T431)</f>
        <v>ZPT-ZPG</v>
      </c>
      <c r="E431" s="83" t="str">
        <f>IF(SP_SUL!D431="","*",SP_SUL!D431)</f>
        <v>DIEGO (TF-42)</v>
      </c>
      <c r="F431" s="83" t="str">
        <f>IF(SP_SUL!H431="","*",SP_SUL!H431)</f>
        <v>-</v>
      </c>
      <c r="G431" s="83" t="str">
        <f>IF(SP_SUL!M431="","*",SP_SUL!M431)</f>
        <v>PAT-ZGM</v>
      </c>
      <c r="H431" s="116">
        <f>IF(SP_SUL!K431="","*",SP_SUL!K431)</f>
        <v>109.05</v>
      </c>
      <c r="I431" s="113">
        <f>IF(SP_SUL!O431="","*",SP_SUL!O431)</f>
        <v>0.41666666666666669</v>
      </c>
      <c r="J431" s="113">
        <f>IF(SP_SUL!P431="","*",SP_SUL!P431)</f>
        <v>8.3333333333333329E-2</v>
      </c>
      <c r="K431" s="83" t="str">
        <f>IF(SP_SUL!AK431="","*",SP_SUL!AK431)</f>
        <v>-</v>
      </c>
      <c r="L431" s="83" t="str">
        <f>IF(SP_SUL!AM431="","*",SP_SUL!AM431)</f>
        <v>PAT-ZGM</v>
      </c>
      <c r="M431" s="83">
        <f>IF(SP_SUL!AP431="","*",SP_SUL!AP431)</f>
        <v>109.05</v>
      </c>
      <c r="N431" s="83" t="str">
        <f>IF(SP_SUL!AM431="","*",SP_SUL!AM431)</f>
        <v>PAT-ZGM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 hidden="1">
      <c r="A432" s="82">
        <f>IF(SP_SUL!B432="","*",SP_SUL!B432)</f>
        <v>46070</v>
      </c>
      <c r="B432" s="83" t="str">
        <f>IF(SP_SUL!X432="","*",SP_SUL!X432)</f>
        <v>Oportunidade</v>
      </c>
      <c r="C432" s="83" t="str">
        <f>IF(SP_SUL!S432="","*",SP_SUL!S432)</f>
        <v>SP SUL</v>
      </c>
      <c r="D432" s="83" t="str">
        <f>IF(SP_SUL!T432="","*",SP_SUL!T432)</f>
        <v>ZPT-ZPG</v>
      </c>
      <c r="E432" s="83" t="str">
        <f>IF(SP_SUL!D432="","*",SP_SUL!D432)</f>
        <v>EXPANSÃO TURMA 1</v>
      </c>
      <c r="F432" s="83" t="str">
        <f>IF(SP_SUL!H432="","*",SP_SUL!H432)</f>
        <v>-</v>
      </c>
      <c r="G432" s="83" t="str">
        <f>IF(SP_SUL!M432="","*",SP_SUL!M432)</f>
        <v>PAT-ZGM</v>
      </c>
      <c r="H432" s="116">
        <f>IF(SP_SUL!K432="","*",SP_SUL!K432)</f>
        <v>108.9</v>
      </c>
      <c r="I432" s="113">
        <f>IF(SP_SUL!O432="","*",SP_SUL!O432)</f>
        <v>0.35416666666666669</v>
      </c>
      <c r="J432" s="113">
        <f>IF(SP_SUL!P432="","*",SP_SUL!P432)</f>
        <v>6.25E-2</v>
      </c>
      <c r="K432" s="83" t="str">
        <f>IF(SP_SUL!AK432="","*",SP_SUL!AK432)</f>
        <v>-</v>
      </c>
      <c r="L432" s="83" t="str">
        <f>IF(SP_SUL!AM432="","*",SP_SUL!AM432)</f>
        <v>PAT-ZGM</v>
      </c>
      <c r="M432" s="83">
        <f>IF(SP_SUL!AP432="","*",SP_SUL!AP432)</f>
        <v>108.9</v>
      </c>
      <c r="N432" s="83" t="str">
        <f>IF(SP_SUL!AM432="","*",SP_SUL!AM432)</f>
        <v>PAT-ZGM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 hidden="1">
      <c r="A435" s="82">
        <f>IF(SP_SUL!B435="","*",SP_SUL!B435)</f>
        <v>46071</v>
      </c>
      <c r="B435" s="83" t="str">
        <f>IF(SP_SUL!X435="","*",SP_SUL!X435)</f>
        <v>Oportunidade</v>
      </c>
      <c r="C435" s="83" t="str">
        <f>IF(SP_SUL!S435="","*",SP_SUL!S435)</f>
        <v>SP SUL</v>
      </c>
      <c r="D435" s="83" t="str">
        <f>IF(SP_SUL!T435="","*",SP_SUL!T435)</f>
        <v>ZBV-ZRX</v>
      </c>
      <c r="E435" s="83" t="str">
        <f>IF(SP_SUL!D435="","*",SP_SUL!D435)</f>
        <v>EXPANSÃO TURMA 1</v>
      </c>
      <c r="F435" s="83" t="str">
        <f>IF(SP_SUL!H435="","*",SP_SUL!H435)</f>
        <v>-</v>
      </c>
      <c r="G435" s="83" t="str">
        <f>IF(SP_SUL!M435="","*",SP_SUL!M435)</f>
        <v>ZCD</v>
      </c>
      <c r="H435" s="116">
        <f>IF(SP_SUL!K435="","*",SP_SUL!K435)</f>
        <v>110.87</v>
      </c>
      <c r="I435" s="113">
        <f>IF(SP_SUL!O435="","*",SP_SUL!O435)</f>
        <v>0.35416666666666669</v>
      </c>
      <c r="J435" s="113">
        <f>IF(SP_SUL!P435="","*",SP_SUL!P435)</f>
        <v>0.125</v>
      </c>
      <c r="K435" s="83" t="str">
        <f>IF(SP_SUL!AK435="","*",SP_SUL!AK435)</f>
        <v>-</v>
      </c>
      <c r="L435" s="83" t="str">
        <f>IF(SP_SUL!AM435="","*",SP_SUL!AM435)</f>
        <v>ZCD</v>
      </c>
      <c r="M435" s="83">
        <f>IF(SP_SUL!AP435="","*",SP_SUL!AP435)</f>
        <v>110.87</v>
      </c>
      <c r="N435" s="83" t="str">
        <f>IF(SP_SUL!AM435="","*",SP_SUL!AM435)</f>
        <v>ZCD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 hidden="1">
      <c r="A436" s="82">
        <f>IF(SP_SUL!B436="","*",SP_SUL!B436)</f>
        <v>46071</v>
      </c>
      <c r="B436" s="83" t="str">
        <f>IF(SP_SUL!X436="","*",SP_SUL!X436)</f>
        <v>Oportunidade</v>
      </c>
      <c r="C436" s="83" t="str">
        <f>IF(SP_SUL!S436="","*",SP_SUL!S436)</f>
        <v>SP SUL</v>
      </c>
      <c r="D436" s="83" t="str">
        <f>IF(SP_SUL!T436="","*",SP_SUL!T436)</f>
        <v>ZBV-ZRX</v>
      </c>
      <c r="E436" s="83" t="str">
        <f>IF(SP_SUL!D436="","*",SP_SUL!D436)</f>
        <v>KLECIO (TP-699)</v>
      </c>
      <c r="F436" s="83" t="str">
        <f>IF(SP_SUL!H436="","*",SP_SUL!H436)</f>
        <v>-</v>
      </c>
      <c r="G436" s="83" t="str">
        <f>IF(SP_SUL!M436="","*",SP_SUL!M436)</f>
        <v>ZAC-S</v>
      </c>
      <c r="H436" s="116">
        <f>IF(SP_SUL!K436="","*",SP_SUL!K436)</f>
        <v>77.212999999999994</v>
      </c>
      <c r="I436" s="113">
        <f>IF(SP_SUL!O436="","*",SP_SUL!O436)</f>
        <v>0.375</v>
      </c>
      <c r="J436" s="113">
        <f>IF(SP_SUL!P436="","*",SP_SUL!P436)</f>
        <v>6.25E-2</v>
      </c>
      <c r="K436" s="83" t="str">
        <f>IF(SP_SUL!AK436="","*",SP_SUL!AK436)</f>
        <v>-</v>
      </c>
      <c r="L436" s="83" t="str">
        <f>IF(SP_SUL!AM436="","*",SP_SUL!AM436)</f>
        <v>ZAC-S</v>
      </c>
      <c r="M436" s="83">
        <f>IF(SP_SUL!AP436="","*",SP_SUL!AP436)</f>
        <v>77.212999999999994</v>
      </c>
      <c r="N436" s="83" t="str">
        <f>IF(SP_SUL!AM436="","*",SP_SUL!AM436)</f>
        <v>ZAC-S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 hidden="1">
      <c r="A437" s="82">
        <f>IF(SP_SUL!B437="","*",SP_SUL!B437)</f>
        <v>46071</v>
      </c>
      <c r="B437" s="83" t="str">
        <f>IF(SP_SUL!X437="","*",SP_SUL!X437)</f>
        <v>Oportunidade</v>
      </c>
      <c r="C437" s="83" t="str">
        <f>IF(SP_SUL!S437="","*",SP_SUL!S437)</f>
        <v>SP SUL</v>
      </c>
      <c r="D437" s="83" t="str">
        <f>IF(SP_SUL!T437="","*",SP_SUL!T437)</f>
        <v>ZBV-ZRX</v>
      </c>
      <c r="E437" s="83" t="str">
        <f>IF(SP_SUL!D437="","*",SP_SUL!D437)</f>
        <v>E42</v>
      </c>
      <c r="F437" s="83" t="str">
        <f>IF(SP_SUL!H437="","*",SP_SUL!H437)</f>
        <v>ZBV3</v>
      </c>
      <c r="G437" s="83" t="str">
        <f>IF(SP_SUL!M437="","*",SP_SUL!M437)</f>
        <v>ZSU</v>
      </c>
      <c r="H437" s="116">
        <f>IF(SP_SUL!K437="","*",SP_SUL!K437)</f>
        <v>67.531999999999996</v>
      </c>
      <c r="I437" s="113">
        <f>IF(SP_SUL!O437="","*",SP_SUL!O437)</f>
        <v>0.45833333333333331</v>
      </c>
      <c r="J437" s="113">
        <f>IF(SP_SUL!P437="","*",SP_SUL!P437)</f>
        <v>0.10416666666666667</v>
      </c>
      <c r="K437" s="83" t="str">
        <f>IF(SP_SUL!AK437="","*",SP_SUL!AK437)</f>
        <v>ZBV3</v>
      </c>
      <c r="L437" s="83" t="str">
        <f>IF(SP_SUL!AM437="","*",SP_SUL!AM437)</f>
        <v>ZSU</v>
      </c>
      <c r="M437" s="83">
        <f>IF(SP_SUL!AP437="","*",SP_SUL!AP437)</f>
        <v>67.531999999999996</v>
      </c>
      <c r="N437" s="83" t="str">
        <f>IF(SP_SUL!AM437="","*",SP_SUL!AM437)</f>
        <v>ZSU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>
        <f>IF(SP_SUL!B439="","*",SP_SUL!B439)</f>
        <v>46071</v>
      </c>
      <c r="B439" s="83" t="str">
        <f>IF(SP_SUL!X439="","*",SP_SUL!X439)</f>
        <v>Oportunidade</v>
      </c>
      <c r="C439" s="83" t="str">
        <f>IF(SP_SUL!S439="","*",SP_SUL!S439)</f>
        <v>SP SUL</v>
      </c>
      <c r="D439" s="83" t="str">
        <f>IF(SP_SUL!T439="","*",SP_SUL!T439)</f>
        <v>ZBV-ZKE</v>
      </c>
      <c r="E439" s="83" t="str">
        <f>IF(SP_SUL!D439="","*",SP_SUL!D439)</f>
        <v>ROGÉRIO (TP-730)</v>
      </c>
      <c r="F439" s="83" t="str">
        <f>IF(SP_SUL!H439="","*",SP_SUL!H439)</f>
        <v>-</v>
      </c>
      <c r="G439" s="83" t="str">
        <f>IF(SP_SUL!M439="","*",SP_SUL!M439)</f>
        <v>ZXI-ZIC</v>
      </c>
      <c r="H439" s="116">
        <f>IF(SP_SUL!K439="","*",SP_SUL!K439)</f>
        <v>225</v>
      </c>
      <c r="I439" s="113">
        <f>IF(SP_SUL!O439="","*",SP_SUL!O439)</f>
        <v>0.375</v>
      </c>
      <c r="J439" s="113">
        <f>IF(SP_SUL!P439="","*",SP_SUL!P439)</f>
        <v>8.3333333333333329E-2</v>
      </c>
      <c r="K439" s="83" t="str">
        <f>IF(SP_SUL!AK439="","*",SP_SUL!AK439)</f>
        <v>-</v>
      </c>
      <c r="L439" s="83" t="str">
        <f>IF(SP_SUL!AM439="","*",SP_SUL!AM439)</f>
        <v>ZXI-ZIC</v>
      </c>
      <c r="M439" s="83">
        <f>IF(SP_SUL!AP439="","*",SP_SUL!AP439)</f>
        <v>225</v>
      </c>
      <c r="N439" s="83" t="str">
        <f>IF(SP_SUL!AM439="","*",SP_SUL!AM439)</f>
        <v>ZXI-ZIC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 hidden="1">
      <c r="A440" s="82">
        <f>IF(SP_SUL!B440="","*",SP_SUL!B440)</f>
        <v>46071</v>
      </c>
      <c r="B440" s="83" t="str">
        <f>IF(SP_SUL!X440="","*",SP_SUL!X440)</f>
        <v>Oportunidade</v>
      </c>
      <c r="C440" s="83" t="str">
        <f>IF(SP_SUL!S440="","*",SP_SUL!S440)</f>
        <v>SP SUL</v>
      </c>
      <c r="D440" s="83" t="str">
        <f>IF(SP_SUL!T440="","*",SP_SUL!T440)</f>
        <v>ZBV-ZKE</v>
      </c>
      <c r="E440" s="83" t="str">
        <f>IF(SP_SUL!D440="","*",SP_SUL!D440)</f>
        <v>W59</v>
      </c>
      <c r="F440" s="83" t="str">
        <f>IF(SP_SUL!H440="","*",SP_SUL!H440)</f>
        <v>ZYU1</v>
      </c>
      <c r="G440" s="83" t="str">
        <f>IF(SP_SUL!M440="","*",SP_SUL!M440)</f>
        <v>ZXI-ZIC</v>
      </c>
      <c r="H440" s="116">
        <f>IF(SP_SUL!K440="","*",SP_SUL!K440)</f>
        <v>225</v>
      </c>
      <c r="I440" s="113">
        <f>IF(SP_SUL!O440="","*",SP_SUL!O440)</f>
        <v>0.375</v>
      </c>
      <c r="J440" s="113">
        <f>IF(SP_SUL!P440="","*",SP_SUL!P440)</f>
        <v>4.1666666666666664E-2</v>
      </c>
      <c r="K440" s="83" t="str">
        <f>IF(SP_SUL!AK440="","*",SP_SUL!AK440)</f>
        <v>ZYU1</v>
      </c>
      <c r="L440" s="83" t="str">
        <f>IF(SP_SUL!AM440="","*",SP_SUL!AM440)</f>
        <v>ZXI-ZIC</v>
      </c>
      <c r="M440" s="83">
        <f>IF(SP_SUL!AP440="","*",SP_SUL!AP440)</f>
        <v>225</v>
      </c>
      <c r="N440" s="83" t="str">
        <f>IF(SP_SUL!AM440="","*",SP_SUL!AM440)</f>
        <v>ZXI-ZIC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 hidden="1">
      <c r="A441" s="82">
        <f>IF(SP_SUL!B441="","*",SP_SUL!B441)</f>
        <v>46071</v>
      </c>
      <c r="B441" s="83" t="str">
        <f>IF(SP_SUL!X441="","*",SP_SUL!X441)</f>
        <v>Oportunidade</v>
      </c>
      <c r="C441" s="83" t="str">
        <f>IF(SP_SUL!S441="","*",SP_SUL!S441)</f>
        <v>SP SUL</v>
      </c>
      <c r="D441" s="83" t="str">
        <f>IF(SP_SUL!T441="","*",SP_SUL!T441)</f>
        <v>ZBV-ZKE</v>
      </c>
      <c r="E441" s="83" t="str">
        <f>IF(SP_SUL!D441="","*",SP_SUL!D441)</f>
        <v>V93</v>
      </c>
      <c r="F441" s="83" t="str">
        <f>IF(SP_SUL!H441="","*",SP_SUL!H441)</f>
        <v>ZYU1</v>
      </c>
      <c r="G441" s="83" t="str">
        <f>IF(SP_SUL!M441="","*",SP_SUL!M441)</f>
        <v>ZYU-ZST</v>
      </c>
      <c r="H441" s="116">
        <f>IF(SP_SUL!K441="","*",SP_SUL!K441)</f>
        <v>204.4</v>
      </c>
      <c r="I441" s="113">
        <f>IF(SP_SUL!O441="","*",SP_SUL!O441)</f>
        <v>0.375</v>
      </c>
      <c r="J441" s="113">
        <f>IF(SP_SUL!P441="","*",SP_SUL!P441)</f>
        <v>0.125</v>
      </c>
      <c r="K441" s="83" t="str">
        <f>IF(SP_SUL!AK441="","*",SP_SUL!AK441)</f>
        <v>ZYU1</v>
      </c>
      <c r="L441" s="83" t="str">
        <f>IF(SP_SUL!AM441="","*",SP_SUL!AM441)</f>
        <v>ZYU-ZST</v>
      </c>
      <c r="M441" s="83">
        <f>IF(SP_SUL!AP441="","*",SP_SUL!AP441)</f>
        <v>204.4</v>
      </c>
      <c r="N441" s="83" t="str">
        <f>IF(SP_SUL!AM441="","*",SP_SUL!AM441)</f>
        <v>ZYU-ZST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 hidden="1">
      <c r="A442" s="82">
        <f>IF(SP_SUL!B442="","*",SP_SUL!B442)</f>
        <v>46071</v>
      </c>
      <c r="B442" s="83" t="str">
        <f>IF(SP_SUL!X442="","*",SP_SUL!X442)</f>
        <v>Oportunidade</v>
      </c>
      <c r="C442" s="83" t="str">
        <f>IF(SP_SUL!S442="","*",SP_SUL!S442)</f>
        <v>SP SUL</v>
      </c>
      <c r="D442" s="83" t="str">
        <f>IF(SP_SUL!T442="","*",SP_SUL!T442)</f>
        <v>ZBV-ZKE</v>
      </c>
      <c r="E442" s="83" t="str">
        <f>IF(SP_SUL!D442="","*",SP_SUL!D442)</f>
        <v>ROBSON (TF-701)</v>
      </c>
      <c r="F442" s="83" t="str">
        <f>IF(SP_SUL!H442="","*",SP_SUL!H442)</f>
        <v>-</v>
      </c>
      <c r="G442" s="83" t="str">
        <f>IF(SP_SUL!M442="","*",SP_SUL!M442)</f>
        <v>ZDY-ZFY</v>
      </c>
      <c r="H442" s="116">
        <f>IF(SP_SUL!K442="","*",SP_SUL!K442)</f>
        <v>190.3</v>
      </c>
      <c r="I442" s="113">
        <f>IF(SP_SUL!O442="","*",SP_SUL!O442)</f>
        <v>0.375</v>
      </c>
      <c r="J442" s="113">
        <f>IF(SP_SUL!P442="","*",SP_SUL!P442)</f>
        <v>8.3333333333333329E-2</v>
      </c>
      <c r="K442" s="83" t="str">
        <f>IF(SP_SUL!AK442="","*",SP_SUL!AK442)</f>
        <v>-</v>
      </c>
      <c r="L442" s="83" t="str">
        <f>IF(SP_SUL!AM442="","*",SP_SUL!AM442)</f>
        <v>ZDY-ZFY</v>
      </c>
      <c r="M442" s="83">
        <f>IF(SP_SUL!AP442="","*",SP_SUL!AP442)</f>
        <v>190.3</v>
      </c>
      <c r="N442" s="83" t="str">
        <f>IF(SP_SUL!AM442="","*",SP_SUL!AM442)</f>
        <v>ZDY-ZFY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 hidden="1">
      <c r="A443" s="82">
        <f>IF(SP_SUL!B443="","*",SP_SUL!B443)</f>
        <v>46071</v>
      </c>
      <c r="B443" s="83" t="str">
        <f>IF(SP_SUL!X443="","*",SP_SUL!X443)</f>
        <v>Oportunidade</v>
      </c>
      <c r="C443" s="83" t="str">
        <f>IF(SP_SUL!S443="","*",SP_SUL!S443)</f>
        <v>SP SUL</v>
      </c>
      <c r="D443" s="83" t="str">
        <f>IF(SP_SUL!T443="","*",SP_SUL!T443)</f>
        <v>ZBV-ZKE</v>
      </c>
      <c r="E443" s="83" t="str">
        <f>IF(SP_SUL!D443="","*",SP_SUL!D443)</f>
        <v>JACIANO (TF-674)</v>
      </c>
      <c r="F443" s="83" t="str">
        <f>IF(SP_SUL!H443="","*",SP_SUL!H443)</f>
        <v>-</v>
      </c>
      <c r="G443" s="83" t="str">
        <f>IF(SP_SUL!M443="","*",SP_SUL!M443)</f>
        <v>ZDY-ZFY</v>
      </c>
      <c r="H443" s="116">
        <f>IF(SP_SUL!K443="","*",SP_SUL!K443)</f>
        <v>191</v>
      </c>
      <c r="I443" s="113">
        <f>IF(SP_SUL!O443="","*",SP_SUL!O443)</f>
        <v>0.375</v>
      </c>
      <c r="J443" s="113">
        <f>IF(SP_SUL!P443="","*",SP_SUL!P443)</f>
        <v>8.3333333333333329E-2</v>
      </c>
      <c r="K443" s="83" t="str">
        <f>IF(SP_SUL!AK443="","*",SP_SUL!AK443)</f>
        <v>-</v>
      </c>
      <c r="L443" s="83" t="str">
        <f>IF(SP_SUL!AM443="","*",SP_SUL!AM443)</f>
        <v>ZDY-ZFY</v>
      </c>
      <c r="M443" s="83">
        <f>IF(SP_SUL!AP443="","*",SP_SUL!AP443)</f>
        <v>191</v>
      </c>
      <c r="N443" s="83" t="str">
        <f>IF(SP_SUL!AM443="","*",SP_SUL!AM443)</f>
        <v>ZDY-ZFY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 hidden="1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>
        <f>IF(SP_SUL!B446="","*",SP_SUL!B446)</f>
        <v>46071</v>
      </c>
      <c r="B446" s="83" t="str">
        <f>IF(SP_SUL!X446="","*",SP_SUL!X446)</f>
        <v>Oportunidade</v>
      </c>
      <c r="C446" s="83" t="str">
        <f>IF(SP_SUL!S446="","*",SP_SUL!S446)</f>
        <v>SP SUL</v>
      </c>
      <c r="D446" s="83" t="str">
        <f>IF(SP_SUL!T446="","*",SP_SUL!T446)</f>
        <v>ZKE-ZEV</v>
      </c>
      <c r="E446" s="83" t="str">
        <f>IF(SP_SUL!D446="","*",SP_SUL!D446)</f>
        <v>W60</v>
      </c>
      <c r="F446" s="83" t="str">
        <f>IF(SP_SUL!H446="","*",SP_SUL!H446)</f>
        <v>102ZKW2</v>
      </c>
      <c r="G446" s="83" t="str">
        <f>IF(SP_SUL!M446="","*",SP_SUL!M446)</f>
        <v>ZKE-ZWW</v>
      </c>
      <c r="H446" s="116">
        <f>IF(SP_SUL!K446="","*",SP_SUL!K446)</f>
        <v>83</v>
      </c>
      <c r="I446" s="113">
        <f>IF(SP_SUL!O446="","*",SP_SUL!O446)</f>
        <v>0.39583333333333331</v>
      </c>
      <c r="J446" s="113">
        <f>IF(SP_SUL!P446="","*",SP_SUL!P446)</f>
        <v>4.1666666666666664E-2</v>
      </c>
      <c r="K446" s="83" t="str">
        <f>IF(SP_SUL!AK446="","*",SP_SUL!AK446)</f>
        <v>102ZKW2</v>
      </c>
      <c r="L446" s="83" t="str">
        <f>IF(SP_SUL!AM446="","*",SP_SUL!AM446)</f>
        <v>ZKE-ZWW</v>
      </c>
      <c r="M446" s="83">
        <f>IF(SP_SUL!AP446="","*",SP_SUL!AP446)</f>
        <v>83</v>
      </c>
      <c r="N446" s="83" t="str">
        <f>IF(SP_SUL!AM446="","*",SP_SUL!AM446)</f>
        <v>ZKE-ZWW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 hidden="1">
      <c r="A447" s="82">
        <f>IF(SP_SUL!B447="","*",SP_SUL!B447)</f>
        <v>46071</v>
      </c>
      <c r="B447" s="83" t="str">
        <f>IF(SP_SUL!X447="","*",SP_SUL!X447)</f>
        <v>Oportunidade</v>
      </c>
      <c r="C447" s="83" t="str">
        <f>IF(SP_SUL!S447="","*",SP_SUL!S447)</f>
        <v>SP SUL</v>
      </c>
      <c r="D447" s="83" t="str">
        <f>IF(SP_SUL!T447="","*",SP_SUL!T447)</f>
        <v>ZKE-ZEV</v>
      </c>
      <c r="E447" s="83" t="str">
        <f>IF(SP_SUL!D447="","*",SP_SUL!D447)</f>
        <v>V89</v>
      </c>
      <c r="F447" s="83" t="str">
        <f>IF(SP_SUL!H447="","*",SP_SUL!H447)</f>
        <v>102ZKW2</v>
      </c>
      <c r="G447" s="83" t="str">
        <f>IF(SP_SUL!M447="","*",SP_SUL!M447)</f>
        <v>ZKW-ZLU</v>
      </c>
      <c r="H447" s="116">
        <f>IF(SP_SUL!K447="","*",SP_SUL!K447)</f>
        <v>97.9</v>
      </c>
      <c r="I447" s="113">
        <f>IF(SP_SUL!O447="","*",SP_SUL!O447)</f>
        <v>0.39583333333333331</v>
      </c>
      <c r="J447" s="113">
        <f>IF(SP_SUL!P447="","*",SP_SUL!P447)</f>
        <v>8.3333333333333329E-2</v>
      </c>
      <c r="K447" s="83" t="str">
        <f>IF(SP_SUL!AK447="","*",SP_SUL!AK447)</f>
        <v>102ZKW2</v>
      </c>
      <c r="L447" s="83" t="str">
        <f>IF(SP_SUL!AM447="","*",SP_SUL!AM447)</f>
        <v>ZKW-ZLU</v>
      </c>
      <c r="M447" s="83">
        <f>IF(SP_SUL!AP447="","*",SP_SUL!AP447)</f>
        <v>97.9</v>
      </c>
      <c r="N447" s="83" t="str">
        <f>IF(SP_SUL!AM447="","*",SP_SUL!AM447)</f>
        <v>ZKW-ZLU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 hidden="1">
      <c r="A448" s="82">
        <f>IF(SP_SUL!B448="","*",SP_SUL!B448)</f>
        <v>46071</v>
      </c>
      <c r="B448" s="83" t="str">
        <f>IF(SP_SUL!X448="","*",SP_SUL!X448)</f>
        <v>Oportunidade</v>
      </c>
      <c r="C448" s="83" t="str">
        <f>IF(SP_SUL!S448="","*",SP_SUL!S448)</f>
        <v>SP SUL</v>
      </c>
      <c r="D448" s="83" t="str">
        <f>IF(SP_SUL!T448="","*",SP_SUL!T448)</f>
        <v>ZKE-ZEV</v>
      </c>
      <c r="E448" s="83" t="str">
        <f>IF(SP_SUL!D448="","*",SP_SUL!D448)</f>
        <v>EDSON (TP-780)</v>
      </c>
      <c r="F448" s="83" t="str">
        <f>IF(SP_SUL!H448="","*",SP_SUL!H448)</f>
        <v>-</v>
      </c>
      <c r="G448" s="83" t="str">
        <f>IF(SP_SUL!M448="","*",SP_SUL!M448)</f>
        <v>ZKW-ZLU</v>
      </c>
      <c r="H448" s="116">
        <f>IF(SP_SUL!K448="","*",SP_SUL!K448)</f>
        <v>103.696</v>
      </c>
      <c r="I448" s="113">
        <f>IF(SP_SUL!O448="","*",SP_SUL!O448)</f>
        <v>0.375</v>
      </c>
      <c r="J448" s="113">
        <f>IF(SP_SUL!P448="","*",SP_SUL!P448)</f>
        <v>0.10416666666666667</v>
      </c>
      <c r="K448" s="83" t="str">
        <f>IF(SP_SUL!AK448="","*",SP_SUL!AK448)</f>
        <v>-</v>
      </c>
      <c r="L448" s="83" t="str">
        <f>IF(SP_SUL!AM448="","*",SP_SUL!AM448)</f>
        <v>ZKW-ZLU</v>
      </c>
      <c r="M448" s="83">
        <f>IF(SP_SUL!AP448="","*",SP_SUL!AP448)</f>
        <v>103.696</v>
      </c>
      <c r="N448" s="83" t="str">
        <f>IF(SP_SUL!AM448="","*",SP_SUL!AM448)</f>
        <v>ZKW-ZLU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 hidden="1">
      <c r="A449" s="82">
        <f>IF(SP_SUL!B449="","*",SP_SUL!B449)</f>
        <v>46071</v>
      </c>
      <c r="B449" s="83" t="str">
        <f>IF(SP_SUL!X449="","*",SP_SUL!X449)</f>
        <v>Oportunidade</v>
      </c>
      <c r="C449" s="83" t="str">
        <f>IF(SP_SUL!S449="","*",SP_SUL!S449)</f>
        <v>SP SUL</v>
      </c>
      <c r="D449" s="83" t="str">
        <f>IF(SP_SUL!T449="","*",SP_SUL!T449)</f>
        <v>ZKE-ZEV</v>
      </c>
      <c r="E449" s="83" t="str">
        <f>IF(SP_SUL!D449="","*",SP_SUL!D449)</f>
        <v>E17</v>
      </c>
      <c r="F449" s="83" t="str">
        <f>IF(SP_SUL!H449="","*",SP_SUL!H449)</f>
        <v>102ZKW2</v>
      </c>
      <c r="G449" s="83" t="str">
        <f>IF(SP_SUL!M449="","*",SP_SUL!M449)</f>
        <v>ZKW-ZLU</v>
      </c>
      <c r="H449" s="116">
        <f>IF(SP_SUL!K449="","*",SP_SUL!K449)</f>
        <v>104</v>
      </c>
      <c r="I449" s="113">
        <f>IF(SP_SUL!O449="","*",SP_SUL!O449)</f>
        <v>0.375</v>
      </c>
      <c r="J449" s="113">
        <f>IF(SP_SUL!P449="","*",SP_SUL!P449)</f>
        <v>0.125</v>
      </c>
      <c r="K449" s="83" t="str">
        <f>IF(SP_SUL!AK449="","*",SP_SUL!AK449)</f>
        <v>102ZKW2</v>
      </c>
      <c r="L449" s="83" t="str">
        <f>IF(SP_SUL!AM449="","*",SP_SUL!AM449)</f>
        <v>ZKW-ZLU</v>
      </c>
      <c r="M449" s="83">
        <f>IF(SP_SUL!AP449="","*",SP_SUL!AP449)</f>
        <v>104</v>
      </c>
      <c r="N449" s="83" t="str">
        <f>IF(SP_SUL!AM449="","*",SP_SUL!AM449)</f>
        <v>ZKW-ZLU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 hidden="1">
      <c r="A450" s="82">
        <f>IF(SP_SUL!B450="","*",SP_SUL!B450)</f>
        <v>46071</v>
      </c>
      <c r="B450" s="83" t="str">
        <f>IF(SP_SUL!X450="","*",SP_SUL!X450)</f>
        <v>Oportunidade</v>
      </c>
      <c r="C450" s="83" t="str">
        <f>IF(SP_SUL!S450="","*",SP_SUL!S450)</f>
        <v>SP SUL</v>
      </c>
      <c r="D450" s="83" t="str">
        <f>IF(SP_SUL!T450="","*",SP_SUL!T450)</f>
        <v>ZKE-ZEV</v>
      </c>
      <c r="E450" s="83" t="str">
        <f>IF(SP_SUL!D450="","*",SP_SUL!D450)</f>
        <v>CLEBISON (TP-728)</v>
      </c>
      <c r="F450" s="83" t="str">
        <f>IF(SP_SUL!H450="","*",SP_SUL!H450)</f>
        <v>-</v>
      </c>
      <c r="G450" s="83" t="str">
        <f>IF(SP_SUL!M450="","*",SP_SUL!M450)</f>
        <v>ZEM</v>
      </c>
      <c r="H450" s="116">
        <f>IF(SP_SUL!K450="","*",SP_SUL!K450)</f>
        <v>134.47999999999999</v>
      </c>
      <c r="I450" s="113">
        <f>IF(SP_SUL!O450="","*",SP_SUL!O450)</f>
        <v>0.375</v>
      </c>
      <c r="J450" s="113">
        <f>IF(SP_SUL!P450="","*",SP_SUL!P450)</f>
        <v>6.25E-2</v>
      </c>
      <c r="K450" s="83" t="str">
        <f>IF(SP_SUL!AK450="","*",SP_SUL!AK450)</f>
        <v>-</v>
      </c>
      <c r="L450" s="83" t="str">
        <f>IF(SP_SUL!AM450="","*",SP_SUL!AM450)</f>
        <v>ZEM</v>
      </c>
      <c r="M450" s="83">
        <f>IF(SP_SUL!AP450="","*",SP_SUL!AP450)</f>
        <v>134.47999999999999</v>
      </c>
      <c r="N450" s="83" t="str">
        <f>IF(SP_SUL!AM450="","*",SP_SUL!AM450)</f>
        <v>ZEM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 hidden="1">
      <c r="A451" s="82">
        <f>IF(SP_SUL!B451="","*",SP_SUL!B451)</f>
        <v>46071</v>
      </c>
      <c r="B451" s="83" t="str">
        <f>IF(SP_SUL!X451="","*",SP_SUL!X451)</f>
        <v>Oportunidade</v>
      </c>
      <c r="C451" s="83" t="str">
        <f>IF(SP_SUL!S451="","*",SP_SUL!S451)</f>
        <v>SP SUL</v>
      </c>
      <c r="D451" s="83" t="str">
        <f>IF(SP_SUL!T451="","*",SP_SUL!T451)</f>
        <v>ZKE-ZEV</v>
      </c>
      <c r="E451" s="83" t="str">
        <f>IF(SP_SUL!D451="","*",SP_SUL!D451)</f>
        <v>ISMAEL(TP-726)</v>
      </c>
      <c r="F451" s="83" t="str">
        <f>IF(SP_SUL!H451="","*",SP_SUL!H451)</f>
        <v>-</v>
      </c>
      <c r="G451" s="83" t="str">
        <f>IF(SP_SUL!M451="","*",SP_SUL!M451)</f>
        <v>ZEM</v>
      </c>
      <c r="H451" s="116">
        <f>IF(SP_SUL!K451="","*",SP_SUL!K451)</f>
        <v>134.47999999999999</v>
      </c>
      <c r="I451" s="113">
        <f>IF(SP_SUL!O451="","*",SP_SUL!O451)</f>
        <v>0.375</v>
      </c>
      <c r="J451" s="113">
        <f>IF(SP_SUL!P451="","*",SP_SUL!P451)</f>
        <v>6.25E-2</v>
      </c>
      <c r="K451" s="83" t="str">
        <f>IF(SP_SUL!AK451="","*",SP_SUL!AK451)</f>
        <v>-</v>
      </c>
      <c r="L451" s="83" t="str">
        <f>IF(SP_SUL!AM451="","*",SP_SUL!AM451)</f>
        <v>ZEM</v>
      </c>
      <c r="M451" s="83">
        <f>IF(SP_SUL!AP451="","*",SP_SUL!AP451)</f>
        <v>134.47999999999999</v>
      </c>
      <c r="N451" s="83" t="str">
        <f>IF(SP_SUL!AM451="","*",SP_SUL!AM451)</f>
        <v>ZEM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>
        <f>IF(SP_SUL!B453="","*",SP_SUL!B453)</f>
        <v>46071</v>
      </c>
      <c r="B453" s="83" t="str">
        <f>IF(SP_SUL!X453="","*",SP_SUL!X453)</f>
        <v>Oportunidade</v>
      </c>
      <c r="C453" s="83" t="str">
        <f>IF(SP_SUL!S453="","*",SP_SUL!S453)</f>
        <v>SP SUL</v>
      </c>
      <c r="D453" s="83" t="str">
        <f>IF(SP_SUL!T453="","*",SP_SUL!T453)</f>
        <v>ZKE-ZEV</v>
      </c>
      <c r="E453" s="83" t="str">
        <f>IF(SP_SUL!D453="","*",SP_SUL!D453)</f>
        <v>WALTER (TP-810)</v>
      </c>
      <c r="F453" s="83" t="str">
        <f>IF(SP_SUL!H453="","*",SP_SUL!H453)</f>
        <v>-</v>
      </c>
      <c r="G453" s="83" t="str">
        <f>IF(SP_SUL!M453="","*",SP_SUL!M453)</f>
        <v>ZWI-ZEM</v>
      </c>
      <c r="H453" s="116">
        <f>IF(SP_SUL!K453="","*",SP_SUL!K453)</f>
        <v>121.298</v>
      </c>
      <c r="I453" s="113">
        <f>IF(SP_SUL!O453="","*",SP_SUL!O453)</f>
        <v>0.35416666666666669</v>
      </c>
      <c r="J453" s="113">
        <f>IF(SP_SUL!P453="","*",SP_SUL!P453)</f>
        <v>8.3333333333333329E-2</v>
      </c>
      <c r="K453" s="83" t="str">
        <f>IF(SP_SUL!AK453="","*",SP_SUL!AK453)</f>
        <v>-</v>
      </c>
      <c r="L453" s="83" t="str">
        <f>IF(SP_SUL!AM453="","*",SP_SUL!AM453)</f>
        <v>ZWI-ZEM</v>
      </c>
      <c r="M453" s="83">
        <f>IF(SP_SUL!AP453="","*",SP_SUL!AP453)</f>
        <v>121.298</v>
      </c>
      <c r="N453" s="83" t="str">
        <f>IF(SP_SUL!AM453="","*",SP_SUL!AM453)</f>
        <v>ZWI-ZEM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 hidden="1">
      <c r="A454" s="82">
        <f>IF(SP_SUL!B454="","*",SP_SUL!B454)</f>
        <v>46071</v>
      </c>
      <c r="B454" s="83" t="str">
        <f>IF(SP_SUL!X454="","*",SP_SUL!X454)</f>
        <v>Oportunidade</v>
      </c>
      <c r="C454" s="83" t="str">
        <f>IF(SP_SUL!S454="","*",SP_SUL!S454)</f>
        <v>SP SUL</v>
      </c>
      <c r="D454" s="83" t="str">
        <f>IF(SP_SUL!T454="","*",SP_SUL!T454)</f>
        <v>ZKE-ZEV</v>
      </c>
      <c r="E454" s="83" t="str">
        <f>IF(SP_SUL!D454="","*",SP_SUL!D454)</f>
        <v>ADENISON (TP-810)</v>
      </c>
      <c r="F454" s="83" t="str">
        <f>IF(SP_SUL!H454="","*",SP_SUL!H454)</f>
        <v>-</v>
      </c>
      <c r="G454" s="83" t="str">
        <f>IF(SP_SUL!M454="","*",SP_SUL!M454)</f>
        <v>ZWI-ZEM</v>
      </c>
      <c r="H454" s="116">
        <f>IF(SP_SUL!K454="","*",SP_SUL!K454)</f>
        <v>123.928</v>
      </c>
      <c r="I454" s="113">
        <f>IF(SP_SUL!O454="","*",SP_SUL!O454)</f>
        <v>0.35416666666666669</v>
      </c>
      <c r="J454" s="113">
        <f>IF(SP_SUL!P454="","*",SP_SUL!P454)</f>
        <v>8.3333333333333329E-2</v>
      </c>
      <c r="K454" s="83" t="str">
        <f>IF(SP_SUL!AK454="","*",SP_SUL!AK454)</f>
        <v>-</v>
      </c>
      <c r="L454" s="83" t="str">
        <f>IF(SP_SUL!AM454="","*",SP_SUL!AM454)</f>
        <v>ZWI-ZEM</v>
      </c>
      <c r="M454" s="83">
        <f>IF(SP_SUL!AP454="","*",SP_SUL!AP454)</f>
        <v>123.928</v>
      </c>
      <c r="N454" s="83" t="str">
        <f>IF(SP_SUL!AM454="","*",SP_SUL!AM454)</f>
        <v>ZWI-ZEM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 hidden="1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 hidden="1">
      <c r="A456" s="82">
        <f>IF(SP_SUL!B456="","*",SP_SUL!B456)</f>
        <v>46071</v>
      </c>
      <c r="B456" s="83" t="str">
        <f>IF(SP_SUL!X456="","*",SP_SUL!X456)</f>
        <v>Oportunidade</v>
      </c>
      <c r="C456" s="83" t="str">
        <f>IF(SP_SUL!S456="","*",SP_SUL!S456)</f>
        <v>SP SUL</v>
      </c>
      <c r="D456" s="83" t="str">
        <f>IF(SP_SUL!T456="","*",SP_SUL!T456)</f>
        <v>ZEV-ZPT</v>
      </c>
      <c r="E456" s="83" t="str">
        <f>IF(SP_SUL!D456="","*",SP_SUL!D456)</f>
        <v>W61</v>
      </c>
      <c r="F456" s="83" t="str">
        <f>IF(SP_SUL!H456="","*",SP_SUL!H456)</f>
        <v>ZEV</v>
      </c>
      <c r="G456" s="83" t="str">
        <f>IF(SP_SUL!M456="","*",SP_SUL!M456)</f>
        <v>ZEV-ZPT</v>
      </c>
      <c r="H456" s="116">
        <f>IF(SP_SUL!K456="","*",SP_SUL!K456)</f>
        <v>67</v>
      </c>
      <c r="I456" s="113">
        <f>IF(SP_SUL!O456="","*",SP_SUL!O456)</f>
        <v>0.5</v>
      </c>
      <c r="J456" s="113">
        <f>IF(SP_SUL!P456="","*",SP_SUL!P456)</f>
        <v>4.1666666666666664E-2</v>
      </c>
      <c r="K456" s="83" t="str">
        <f>IF(SP_SUL!AK456="","*",SP_SUL!AK456)</f>
        <v>ZEV</v>
      </c>
      <c r="L456" s="83" t="str">
        <f>IF(SP_SUL!AM456="","*",SP_SUL!AM456)</f>
        <v>ZEV-ZPT</v>
      </c>
      <c r="M456" s="83">
        <f>IF(SP_SUL!AP456="","*",SP_SUL!AP456)</f>
        <v>67</v>
      </c>
      <c r="N456" s="83" t="str">
        <f>IF(SP_SUL!AM456="","*",SP_SUL!AM456)</f>
        <v>ZEV-ZPT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 hidden="1">
      <c r="A457" s="82">
        <f>IF(SP_SUL!B457="","*",SP_SUL!B457)</f>
        <v>46071</v>
      </c>
      <c r="B457" s="83" t="str">
        <f>IF(SP_SUL!X457="","*",SP_SUL!X457)</f>
        <v>Oportunidade</v>
      </c>
      <c r="C457" s="83" t="str">
        <f>IF(SP_SUL!S457="","*",SP_SUL!S457)</f>
        <v>SP SUL</v>
      </c>
      <c r="D457" s="83" t="str">
        <f>IF(SP_SUL!T457="","*",SP_SUL!T457)</f>
        <v>ZEV-ZPT</v>
      </c>
      <c r="E457" s="83" t="str">
        <f>IF(SP_SUL!D457="","*",SP_SUL!D457)</f>
        <v>HUELTON (TP-725)</v>
      </c>
      <c r="F457" s="83" t="str">
        <f>IF(SP_SUL!H457="","*",SP_SUL!H457)</f>
        <v>-</v>
      </c>
      <c r="G457" s="83" t="str">
        <f>IF(SP_SUL!M457="","*",SP_SUL!M457)</f>
        <v>ZPG-MRS</v>
      </c>
      <c r="H457" s="116">
        <f>IF(SP_SUL!K457="","*",SP_SUL!K457)</f>
        <v>65.3</v>
      </c>
      <c r="I457" s="113">
        <f>IF(SP_SUL!O457="","*",SP_SUL!O457)</f>
        <v>0.41666666666666669</v>
      </c>
      <c r="J457" s="113">
        <f>IF(SP_SUL!P457="","*",SP_SUL!P457)</f>
        <v>6.25E-2</v>
      </c>
      <c r="K457" s="83" t="str">
        <f>IF(SP_SUL!AK457="","*",SP_SUL!AK457)</f>
        <v>-</v>
      </c>
      <c r="L457" s="83" t="str">
        <f>IF(SP_SUL!AM457="","*",SP_SUL!AM457)</f>
        <v>ZPG-MRS</v>
      </c>
      <c r="M457" s="83">
        <f>IF(SP_SUL!AP457="","*",SP_SUL!AP457)</f>
        <v>65.3</v>
      </c>
      <c r="N457" s="83" t="str">
        <f>IF(SP_SUL!AM457="","*",SP_SUL!AM457)</f>
        <v>ZPG-MRS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 hidden="1">
      <c r="A458" s="82">
        <f>IF(SP_SUL!B458="","*",SP_SUL!B458)</f>
        <v>46071</v>
      </c>
      <c r="B458" s="83" t="str">
        <f>IF(SP_SUL!X458="","*",SP_SUL!X458)</f>
        <v>Oportunidade</v>
      </c>
      <c r="C458" s="83" t="str">
        <f>IF(SP_SUL!S458="","*",SP_SUL!S458)</f>
        <v>SP SUL</v>
      </c>
      <c r="D458" s="83" t="str">
        <f>IF(SP_SUL!T458="","*",SP_SUL!T458)</f>
        <v>ZEV-ZPT</v>
      </c>
      <c r="E458" s="83" t="str">
        <f>IF(SP_SUL!D458="","*",SP_SUL!D458)</f>
        <v>ANDERSON (TF-680)</v>
      </c>
      <c r="F458" s="83" t="str">
        <f>IF(SP_SUL!H458="","*",SP_SUL!H458)</f>
        <v>-</v>
      </c>
      <c r="G458" s="83" t="str">
        <f>IF(SP_SUL!M458="","*",SP_SUL!M458)</f>
        <v>ZGP</v>
      </c>
      <c r="H458" s="116">
        <f>IF(SP_SUL!K458="","*",SP_SUL!K458)</f>
        <v>101.95</v>
      </c>
      <c r="I458" s="113">
        <f>IF(SP_SUL!O458="","*",SP_SUL!O458)</f>
        <v>0.45833333333333331</v>
      </c>
      <c r="J458" s="113">
        <f>IF(SP_SUL!P458="","*",SP_SUL!P458)</f>
        <v>0.125</v>
      </c>
      <c r="K458" s="83" t="str">
        <f>IF(SP_SUL!AK458="","*",SP_SUL!AK458)</f>
        <v>-</v>
      </c>
      <c r="L458" s="83" t="str">
        <f>IF(SP_SUL!AM458="","*",SP_SUL!AM458)</f>
        <v>ZGP</v>
      </c>
      <c r="M458" s="83">
        <f>IF(SP_SUL!AP458="","*",SP_SUL!AP458)</f>
        <v>101.95</v>
      </c>
      <c r="N458" s="83" t="str">
        <f>IF(SP_SUL!AM458="","*",SP_SUL!AM458)</f>
        <v>ZGP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 hidden="1">
      <c r="A459" s="82">
        <f>IF(SP_SUL!B459="","*",SP_SUL!B459)</f>
        <v>46071</v>
      </c>
      <c r="B459" s="83" t="str">
        <f>IF(SP_SUL!X459="","*",SP_SUL!X459)</f>
        <v>Oportunidade</v>
      </c>
      <c r="C459" s="83" t="str">
        <f>IF(SP_SUL!S459="","*",SP_SUL!S459)</f>
        <v>SP SUL</v>
      </c>
      <c r="D459" s="83" t="str">
        <f>IF(SP_SUL!T459="","*",SP_SUL!T459)</f>
        <v>ZPT-ZPG</v>
      </c>
      <c r="E459" s="83" t="str">
        <f>IF(SP_SUL!D459="","*",SP_SUL!D459)</f>
        <v>DIEGO (TF-42)</v>
      </c>
      <c r="F459" s="83" t="str">
        <f>IF(SP_SUL!H459="","*",SP_SUL!H459)</f>
        <v>-</v>
      </c>
      <c r="G459" s="83" t="str">
        <f>IF(SP_SUL!M459="","*",SP_SUL!M459)</f>
        <v>PAT-ZGM</v>
      </c>
      <c r="H459" s="116">
        <f>IF(SP_SUL!K459="","*",SP_SUL!K459)</f>
        <v>109.05</v>
      </c>
      <c r="I459" s="113">
        <f>IF(SP_SUL!O459="","*",SP_SUL!O459)</f>
        <v>0.41666666666666669</v>
      </c>
      <c r="J459" s="113">
        <f>IF(SP_SUL!P459="","*",SP_SUL!P459)</f>
        <v>8.3333333333333329E-2</v>
      </c>
      <c r="K459" s="83" t="str">
        <f>IF(SP_SUL!AK459="","*",SP_SUL!AK459)</f>
        <v>-</v>
      </c>
      <c r="L459" s="83" t="str">
        <f>IF(SP_SUL!AM459="","*",SP_SUL!AM459)</f>
        <v>PAT-ZGM</v>
      </c>
      <c r="M459" s="83">
        <f>IF(SP_SUL!AP459="","*",SP_SUL!AP459)</f>
        <v>109.05</v>
      </c>
      <c r="N459" s="83" t="str">
        <f>IF(SP_SUL!AM459="","*",SP_SUL!AM459)</f>
        <v>PAT-ZGM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 hidden="1">
      <c r="A460" s="82">
        <f>IF(SP_SUL!B460="","*",SP_SUL!B460)</f>
        <v>46071</v>
      </c>
      <c r="B460" s="83" t="str">
        <f>IF(SP_SUL!X460="","*",SP_SUL!X460)</f>
        <v>Oportunidade</v>
      </c>
      <c r="C460" s="83" t="str">
        <f>IF(SP_SUL!S460="","*",SP_SUL!S460)</f>
        <v>SP SUL</v>
      </c>
      <c r="D460" s="83" t="str">
        <f>IF(SP_SUL!T460="","*",SP_SUL!T460)</f>
        <v>ZPT-ZPG</v>
      </c>
      <c r="E460" s="83" t="str">
        <f>IF(SP_SUL!D460="","*",SP_SUL!D460)</f>
        <v>EXPANSÃO TURMA 1</v>
      </c>
      <c r="F460" s="83" t="str">
        <f>IF(SP_SUL!H460="","*",SP_SUL!H460)</f>
        <v>-</v>
      </c>
      <c r="G460" s="83" t="str">
        <f>IF(SP_SUL!M460="","*",SP_SUL!M460)</f>
        <v>PAT-ZGM</v>
      </c>
      <c r="H460" s="116">
        <f>IF(SP_SUL!K460="","*",SP_SUL!K460)</f>
        <v>108.9</v>
      </c>
      <c r="I460" s="113">
        <f>IF(SP_SUL!O460="","*",SP_SUL!O460)</f>
        <v>0.35416666666666669</v>
      </c>
      <c r="J460" s="113">
        <f>IF(SP_SUL!P460="","*",SP_SUL!P460)</f>
        <v>6.25E-2</v>
      </c>
      <c r="K460" s="83" t="str">
        <f>IF(SP_SUL!AK460="","*",SP_SUL!AK460)</f>
        <v>-</v>
      </c>
      <c r="L460" s="83" t="str">
        <f>IF(SP_SUL!AM460="","*",SP_SUL!AM460)</f>
        <v>PAT-ZGM</v>
      </c>
      <c r="M460" s="83">
        <f>IF(SP_SUL!AP460="","*",SP_SUL!AP460)</f>
        <v>108.9</v>
      </c>
      <c r="N460" s="83" t="str">
        <f>IF(SP_SUL!AM460="","*",SP_SUL!AM460)</f>
        <v>PAT-ZGM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 hidden="1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 hidden="1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A385" workbookViewId="0">
      <selection activeCell="D1060" sqref="D1060"/>
    </sheetView>
  </sheetViews>
  <sheetFormatPr defaultRowHeight="15"/>
  <cols>
    <col min="1" max="1" width="13.28515625" style="163" customWidth="1"/>
    <col min="2" max="2" width="9.140625" style="163" customWidth="1"/>
    <col min="3" max="3" width="13.28515625" style="163" hidden="1" customWidth="1"/>
    <col min="4" max="4" width="9.140625" style="163" customWidth="1"/>
    <col min="5" max="5" width="16.5703125" style="163" customWidth="1"/>
    <col min="6" max="9" width="13.28515625" style="163" customWidth="1"/>
    <col min="10" max="10" width="17" style="163" customWidth="1"/>
    <col min="11" max="19" width="13.28515625" style="163" customWidth="1"/>
    <col min="20" max="20" width="18.5703125" style="163" customWidth="1"/>
    <col min="21" max="23" width="17.140625" style="163" customWidth="1"/>
    <col min="24" max="16384" width="9.140625" style="163"/>
  </cols>
  <sheetData>
    <row r="1" spans="1:23">
      <c r="A1" s="234"/>
      <c r="B1" s="235"/>
      <c r="C1" s="23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7" t="s">
        <v>674</v>
      </c>
      <c r="Q1" s="238"/>
      <c r="R1" s="111"/>
      <c r="S1" s="84"/>
      <c r="T1" s="86"/>
      <c r="U1" s="239" t="s">
        <v>1346</v>
      </c>
      <c r="V1" s="239"/>
      <c r="W1" s="239"/>
    </row>
    <row r="2" spans="1:23" ht="15" customHeight="1">
      <c r="A2" s="87" t="s">
        <v>1347</v>
      </c>
      <c r="B2" s="87" t="s">
        <v>1341</v>
      </c>
      <c r="C2" s="87" t="s">
        <v>411</v>
      </c>
      <c r="D2" s="88" t="s">
        <v>626</v>
      </c>
      <c r="E2" s="88" t="s">
        <v>4</v>
      </c>
      <c r="F2" s="88" t="s">
        <v>1340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1348</v>
      </c>
      <c r="T2" s="91" t="s">
        <v>629</v>
      </c>
      <c r="U2" s="138">
        <f ca="1">TODAY()-1</f>
        <v>46068</v>
      </c>
      <c r="V2" s="138">
        <f ca="1">U2-1</f>
        <v>46067</v>
      </c>
      <c r="W2" s="138">
        <f ca="1">V2-1</f>
        <v>46066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4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 t="str">
        <f ca="1">_xlfn.XLOOKUP(G10&amp;$U$2,BS_CONTROLE[CHAVE],BS_CONTROLE[Quantidade_11],"-")</f>
        <v>-</v>
      </c>
      <c r="V10" s="137">
        <f ca="1">_xlfn.XLOOKUP(G10&amp;$V$2,BS_CONTROLE[CHAVE],BS_CONTROLE[Quantidade_11],"-")</f>
        <v>1</v>
      </c>
      <c r="W10" s="137">
        <f ca="1">_xlfn.XLOOKUP(G10&amp;$W$2,BS_CONTROLE[CHAVE],BS_CONTROLE[Quantidade_11],"-")</f>
        <v>3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 t="str">
        <f ca="1">_xlfn.XLOOKUP(G18&amp;$U$2,BS_CONTROLE[CHAVE],BS_CONTROLE[Quantidade_11],"-")</f>
        <v>-</v>
      </c>
      <c r="V18" s="137" t="str">
        <f ca="1">_xlfn.XLOOKUP(G18&amp;$V$2,BS_CONTROLE[CHAVE],BS_CONTROLE[Quantidade_11],"-")</f>
        <v>-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>
        <f ca="1">_xlfn.XLOOKUP(G19&amp;$V$2,BS_CONTROLE[CHAVE],BS_CONTROLE[Quantidade_11],"-")</f>
        <v>60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4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860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1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1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1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0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>
        <f ca="1">_xlfn.XLOOKUP(G35&amp;$W$2,BS_CONTROLE[CHAVE],BS_CONTROLE[Quantidade_11],"-")</f>
        <v>1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1</v>
      </c>
      <c r="W37" s="137">
        <f ca="1">_xlfn.XLOOKUP(G37&amp;$W$2,BS_CONTROLE[CHAVE],BS_CONTROLE[Quantidade_11],"-")</f>
        <v>3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 t="str">
        <f ca="1">_xlfn.XLOOKUP(G41&amp;$U$2,BS_CONTROLE[CHAVE],BS_CONTROLE[Quantidade_11],"-")</f>
        <v>-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 t="str">
        <f ca="1">_xlfn.XLOOKUP(G43&amp;$U$2,BS_CONTROLE[CHAVE],BS_CONTROLE[Quantidade_11],"-")</f>
        <v>-</v>
      </c>
      <c r="V43" s="137">
        <f ca="1">_xlfn.XLOOKUP(G43&amp;$V$2,BS_CONTROLE[CHAVE],BS_CONTROLE[Quantidade_11],"-")</f>
        <v>1</v>
      </c>
      <c r="W43" s="137">
        <f ca="1">_xlfn.XLOOKUP(G43&amp;$W$2,BS_CONTROLE[CHAVE],BS_CONTROLE[Quantidade_11],"-")</f>
        <v>3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1</v>
      </c>
      <c r="W44" s="137">
        <f ca="1">_xlfn.XLOOKUP(G44&amp;$W$2,BS_CONTROLE[CHAVE],BS_CONTROLE[Quantidade_11],"-")</f>
        <v>3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 t="str">
        <f ca="1">_xlfn.XLOOKUP(G45&amp;$U$2,BS_CONTROLE[CHAVE],BS_CONTROLE[Quantidade_11],"-")</f>
        <v>-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60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4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860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>
        <f ca="1">_xlfn.XLOOKUP(G59&amp;$W$2,BS_CONTROLE[CHAVE],BS_CONTROLE[Quantidade_11],"-")</f>
        <v>1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1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1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0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 t="str">
        <f ca="1">_xlfn.XLOOKUP(G72&amp;$U$2,BS_CONTROLE[CHAVE],BS_CONTROLE[Quantidade_11],"-")</f>
        <v>-</v>
      </c>
      <c r="V72" s="137">
        <f ca="1">_xlfn.XLOOKUP(G72&amp;$V$2,BS_CONTROLE[CHAVE],BS_CONTROLE[Quantidade_11],"-")</f>
        <v>1</v>
      </c>
      <c r="W72" s="137">
        <f ca="1">_xlfn.XLOOKUP(G72&amp;$W$2,BS_CONTROLE[CHAVE],BS_CONTROLE[Quantidade_11],"-")</f>
        <v>3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>
        <f ca="1">_xlfn.XLOOKUP(G73&amp;$W$2,BS_CONTROLE[CHAVE],BS_CONTROLE[Quantidade_11],"-")</f>
        <v>0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 t="str">
        <f ca="1">_xlfn.XLOOKUP(G75&amp;$U$2,BS_CONTROLE[CHAVE],BS_CONTROLE[Quantidade_11],"-")</f>
        <v>-</v>
      </c>
      <c r="V75" s="137">
        <f ca="1">_xlfn.XLOOKUP(G75&amp;$V$2,BS_CONTROLE[CHAVE],BS_CONTROLE[Quantidade_11],"-")</f>
        <v>1</v>
      </c>
      <c r="W75" s="137">
        <f ca="1">_xlfn.XLOOKUP(G75&amp;$W$2,BS_CONTROLE[CHAVE],BS_CONTROLE[Quantidade_11],"-")</f>
        <v>3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 t="str">
        <f ca="1">_xlfn.XLOOKUP(G76&amp;$U$2,BS_CONTROLE[CHAVE],BS_CONTROLE[Quantidade_11],"-")</f>
        <v>-</v>
      </c>
      <c r="V76" s="137">
        <f ca="1">_xlfn.XLOOKUP(G76&amp;$V$2,BS_CONTROLE[CHAVE],BS_CONTROLE[Quantidade_11],"-")</f>
        <v>1</v>
      </c>
      <c r="W76" s="137">
        <f ca="1">_xlfn.XLOOKUP(G76&amp;$W$2,BS_CONTROLE[CHAVE],BS_CONTROLE[Quantidade_11],"-")</f>
        <v>3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 t="str">
        <f ca="1">_xlfn.XLOOKUP(G77&amp;$U$2,BS_CONTROLE[CHAVE],BS_CONTROLE[Quantidade_11],"-")</f>
        <v>-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 t="str">
        <f ca="1">_xlfn.XLOOKUP(G84&amp;$U$2,BS_CONTROLE[CHAVE],BS_CONTROLE[Quantidade_11],"-")</f>
        <v>-</v>
      </c>
      <c r="V84" s="137">
        <f ca="1">_xlfn.XLOOKUP(G84&amp;$V$2,BS_CONTROLE[CHAVE],BS_CONTROLE[Quantidade_11],"-")</f>
        <v>40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4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860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>
        <f ca="1">_xlfn.XLOOKUP(G91&amp;$W$2,BS_CONTROLE[CHAVE],BS_CONTROLE[Quantidade_11],"-")</f>
        <v>1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1</v>
      </c>
      <c r="W98" s="137">
        <f ca="1">_xlfn.XLOOKUP(G98&amp;$W$2,BS_CONTROLE[CHAVE],BS_CONTROLE[Quantidade_11],"-")</f>
        <v>3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 t="str">
        <f ca="1">_xlfn.XLOOKUP(G102&amp;$U$2,BS_CONTROLE[CHAVE],BS_CONTROLE[Quantidade_11],"-")</f>
        <v>-</v>
      </c>
      <c r="V102" s="137">
        <f ca="1">_xlfn.XLOOKUP(G102&amp;$V$2,BS_CONTROLE[CHAVE],BS_CONTROLE[Quantidade_11],"-")</f>
        <v>1</v>
      </c>
      <c r="W102" s="137">
        <f ca="1">_xlfn.XLOOKUP(G102&amp;$W$2,BS_CONTROLE[CHAVE],BS_CONTROLE[Quantidade_11],"-")</f>
        <v>3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1</v>
      </c>
      <c r="W103" s="137">
        <f ca="1">_xlfn.XLOOKUP(G103&amp;$W$2,BS_CONTROLE[CHAVE],BS_CONTROLE[Quantidade_11],"-")</f>
        <v>3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 t="str">
        <f ca="1">_xlfn.XLOOKUP(G110&amp;$U$2,BS_CONTROLE[CHAVE],BS_CONTROLE[Quantidade_11],"-")</f>
        <v>-</v>
      </c>
      <c r="V110" s="137">
        <f ca="1">_xlfn.XLOOKUP(G110&amp;$V$2,BS_CONTROLE[CHAVE],BS_CONTROLE[Quantidade_11],"-")</f>
        <v>40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4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 t="str">
        <f ca="1">_xlfn.XLOOKUP(G114&amp;$U$2,BS_CONTROLE[CHAVE],BS_CONTROLE[Quantidade_11],"-")</f>
        <v>-</v>
      </c>
      <c r="V114" s="137">
        <f ca="1">_xlfn.XLOOKUP(G114&amp;$V$2,BS_CONTROLE[CHAVE],BS_CONTROLE[Quantidade_11],"-")</f>
        <v>860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>
        <f ca="1">_xlfn.XLOOKUP(G116&amp;$W$2,BS_CONTROLE[CHAVE],BS_CONTROLE[Quantidade_11],"-")</f>
        <v>1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1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1</v>
      </c>
      <c r="W125" s="137">
        <f ca="1">_xlfn.XLOOKUP(G125&amp;$W$2,BS_CONTROLE[CHAVE],BS_CONTROLE[Quantidade_11],"-")</f>
        <v>3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1</v>
      </c>
      <c r="W128" s="137">
        <f ca="1">_xlfn.XLOOKUP(G128&amp;$W$2,BS_CONTROLE[CHAVE],BS_CONTROLE[Quantidade_11],"-")</f>
        <v>3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1</v>
      </c>
      <c r="W129" s="137">
        <f ca="1">_xlfn.XLOOKUP(G129&amp;$W$2,BS_CONTROLE[CHAVE],BS_CONTROLE[Quantidade_11],"-")</f>
        <v>3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 t="str">
        <f ca="1">_xlfn.XLOOKUP(G130&amp;$U$2,BS_CONTROLE[CHAVE],BS_CONTROLE[Quantidade_11],"-")</f>
        <v>-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1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 t="str">
        <f ca="1">_xlfn.XLOOKUP(G137&amp;$U$2,BS_CONTROLE[CHAVE],BS_CONTROLE[Quantidade_11],"-")</f>
        <v>-</v>
      </c>
      <c r="V137" s="137">
        <f ca="1">_xlfn.XLOOKUP(G137&amp;$V$2,BS_CONTROLE[CHAVE],BS_CONTROLE[Quantidade_11],"-")</f>
        <v>40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4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>
        <f ca="1">_xlfn.XLOOKUP(G142&amp;$V$2,BS_CONTROLE[CHAVE],BS_CONTROLE[Quantidade_11],"-")</f>
        <v>860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1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>
        <f ca="1">_xlfn.XLOOKUP(G147&amp;$V$2,BS_CONTROLE[CHAVE],BS_CONTROLE[Quantidade_11],"-")</f>
        <v>0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>
        <f ca="1">_xlfn.XLOOKUP(G154&amp;$W$2,BS_CONTROLE[CHAVE],BS_CONTROLE[Quantidade_11],"-")</f>
        <v>1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1</v>
      </c>
      <c r="W156" s="137">
        <f ca="1">_xlfn.XLOOKUP(G156&amp;$W$2,BS_CONTROLE[CHAVE],BS_CONTROLE[Quantidade_11],"-")</f>
        <v>3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 t="str">
        <f ca="1">_xlfn.XLOOKUP(G159&amp;$U$2,BS_CONTROLE[CHAVE],BS_CONTROLE[Quantidade_11],"-")</f>
        <v>-</v>
      </c>
      <c r="V159" s="137">
        <f ca="1">_xlfn.XLOOKUP(G159&amp;$V$2,BS_CONTROLE[CHAVE],BS_CONTROLE[Quantidade_11],"-")</f>
        <v>1</v>
      </c>
      <c r="W159" s="137">
        <f ca="1">_xlfn.XLOOKUP(G159&amp;$W$2,BS_CONTROLE[CHAVE],BS_CONTROLE[Quantidade_11],"-")</f>
        <v>3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 t="str">
        <f ca="1">_xlfn.XLOOKUP(G160&amp;$U$2,BS_CONTROLE[CHAVE],BS_CONTROLE[Quantidade_11],"-")</f>
        <v>-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4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 t="str">
        <f ca="1">_xlfn.XLOOKUP(G171&amp;$U$2,BS_CONTROLE[CHAVE],BS_CONTROLE[Quantidade_11],"-")</f>
        <v>-</v>
      </c>
      <c r="V171" s="137">
        <f ca="1">_xlfn.XLOOKUP(G171&amp;$V$2,BS_CONTROLE[CHAVE],BS_CONTROLE[Quantidade_11],"-")</f>
        <v>860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 t="str">
        <f ca="1">_xlfn.XLOOKUP(G172&amp;$U$2,BS_CONTROLE[CHAVE],BS_CONTROLE[Quantidade_11],"-")</f>
        <v>-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1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 t="str">
        <f ca="1">_xlfn.XLOOKUP(G173&amp;$U$2,BS_CONTROLE[CHAVE],BS_CONTROLE[Quantidade_11],"-")</f>
        <v>-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1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>
        <f ca="1">_xlfn.XLOOKUP(G174&amp;$W$2,BS_CONTROLE[CHAVE],BS_CONTROLE[Quantidade_11],"-")</f>
        <v>0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>
        <f ca="1">_xlfn.XLOOKUP(G176&amp;$W$2,BS_CONTROLE[CHAVE],BS_CONTROLE[Quantidade_11],"-")</f>
        <v>0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>
        <f ca="1">_xlfn.XLOOKUP(G181&amp;$V$2,BS_CONTROLE[CHAVE],BS_CONTROLE[Quantidade_11],"-")</f>
        <v>0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>
        <f ca="1">_xlfn.XLOOKUP(G185&amp;$W$2,BS_CONTROLE[CHAVE],BS_CONTROLE[Quantidade_11],"-")</f>
        <v>1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 t="str">
        <f ca="1">_xlfn.XLOOKUP(G188&amp;$U$2,BS_CONTROLE[CHAVE],BS_CONTROLE[Quantidade_11],"-")</f>
        <v>-</v>
      </c>
      <c r="V188" s="137">
        <f ca="1">_xlfn.XLOOKUP(G188&amp;$V$2,BS_CONTROLE[CHAVE],BS_CONTROLE[Quantidade_11],"-")</f>
        <v>1</v>
      </c>
      <c r="W188" s="137">
        <f ca="1">_xlfn.XLOOKUP(G188&amp;$W$2,BS_CONTROLE[CHAVE],BS_CONTROLE[Quantidade_11],"-")</f>
        <v>3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4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 t="str">
        <f ca="1">_xlfn.XLOOKUP(G193&amp;$U$2,BS_CONTROLE[CHAVE],BS_CONTROLE[Quantidade_11],"-")</f>
        <v>-</v>
      </c>
      <c r="V193" s="137">
        <f ca="1">_xlfn.XLOOKUP(G193&amp;$V$2,BS_CONTROLE[CHAVE],BS_CONTROLE[Quantidade_11],"-")</f>
        <v>1</v>
      </c>
      <c r="W193" s="137">
        <f ca="1">_xlfn.XLOOKUP(G193&amp;$W$2,BS_CONTROLE[CHAVE],BS_CONTROLE[Quantidade_11],"-")</f>
        <v>3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 t="str">
        <f ca="1">_xlfn.XLOOKUP(G194&amp;$U$2,BS_CONTROLE[CHAVE],BS_CONTROLE[Quantidade_11],"-")</f>
        <v>-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 t="str">
        <f ca="1">_xlfn.XLOOKUP(G199&amp;$U$2,BS_CONTROLE[CHAVE],BS_CONTROLE[Quantidade_11],"-")</f>
        <v>-</v>
      </c>
      <c r="V199" s="137">
        <f ca="1">_xlfn.XLOOKUP(G199&amp;$V$2,BS_CONTROLE[CHAVE],BS_CONTROLE[Quantidade_11],"-")</f>
        <v>40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4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 t="str">
        <f ca="1">_xlfn.XLOOKUP(G204&amp;$U$2,BS_CONTROLE[CHAVE],BS_CONTROLE[Quantidade_11],"-")</f>
        <v>-</v>
      </c>
      <c r="V204" s="137">
        <f ca="1">_xlfn.XLOOKUP(G204&amp;$V$2,BS_CONTROLE[CHAVE],BS_CONTROLE[Quantidade_11],"-")</f>
        <v>860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>
        <f ca="1">_xlfn.XLOOKUP(G205&amp;$V$2,BS_CONTROLE[CHAVE],BS_CONTROLE[Quantidade_11],"-")</f>
        <v>312</v>
      </c>
      <c r="W205" s="137">
        <f ca="1">_xlfn.XLOOKUP(G205&amp;$W$2,BS_CONTROLE[CHAVE],BS_CONTROLE[Quantidade_11],"-")</f>
        <v>312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1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1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 t="str">
        <f ca="1">_xlfn.XLOOKUP(G208&amp;$U$2,BS_CONTROLE[CHAVE],BS_CONTROLE[Quantidade_11],"-")</f>
        <v>-</v>
      </c>
      <c r="V208" s="137">
        <f ca="1">_xlfn.XLOOKUP(G208&amp;$V$2,BS_CONTROLE[CHAVE],BS_CONTROLE[Quantidade_11],"-")</f>
        <v>1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>
        <f ca="1">_xlfn.XLOOKUP(G210&amp;$W$2,BS_CONTROLE[CHAVE],BS_CONTROLE[Quantidade_11],"-")</f>
        <v>1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 t="str">
        <f ca="1">_xlfn.XLOOKUP(G217&amp;$U$2,BS_CONTROLE[CHAVE],BS_CONTROLE[Quantidade_11],"-")</f>
        <v>-</v>
      </c>
      <c r="V217" s="137">
        <f ca="1">_xlfn.XLOOKUP(G217&amp;$V$2,BS_CONTROLE[CHAVE],BS_CONTROLE[Quantidade_11],"-")</f>
        <v>1</v>
      </c>
      <c r="W217" s="137">
        <f ca="1">_xlfn.XLOOKUP(G217&amp;$W$2,BS_CONTROLE[CHAVE],BS_CONTROLE[Quantidade_11],"-")</f>
        <v>3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 t="str">
        <f ca="1">_xlfn.XLOOKUP(G220&amp;$U$2,BS_CONTROLE[CHAVE],BS_CONTROLE[Quantidade_11],"-")</f>
        <v>-</v>
      </c>
      <c r="V220" s="137">
        <f ca="1">_xlfn.XLOOKUP(G220&amp;$V$2,BS_CONTROLE[CHAVE],BS_CONTROLE[Quantidade_11],"-")</f>
        <v>1</v>
      </c>
      <c r="W220" s="137">
        <f ca="1">_xlfn.XLOOKUP(G220&amp;$W$2,BS_CONTROLE[CHAVE],BS_CONTROLE[Quantidade_11],"-")</f>
        <v>3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 t="str">
        <f ca="1">_xlfn.XLOOKUP(G221&amp;$U$2,BS_CONTROLE[CHAVE],BS_CONTROLE[Quantidade_11],"-")</f>
        <v>-</v>
      </c>
      <c r="V221" s="137">
        <f ca="1">_xlfn.XLOOKUP(G221&amp;$V$2,BS_CONTROLE[CHAVE],BS_CONTROLE[Quantidade_11],"-")</f>
        <v>0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 t="str">
        <f ca="1">_xlfn.XLOOKUP(G227&amp;$U$2,BS_CONTROLE[CHAVE],BS_CONTROLE[Quantidade_11],"-")</f>
        <v>-</v>
      </c>
      <c r="V227" s="137">
        <f ca="1">_xlfn.XLOOKUP(G227&amp;$V$2,BS_CONTROLE[CHAVE],BS_CONTROLE[Quantidade_11],"-")</f>
        <v>40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>
        <f ca="1">_xlfn.XLOOKUP(G228&amp;$W$2,BS_CONTROLE[CHAVE],BS_CONTROLE[Quantidade_11],"-")</f>
        <v>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>
        <f ca="1">_xlfn.XLOOKUP(G229&amp;$W$2,BS_CONTROLE[CHAVE],BS_CONTROLE[Quantidade_11],"-")</f>
        <v>1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4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 t="str">
        <f ca="1">_xlfn.XLOOKUP(G232&amp;$U$2,BS_CONTROLE[CHAVE],BS_CONTROLE[Quantidade_11],"-")</f>
        <v>-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1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 t="str">
        <f ca="1">_xlfn.XLOOKUP(G233&amp;$U$2,BS_CONTROLE[CHAVE],BS_CONTROLE[Quantidade_11],"-")</f>
        <v>-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1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 t="str">
        <f ca="1">_xlfn.XLOOKUP(G234&amp;$U$2,BS_CONTROLE[CHAVE],BS_CONTROLE[Quantidade_11],"-")</f>
        <v>-</v>
      </c>
      <c r="V234" s="137">
        <f ca="1">_xlfn.XLOOKUP(G234&amp;$V$2,BS_CONTROLE[CHAVE],BS_CONTROLE[Quantidade_11],"-")</f>
        <v>860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1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270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>
        <f ca="1">_xlfn.XLOOKUP(G241&amp;$W$2,BS_CONTROLE[CHAVE],BS_CONTROLE[Quantidade_11],"-")</f>
        <v>1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0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0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 t="str">
        <f ca="1">_xlfn.XLOOKUP(G250&amp;$U$2,BS_CONTROLE[CHAVE],BS_CONTROLE[Quantidade_11],"-")</f>
        <v>-</v>
      </c>
      <c r="V250" s="137">
        <f ca="1">_xlfn.XLOOKUP(G250&amp;$V$2,BS_CONTROLE[CHAVE],BS_CONTROLE[Quantidade_11],"-")</f>
        <v>1</v>
      </c>
      <c r="W250" s="137">
        <f ca="1">_xlfn.XLOOKUP(G250&amp;$W$2,BS_CONTROLE[CHAVE],BS_CONTROLE[Quantidade_11],"-")</f>
        <v>3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 t="str">
        <f ca="1">_xlfn.XLOOKUP(G253&amp;$U$2,BS_CONTROLE[CHAVE],BS_CONTROLE[Quantidade_11],"-")</f>
        <v>-</v>
      </c>
      <c r="V253" s="137">
        <f ca="1">_xlfn.XLOOKUP(G253&amp;$V$2,BS_CONTROLE[CHAVE],BS_CONTROLE[Quantidade_11],"-")</f>
        <v>1</v>
      </c>
      <c r="W253" s="137">
        <f ca="1">_xlfn.XLOOKUP(G253&amp;$W$2,BS_CONTROLE[CHAVE],BS_CONTROLE[Quantidade_11],"-")</f>
        <v>3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 t="str">
        <f ca="1">_xlfn.XLOOKUP(G254&amp;$U$2,BS_CONTROLE[CHAVE],BS_CONTROLE[Quantidade_11],"-")</f>
        <v>-</v>
      </c>
      <c r="V254" s="137">
        <f ca="1">_xlfn.XLOOKUP(G254&amp;$V$2,BS_CONTROLE[CHAVE],BS_CONTROLE[Quantidade_11],"-")</f>
        <v>0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 t="str">
        <f ca="1">_xlfn.XLOOKUP(G260&amp;$U$2,BS_CONTROLE[CHAVE],BS_CONTROLE[Quantidade_11],"-")</f>
        <v>-</v>
      </c>
      <c r="V260" s="137">
        <f ca="1">_xlfn.XLOOKUP(G260&amp;$V$2,BS_CONTROLE[CHAVE],BS_CONTROLE[Quantidade_11],"-")</f>
        <v>40</v>
      </c>
      <c r="W260" s="137">
        <f ca="1">_xlfn.XLOOKUP(G260&amp;$W$2,BS_CONTROLE[CHAVE],BS_CONTROLE[Quantidade_11],"-")</f>
        <v>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>
        <f ca="1">_xlfn.XLOOKUP(G261&amp;$W$2,BS_CONTROLE[CHAVE],BS_CONTROLE[Quantidade_11],"-")</f>
        <v>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4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 t="str">
        <f ca="1">_xlfn.XLOOKUP(G266&amp;$U$2,BS_CONTROLE[CHAVE],BS_CONTROLE[Quantidade_11],"-")</f>
        <v>-</v>
      </c>
      <c r="V266" s="137">
        <f ca="1">_xlfn.XLOOKUP(G266&amp;$V$2,BS_CONTROLE[CHAVE],BS_CONTROLE[Quantidade_11],"-")</f>
        <v>0</v>
      </c>
      <c r="W266" s="137">
        <f ca="1">_xlfn.XLOOKUP(G266&amp;$W$2,BS_CONTROLE[CHAVE],BS_CONTROLE[Quantidade_11],"-")</f>
        <v>1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 t="str">
        <f ca="1">_xlfn.XLOOKUP(G267&amp;$U$2,BS_CONTROLE[CHAVE],BS_CONTROLE[Quantidade_11],"-")</f>
        <v>-</v>
      </c>
      <c r="V267" s="137">
        <f ca="1">_xlfn.XLOOKUP(G267&amp;$V$2,BS_CONTROLE[CHAVE],BS_CONTROLE[Quantidade_11],"-")</f>
        <v>0</v>
      </c>
      <c r="W267" s="137">
        <f ca="1">_xlfn.XLOOKUP(G267&amp;$W$2,BS_CONTROLE[CHAVE],BS_CONTROLE[Quantidade_11],"-")</f>
        <v>1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 t="str">
        <f ca="1">_xlfn.XLOOKUP(G268&amp;$U$2,BS_CONTROLE[CHAVE],BS_CONTROLE[Quantidade_11],"-")</f>
        <v>-</v>
      </c>
      <c r="V268" s="137">
        <f ca="1">_xlfn.XLOOKUP(G268&amp;$V$2,BS_CONTROLE[CHAVE],BS_CONTROLE[Quantidade_11],"-")</f>
        <v>860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 t="str">
        <f ca="1">_xlfn.XLOOKUP(G269&amp;$U$2,BS_CONTROLE[CHAVE],BS_CONTROLE[Quantidade_11],"-")</f>
        <v>-</v>
      </c>
      <c r="V269" s="137">
        <f ca="1">_xlfn.XLOOKUP(G269&amp;$V$2,BS_CONTROLE[CHAVE],BS_CONTROLE[Quantidade_11],"-")</f>
        <v>1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>
        <f ca="1">_xlfn.XLOOKUP(G271&amp;$W$2,BS_CONTROLE[CHAVE],BS_CONTROLE[Quantidade_11],"-")</f>
        <v>1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 t="str">
        <f ca="1">_xlfn.XLOOKUP(G272&amp;$U$2,BS_CONTROLE[CHAVE],BS_CONTROLE[Quantidade_11],"-")</f>
        <v>-</v>
      </c>
      <c r="V272" s="137">
        <f ca="1">_xlfn.XLOOKUP(G272&amp;$V$2,BS_CONTROLE[CHAVE],BS_CONTROLE[Quantidade_11],"-")</f>
        <v>0</v>
      </c>
      <c r="W272" s="137">
        <f ca="1">_xlfn.XLOOKUP(G272&amp;$W$2,BS_CONTROLE[CHAVE],BS_CONTROLE[Quantidade_11],"-")</f>
        <v>2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 t="str">
        <f ca="1">_xlfn.XLOOKUP(G277&amp;$U$2,BS_CONTROLE[CHAVE],BS_CONTROLE[Quantidade_11],"-")</f>
        <v>-</v>
      </c>
      <c r="V277" s="137">
        <f ca="1">_xlfn.XLOOKUP(G277&amp;$V$2,BS_CONTROLE[CHAVE],BS_CONTROLE[Quantidade_11],"-")</f>
        <v>1</v>
      </c>
      <c r="W277" s="137">
        <f ca="1">_xlfn.XLOOKUP(G277&amp;$W$2,BS_CONTROLE[CHAVE],BS_CONTROLE[Quantidade_11],"-")</f>
        <v>3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>
        <f ca="1">_xlfn.XLOOKUP(G278&amp;$V$2,BS_CONTROLE[CHAVE],BS_CONTROLE[Quantidade_11],"-")</f>
        <v>1</v>
      </c>
      <c r="W278" s="137">
        <f ca="1">_xlfn.XLOOKUP(G278&amp;$W$2,BS_CONTROLE[CHAVE],BS_CONTROLE[Quantidade_11],"-")</f>
        <v>3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 t="str">
        <f ca="1">_xlfn.XLOOKUP(G280&amp;$U$2,BS_CONTROLE[CHAVE],BS_CONTROLE[Quantidade_11],"-")</f>
        <v>-</v>
      </c>
      <c r="V280" s="137">
        <f ca="1">_xlfn.XLOOKUP(G280&amp;$V$2,BS_CONTROLE[CHAVE],BS_CONTROLE[Quantidade_11],"-")</f>
        <v>1</v>
      </c>
      <c r="W280" s="137">
        <f ca="1">_xlfn.XLOOKUP(G280&amp;$W$2,BS_CONTROLE[CHAVE],BS_CONTROLE[Quantidade_11],"-")</f>
        <v>3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 t="str">
        <f ca="1">_xlfn.XLOOKUP(G281&amp;$U$2,BS_CONTROLE[CHAVE],BS_CONTROLE[Quantidade_11],"-")</f>
        <v>-</v>
      </c>
      <c r="V281" s="137">
        <f ca="1">_xlfn.XLOOKUP(G281&amp;$V$2,BS_CONTROLE[CHAVE],BS_CONTROLE[Quantidade_11],"-")</f>
        <v>0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 t="str">
        <f ca="1">_xlfn.XLOOKUP(G286&amp;$U$2,BS_CONTROLE[CHAVE],BS_CONTROLE[Quantidade_11],"-")</f>
        <v>-</v>
      </c>
      <c r="V286" s="137">
        <f ca="1">_xlfn.XLOOKUP(G286&amp;$V$2,BS_CONTROLE[CHAVE],BS_CONTROLE[Quantidade_11],"-")</f>
        <v>40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>
        <f ca="1">_xlfn.XLOOKUP(G287&amp;$W$2,BS_CONTROLE[CHAVE],BS_CONTROLE[Quantidade_11],"-")</f>
        <v>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 t="str">
        <f ca="1">_xlfn.XLOOKUP(G290&amp;$U$2,BS_CONTROLE[CHAVE],BS_CONTROLE[Quantidade_11],"-")</f>
        <v>-</v>
      </c>
      <c r="V290" s="137">
        <f ca="1">_xlfn.XLOOKUP(G290&amp;$V$2,BS_CONTROLE[CHAVE],BS_CONTROLE[Quantidade_11],"-")</f>
        <v>312</v>
      </c>
      <c r="W290" s="137">
        <f ca="1">_xlfn.XLOOKUP(G290&amp;$W$2,BS_CONTROLE[CHAVE],BS_CONTROLE[Quantidade_11],"-")</f>
        <v>312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 t="str">
        <f ca="1">_xlfn.XLOOKUP(G291&amp;$U$2,BS_CONTROLE[CHAVE],BS_CONTROLE[Quantidade_11],"-")</f>
        <v>-</v>
      </c>
      <c r="V291" s="137">
        <f ca="1">_xlfn.XLOOKUP(G291&amp;$V$2,BS_CONTROLE[CHAVE],BS_CONTROLE[Quantidade_11],"-")</f>
        <v>860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4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 t="str">
        <f ca="1">_xlfn.XLOOKUP(G293&amp;$U$2,BS_CONTROLE[CHAVE],BS_CONTROLE[Quantidade_11],"-")</f>
        <v>-</v>
      </c>
      <c r="V293" s="137">
        <f ca="1">_xlfn.XLOOKUP(G293&amp;$V$2,BS_CONTROLE[CHAVE],BS_CONTROLE[Quantidade_11],"-")</f>
        <v>0</v>
      </c>
      <c r="W293" s="137">
        <f ca="1">_xlfn.XLOOKUP(G293&amp;$W$2,BS_CONTROLE[CHAVE],BS_CONTROLE[Quantidade_11],"-")</f>
        <v>1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 t="str">
        <f ca="1">_xlfn.XLOOKUP(G294&amp;$U$2,BS_CONTROLE[CHAVE],BS_CONTROLE[Quantidade_11],"-")</f>
        <v>-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1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 t="str">
        <f ca="1">_xlfn.XLOOKUP(G295&amp;$U$2,BS_CONTROLE[CHAVE],BS_CONTROLE[Quantidade_11],"-")</f>
        <v>-</v>
      </c>
      <c r="V295" s="137">
        <f ca="1">_xlfn.XLOOKUP(G295&amp;$V$2,BS_CONTROLE[CHAVE],BS_CONTROLE[Quantidade_11],"-")</f>
        <v>1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>
        <f ca="1">_xlfn.XLOOKUP(G297&amp;$W$2,BS_CONTROLE[CHAVE],BS_CONTROLE[Quantidade_11],"-")</f>
        <v>1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 t="str">
        <f ca="1">_xlfn.XLOOKUP(G298&amp;$U$2,BS_CONTROLE[CHAVE],BS_CONTROLE[Quantidade_11],"-")</f>
        <v>-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2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>
        <f ca="1">_xlfn.XLOOKUP(G302&amp;$W$2,BS_CONTROLE[CHAVE],BS_CONTROLE[Quantidade_11],"-")</f>
        <v>1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 t="str">
        <f ca="1">_xlfn.XLOOKUP(G303&amp;$U$2,BS_CONTROLE[CHAVE],BS_CONTROLE[Quantidade_11],"-")</f>
        <v>-</v>
      </c>
      <c r="V303" s="137">
        <f ca="1">_xlfn.XLOOKUP(G303&amp;$V$2,BS_CONTROLE[CHAVE],BS_CONTROLE[Quantidade_11],"-")</f>
        <v>1</v>
      </c>
      <c r="W303" s="137">
        <f ca="1">_xlfn.XLOOKUP(G303&amp;$W$2,BS_CONTROLE[CHAVE],BS_CONTROLE[Quantidade_11],"-")</f>
        <v>3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 t="str">
        <f ca="1">_xlfn.XLOOKUP(G305&amp;$U$2,BS_CONTROLE[CHAVE],BS_CONTROLE[Quantidade_11],"-")</f>
        <v>-</v>
      </c>
      <c r="V305" s="137">
        <f ca="1">_xlfn.XLOOKUP(G305&amp;$V$2,BS_CONTROLE[CHAVE],BS_CONTROLE[Quantidade_11],"-")</f>
        <v>1</v>
      </c>
      <c r="W305" s="137">
        <f ca="1">_xlfn.XLOOKUP(G305&amp;$W$2,BS_CONTROLE[CHAVE],BS_CONTROLE[Quantidade_11],"-")</f>
        <v>3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 t="str">
        <f ca="1">_xlfn.XLOOKUP(G306&amp;$U$2,BS_CONTROLE[CHAVE],BS_CONTROLE[Quantidade_11],"-")</f>
        <v>-</v>
      </c>
      <c r="V306" s="137">
        <f ca="1">_xlfn.XLOOKUP(G306&amp;$V$2,BS_CONTROLE[CHAVE],BS_CONTROLE[Quantidade_11],"-")</f>
        <v>0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>
        <f ca="1">_xlfn.XLOOKUP(G307&amp;$W$2,BS_CONTROLE[CHAVE],BS_CONTROLE[Quantidade_11],"-")</f>
        <v>0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>
        <f ca="1">_xlfn.XLOOKUP(G308&amp;$W$2,BS_CONTROLE[CHAVE],BS_CONTROLE[Quantidade_11],"-")</f>
        <v>0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 t="str">
        <f ca="1">_xlfn.XLOOKUP(G310&amp;$U$2,BS_CONTROLE[CHAVE],BS_CONTROLE[Quantidade_11],"-")</f>
        <v>-</v>
      </c>
      <c r="V310" s="137">
        <f ca="1">_xlfn.XLOOKUP(G310&amp;$V$2,BS_CONTROLE[CHAVE],BS_CONTROLE[Quantidade_11],"-")</f>
        <v>40</v>
      </c>
      <c r="W310" s="137">
        <f ca="1">_xlfn.XLOOKUP(G310&amp;$W$2,BS_CONTROLE[CHAVE],BS_CONTROLE[Quantidade_11],"-")</f>
        <v>0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>
        <f ca="1">_xlfn.XLOOKUP(G312&amp;$W$2,BS_CONTROLE[CHAVE],BS_CONTROLE[Quantidade_11],"-")</f>
        <v>0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 t="str">
        <f ca="1">_xlfn.XLOOKUP(G313&amp;$U$2,BS_CONTROLE[CHAVE],BS_CONTROLE[Quantidade_11],"-")</f>
        <v>-</v>
      </c>
      <c r="V313" s="137">
        <f ca="1">_xlfn.XLOOKUP(G313&amp;$V$2,BS_CONTROLE[CHAVE],BS_CONTROLE[Quantidade_11],"-")</f>
        <v>60</v>
      </c>
      <c r="W313" s="137">
        <f ca="1">_xlfn.XLOOKUP(G313&amp;$W$2,BS_CONTROLE[CHAVE],BS_CONTROLE[Quantidade_11],"-")</f>
        <v>0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 t="str">
        <f ca="1">_xlfn.XLOOKUP(G314&amp;$U$2,BS_CONTROLE[CHAVE],BS_CONTROLE[Quantidade_11],"-")</f>
        <v>-</v>
      </c>
      <c r="V314" s="137">
        <f ca="1">_xlfn.XLOOKUP(G314&amp;$V$2,BS_CONTROLE[CHAVE],BS_CONTROLE[Quantidade_11],"-")</f>
        <v>0</v>
      </c>
      <c r="W314" s="137">
        <f ca="1">_xlfn.XLOOKUP(G314&amp;$W$2,BS_CONTROLE[CHAVE],BS_CONTROLE[Quantidade_11],"-")</f>
        <v>0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>
        <f ca="1">_xlfn.XLOOKUP(G316&amp;$W$2,BS_CONTROLE[CHAVE],BS_CONTROLE[Quantidade_11],"-")</f>
        <v>1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4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 t="str">
        <f ca="1">_xlfn.XLOOKUP(G318&amp;$U$2,BS_CONTROLE[CHAVE],BS_CONTROLE[Quantidade_11],"-")</f>
        <v>-</v>
      </c>
      <c r="V318" s="137">
        <f ca="1">_xlfn.XLOOKUP(G318&amp;$V$2,BS_CONTROLE[CHAVE],BS_CONTROLE[Quantidade_11],"-")</f>
        <v>860</v>
      </c>
      <c r="W318" s="137">
        <f ca="1">_xlfn.XLOOKUP(G318&amp;$W$2,BS_CONTROLE[CHAVE],BS_CONTROLE[Quantidade_11],"-")</f>
        <v>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 t="str">
        <f ca="1">_xlfn.XLOOKUP(G319&amp;$U$2,BS_CONTROLE[CHAVE],BS_CONTROLE[Quantidade_11],"-")</f>
        <v>-</v>
      </c>
      <c r="V319" s="137">
        <f ca="1">_xlfn.XLOOKUP(G319&amp;$V$2,BS_CONTROLE[CHAVE],BS_CONTROLE[Quantidade_11],"-")</f>
        <v>312</v>
      </c>
      <c r="W319" s="137">
        <f ca="1">_xlfn.XLOOKUP(G319&amp;$W$2,BS_CONTROLE[CHAVE],BS_CONTROLE[Quantidade_11],"-")</f>
        <v>312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>
        <f ca="1">_xlfn.XLOOKUP(G321&amp;$W$2,BS_CONTROLE[CHAVE],BS_CONTROLE[Quantidade_11],"-")</f>
        <v>0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>
        <f ca="1">_xlfn.XLOOKUP(G322&amp;$W$2,BS_CONTROLE[CHAVE],BS_CONTROLE[Quantidade_11],"-")</f>
        <v>0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8.3333333333333329E-2</v>
      </c>
      <c r="R323" s="145" t="str">
        <f>IF(SP_SUL!Q326="","*",CONCATENATE(SP_SUL!Q326," ",SP_SUL!R326))</f>
        <v>270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>
        <f ca="1">_xlfn.XLOOKUP(G323&amp;$W$2,BS_CONTROLE[CHAVE],BS_CONTROLE[Quantidade_11],"-")</f>
        <v>270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8.3333333333333329E-2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 t="str">
        <f ca="1">_xlfn.XLOOKUP(G324&amp;$U$2,BS_CONTROLE[CHAVE],BS_CONTROLE[Quantidade_11],"-")</f>
        <v>-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2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 t="str">
        <f ca="1">_xlfn.XLOOKUP(G325&amp;$U$2,BS_CONTROLE[CHAVE],BS_CONTROLE[Quantidade_11],"-")</f>
        <v>-</v>
      </c>
      <c r="V325" s="137">
        <f ca="1">_xlfn.XLOOKUP(G325&amp;$V$2,BS_CONTROLE[CHAVE],BS_CONTROLE[Quantidade_11],"-")</f>
        <v>0</v>
      </c>
      <c r="W325" s="137">
        <f ca="1">_xlfn.XLOOKUP(G325&amp;$W$2,BS_CONTROLE[CHAVE],BS_CONTROLE[Quantidade_11],"-")</f>
        <v>0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>
        <f ca="1">_xlfn.XLOOKUP(G326&amp;$W$2,BS_CONTROLE[CHAVE],BS_CONTROLE[Quantidade_11],"-")</f>
        <v>1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>
        <f ca="1">_xlfn.XLOOKUP(G328&amp;$W$2,BS_CONTROLE[CHAVE],BS_CONTROLE[Quantidade_11],"-")</f>
        <v>0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 t="str">
        <f ca="1">_xlfn.XLOOKUP(G329&amp;$U$2,BS_CONTROLE[CHAVE],BS_CONTROLE[Quantidade_11],"-")</f>
        <v>-</v>
      </c>
      <c r="V329" s="137">
        <f ca="1">_xlfn.XLOOKUP(G329&amp;$V$2,BS_CONTROLE[CHAVE],BS_CONTROLE[Quantidade_11],"-")</f>
        <v>0</v>
      </c>
      <c r="W329" s="137">
        <f ca="1">_xlfn.XLOOKUP(G329&amp;$W$2,BS_CONTROLE[CHAVE],BS_CONTROLE[Quantidade_11],"-")</f>
        <v>1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>
        <f ca="1">_xlfn.XLOOKUP(G330&amp;$W$2,BS_CONTROLE[CHAVE],BS_CONTROLE[Quantidade_11],"-")</f>
        <v>0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>
        <f ca="1">_xlfn.XLOOKUP(G331&amp;$W$2,BS_CONTROLE[CHAVE],BS_CONTROLE[Quantidade_11],"-")</f>
        <v>0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>
        <f ca="1">_xlfn.XLOOKUP(G332&amp;$W$2,BS_CONTROLE[CHAVE],BS_CONTROLE[Quantidade_11],"-")</f>
        <v>0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>
        <f ca="1">_xlfn.XLOOKUP(G333&amp;$W$2,BS_CONTROLE[CHAVE],BS_CONTROLE[Quantidade_11],"-")</f>
        <v>0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>
        <f ca="1">_xlfn.XLOOKUP(G335&amp;$W$2,BS_CONTROLE[CHAVE],BS_CONTROLE[Quantidade_11],"-")</f>
        <v>1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>
        <f ca="1">_xlfn.XLOOKUP(G336&amp;$W$2,BS_CONTROLE[CHAVE],BS_CONTROLE[Quantidade_11],"-")</f>
        <v>0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 t="str">
        <f ca="1">_xlfn.XLOOKUP(G337&amp;$U$2,BS_CONTROLE[CHAVE],BS_CONTROLE[Quantidade_11],"-")</f>
        <v>-</v>
      </c>
      <c r="V337" s="137">
        <f ca="1">_xlfn.XLOOKUP(G337&amp;$V$2,BS_CONTROLE[CHAVE],BS_CONTROLE[Quantidade_11],"-")</f>
        <v>0</v>
      </c>
      <c r="W337" s="137">
        <f ca="1">_xlfn.XLOOKUP(G337&amp;$W$2,BS_CONTROLE[CHAVE],BS_CONTROLE[Quantidade_11],"-")</f>
        <v>0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>
        <f ca="1">_xlfn.XLOOKUP(G338&amp;$W$2,BS_CONTROLE[CHAVE],BS_CONTROLE[Quantidade_11],"-")</f>
        <v>0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>
        <f ca="1">_xlfn.XLOOKUP(G340&amp;$W$2,BS_CONTROLE[CHAVE],BS_CONTROLE[Quantidade_11],"-")</f>
        <v>0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6.25E-2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 t="str">
        <f ca="1">_xlfn.XLOOKUP(G341&amp;$U$2,BS_CONTROLE[CHAVE],BS_CONTROLE[Quantidade_11],"-")</f>
        <v>-</v>
      </c>
      <c r="V341" s="137">
        <f ca="1">_xlfn.XLOOKUP(G341&amp;$V$2,BS_CONTROLE[CHAVE],BS_CONTROLE[Quantidade_11],"-")</f>
        <v>1</v>
      </c>
      <c r="W341" s="137">
        <f ca="1">_xlfn.XLOOKUP(G341&amp;$W$2,BS_CONTROLE[CHAVE],BS_CONTROLE[Quantidade_11],"-")</f>
        <v>3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>
        <f ca="1">_xlfn.XLOOKUP(G342&amp;$W$2,BS_CONTROLE[CHAVE],BS_CONTROLE[Quantidade_11],"-")</f>
        <v>1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 t="str">
        <f ca="1">_xlfn.XLOOKUP(G343&amp;$U$2,BS_CONTROLE[CHAVE],BS_CONTROLE[Quantidade_11],"-")</f>
        <v>-</v>
      </c>
      <c r="V343" s="137">
        <f ca="1">_xlfn.XLOOKUP(G343&amp;$V$2,BS_CONTROLE[CHAVE],BS_CONTROLE[Quantidade_11],"-")</f>
        <v>0</v>
      </c>
      <c r="W343" s="137">
        <f ca="1">_xlfn.XLOOKUP(G343&amp;$W$2,BS_CONTROLE[CHAVE],BS_CONTROLE[Quantidade_11],"-")</f>
        <v>1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 t="str">
        <f ca="1">_xlfn.XLOOKUP(G344&amp;$U$2,BS_CONTROLE[CHAVE],BS_CONTROLE[Quantidade_11],"-")</f>
        <v>-</v>
      </c>
      <c r="V344" s="137">
        <f ca="1">_xlfn.XLOOKUP(G344&amp;$V$2,BS_CONTROLE[CHAVE],BS_CONTROLE[Quantidade_11],"-")</f>
        <v>0</v>
      </c>
      <c r="W344" s="137">
        <f ca="1">_xlfn.XLOOKUP(G344&amp;$W$2,BS_CONTROLE[CHAVE],BS_CONTROLE[Quantidade_11],"-")</f>
        <v>1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 t="str">
        <f ca="1">_xlfn.XLOOKUP(G346&amp;$U$2,BS_CONTROLE[CHAVE],BS_CONTROLE[Quantidade_11],"-")</f>
        <v>-</v>
      </c>
      <c r="V346" s="137">
        <f ca="1">_xlfn.XLOOKUP(G346&amp;$V$2,BS_CONTROLE[CHAVE],BS_CONTROLE[Quantidade_11],"-")</f>
        <v>1</v>
      </c>
      <c r="W346" s="137">
        <f ca="1">_xlfn.XLOOKUP(G346&amp;$W$2,BS_CONTROLE[CHAVE],BS_CONTROLE[Quantidade_11],"-")</f>
        <v>3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 t="str">
        <f ca="1">_xlfn.XLOOKUP(G347&amp;$U$2,BS_CONTROLE[CHAVE],BS_CONTROLE[Quantidade_11],"-")</f>
        <v>-</v>
      </c>
      <c r="V347" s="137">
        <f ca="1">_xlfn.XLOOKUP(G347&amp;$V$2,BS_CONTROLE[CHAVE],BS_CONTROLE[Quantidade_11],"-")</f>
        <v>0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40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 t="str">
        <f ca="1">_xlfn.XLOOKUP(G349&amp;$U$2,BS_CONTROLE[CHAVE],BS_CONTROLE[Quantidade_11],"-")</f>
        <v>-</v>
      </c>
      <c r="V349" s="137">
        <f ca="1">_xlfn.XLOOKUP(G349&amp;$V$2,BS_CONTROLE[CHAVE],BS_CONTROLE[Quantidade_11],"-")</f>
        <v>40</v>
      </c>
      <c r="W349" s="137">
        <f ca="1">_xlfn.XLOOKUP(G349&amp;$W$2,BS_CONTROLE[CHAVE],BS_CONTROLE[Quantidade_11],"-")</f>
        <v>0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0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 t="str">
        <f ca="1">_xlfn.XLOOKUP(G351&amp;$U$2,BS_CONTROLE[CHAVE],BS_CONTROLE[Quantidade_11],"-")</f>
        <v>-</v>
      </c>
      <c r="V351" s="137">
        <f ca="1">_xlfn.XLOOKUP(G351&amp;$V$2,BS_CONTROLE[CHAVE],BS_CONTROLE[Quantidade_11],"-")</f>
        <v>60</v>
      </c>
      <c r="W351" s="137">
        <f ca="1">_xlfn.XLOOKUP(G351&amp;$W$2,BS_CONTROLE[CHAVE],BS_CONTROLE[Quantidade_11],"-")</f>
        <v>0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 t="str">
        <f ca="1">_xlfn.XLOOKUP(G352&amp;$U$2,BS_CONTROLE[CHAVE],BS_CONTROLE[Quantidade_11],"-")</f>
        <v>-</v>
      </c>
      <c r="V352" s="137">
        <f ca="1">_xlfn.XLOOKUP(G352&amp;$V$2,BS_CONTROLE[CHAVE],BS_CONTROLE[Quantidade_11],"-")</f>
        <v>0</v>
      </c>
      <c r="W352" s="137">
        <f ca="1">_xlfn.XLOOKUP(G352&amp;$W$2,BS_CONTROLE[CHAVE],BS_CONTROLE[Quantidade_11],"-")</f>
        <v>0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4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 t="str">
        <f ca="1">_xlfn.XLOOKUP(G355&amp;$U$2,BS_CONTROLE[CHAVE],BS_CONTROLE[Quantidade_11],"-")</f>
        <v>-</v>
      </c>
      <c r="V355" s="137">
        <f ca="1">_xlfn.XLOOKUP(G355&amp;$V$2,BS_CONTROLE[CHAVE],BS_CONTROLE[Quantidade_11],"-")</f>
        <v>1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 t="str">
        <f ca="1">_xlfn.XLOOKUP(G356&amp;$U$2,BS_CONTROLE[CHAVE],BS_CONTROLE[Quantidade_11],"-")</f>
        <v>-</v>
      </c>
      <c r="V356" s="137">
        <f ca="1">_xlfn.XLOOKUP(G356&amp;$V$2,BS_CONTROLE[CHAVE],BS_CONTROLE[Quantidade_11],"-")</f>
        <v>312</v>
      </c>
      <c r="W356" s="137">
        <f ca="1">_xlfn.XLOOKUP(G356&amp;$W$2,BS_CONTROLE[CHAVE],BS_CONTROLE[Quantidade_11],"-")</f>
        <v>312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 t="str">
        <f ca="1">_xlfn.XLOOKUP(G357&amp;$U$2,BS_CONTROLE[CHAVE],BS_CONTROLE[Quantidade_11],"-")</f>
        <v>-</v>
      </c>
      <c r="V357" s="137">
        <f ca="1">_xlfn.XLOOKUP(G357&amp;$V$2,BS_CONTROLE[CHAVE],BS_CONTROLE[Quantidade_11],"-")</f>
        <v>860</v>
      </c>
      <c r="W357" s="137">
        <f ca="1">_xlfn.XLOOKUP(G357&amp;$W$2,BS_CONTROLE[CHAVE],BS_CONTROLE[Quantidade_11],"-")</f>
        <v>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 t="str">
        <f ca="1">_xlfn.XLOOKUP(G358&amp;$U$2,BS_CONTROLE[CHAVE],BS_CONTROLE[Quantidade_11],"-")</f>
        <v>-</v>
      </c>
      <c r="V358" s="137">
        <f ca="1">_xlfn.XLOOKUP(G358&amp;$V$2,BS_CONTROLE[CHAVE],BS_CONTROLE[Quantidade_11],"-")</f>
        <v>0</v>
      </c>
      <c r="W358" s="137">
        <f ca="1">_xlfn.XLOOKUP(G358&amp;$W$2,BS_CONTROLE[CHAVE],BS_CONTROLE[Quantidade_11],"-")</f>
        <v>1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 t="str">
        <f ca="1">_xlfn.XLOOKUP(G359&amp;$U$2,BS_CONTROLE[CHAVE],BS_CONTROLE[Quantidade_11],"-")</f>
        <v>-</v>
      </c>
      <c r="V359" s="137">
        <f ca="1">_xlfn.XLOOKUP(G359&amp;$V$2,BS_CONTROLE[CHAVE],BS_CONTROLE[Quantidade_11],"-")</f>
        <v>0</v>
      </c>
      <c r="W359" s="137">
        <f ca="1">_xlfn.XLOOKUP(G359&amp;$W$2,BS_CONTROLE[CHAVE],BS_CONTROLE[Quantidade_11],"-")</f>
        <v>1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 t="str">
        <f ca="1">_xlfn.XLOOKUP(G361&amp;$U$2,BS_CONTROLE[CHAVE],BS_CONTROLE[Quantidade_11],"-")</f>
        <v>-</v>
      </c>
      <c r="V361" s="137">
        <f ca="1">_xlfn.XLOOKUP(G361&amp;$V$2,BS_CONTROLE[CHAVE],BS_CONTROLE[Quantidade_11],"-")</f>
        <v>0</v>
      </c>
      <c r="W361" s="137">
        <f ca="1">_xlfn.XLOOKUP(G361&amp;$W$2,BS_CONTROLE[CHAVE],BS_CONTROLE[Quantidade_11],"-")</f>
        <v>0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 t="str">
        <f ca="1">_xlfn.XLOOKUP(G362&amp;$U$2,BS_CONTROLE[CHAVE],BS_CONTROLE[Quantidade_11],"-")</f>
        <v>-</v>
      </c>
      <c r="V362" s="137">
        <f ca="1">_xlfn.XLOOKUP(G362&amp;$V$2,BS_CONTROLE[CHAVE],BS_CONTROLE[Quantidade_11],"-")</f>
        <v>0</v>
      </c>
      <c r="W362" s="137">
        <f ca="1">_xlfn.XLOOKUP(G362&amp;$W$2,BS_CONTROLE[CHAVE],BS_CONTROLE[Quantidade_11],"-")</f>
        <v>2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 t="str">
        <f ca="1">_xlfn.XLOOKUP(G363&amp;$U$2,BS_CONTROLE[CHAVE],BS_CONTROLE[Quantidade_11],"-")</f>
        <v>-</v>
      </c>
      <c r="V363" s="137">
        <f ca="1">_xlfn.XLOOKUP(G363&amp;$V$2,BS_CONTROLE[CHAVE],BS_CONTROLE[Quantidade_11],"-")</f>
        <v>0</v>
      </c>
      <c r="W363" s="137">
        <f ca="1">_xlfn.XLOOKUP(G363&amp;$W$2,BS_CONTROLE[CHAVE],BS_CONTROLE[Quantidade_11],"-")</f>
        <v>0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 t="str">
        <f ca="1">_xlfn.XLOOKUP(G364&amp;$U$2,BS_CONTROLE[CHAVE],BS_CONTROLE[Quantidade_11],"-")</f>
        <v>-</v>
      </c>
      <c r="V364" s="137">
        <f ca="1">_xlfn.XLOOKUP(G364&amp;$V$2,BS_CONTROLE[CHAVE],BS_CONTROLE[Quantidade_11],"-")</f>
        <v>0</v>
      </c>
      <c r="W364" s="137">
        <f ca="1">_xlfn.XLOOKUP(G364&amp;$W$2,BS_CONTROLE[CHAVE],BS_CONTROLE[Quantidade_11],"-")</f>
        <v>1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 t="str">
        <f ca="1">_xlfn.XLOOKUP(G365&amp;$U$2,BS_CONTROLE[CHAVE],BS_CONTROLE[Quantidade_11],"-")</f>
        <v>-</v>
      </c>
      <c r="V365" s="137">
        <f ca="1">_xlfn.XLOOKUP(G365&amp;$V$2,BS_CONTROLE[CHAVE],BS_CONTROLE[Quantidade_11],"-")</f>
        <v>1</v>
      </c>
      <c r="W365" s="137">
        <f ca="1">_xlfn.XLOOKUP(G365&amp;$W$2,BS_CONTROLE[CHAVE],BS_CONTROLE[Quantidade_11],"-")</f>
        <v>3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0</v>
      </c>
      <c r="V368" s="137">
        <f ca="1">_xlfn.XLOOKUP(G368&amp;$V$2,BS_CONTROLE[CHAVE],BS_CONTROLE[Quantidade_11],"-")</f>
        <v>0</v>
      </c>
      <c r="W368" s="137">
        <f ca="1">_xlfn.XLOOKUP(G368&amp;$W$2,BS_CONTROLE[CHAVE],BS_CONTROLE[Quantidade_11],"-")</f>
        <v>4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 t="str">
        <f ca="1">_xlfn.XLOOKUP(G370&amp;$U$2,BS_CONTROLE[CHAVE],BS_CONTROLE[Quantidade_11],"-")</f>
        <v>-</v>
      </c>
      <c r="V370" s="137">
        <f ca="1">_xlfn.XLOOKUP(G370&amp;$V$2,BS_CONTROLE[CHAVE],BS_CONTROLE[Quantidade_11],"-")</f>
        <v>1</v>
      </c>
      <c r="W370" s="137">
        <f ca="1">_xlfn.XLOOKUP(G370&amp;$W$2,BS_CONTROLE[CHAVE],BS_CONTROLE[Quantidade_11],"-")</f>
        <v>3</v>
      </c>
    </row>
    <row r="371" spans="1:23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 t="str">
        <f ca="1">_xlfn.XLOOKUP(G371&amp;$U$2,BS_CONTROLE[CHAVE],BS_CONTROLE[Quantidade_11],"-")</f>
        <v>-</v>
      </c>
      <c r="V371" s="137">
        <f ca="1">_xlfn.XLOOKUP(G371&amp;$V$2,BS_CONTROLE[CHAVE],BS_CONTROLE[Quantidade_11],"-")</f>
        <v>0</v>
      </c>
      <c r="W371" s="137">
        <f ca="1">_xlfn.XLOOKUP(G371&amp;$W$2,BS_CONTROLE[CHAVE],BS_CONTROLE[Quantidade_11],"-")</f>
        <v>0</v>
      </c>
    </row>
    <row r="372" spans="1:23" hidden="1">
      <c r="A372" s="146" t="str">
        <f>IF(SP_SUL!Y375="","*",SP_SUL!Y375)</f>
        <v>*</v>
      </c>
      <c r="B372" s="146" t="str">
        <f>IF(SP_SUL!X375="","*",SP_SUL!X375)</f>
        <v>Extra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ZBV-ZRX</v>
      </c>
      <c r="F372" s="145">
        <f>IF(SP_SUL!B375="","*",SP_SUL!B375)</f>
        <v>46069</v>
      </c>
      <c r="G372" s="145" t="str">
        <f>IF(SP_SUL!D375="","*",SP_SUL!D375)</f>
        <v>E42</v>
      </c>
      <c r="H372" s="145" t="str">
        <f>IF(SP_SUL!F375="","*",SP_SUL!F375)</f>
        <v>TRILHEIRO - DESCARGA</v>
      </c>
      <c r="I372" s="145" t="str">
        <f>IF(SP_SUL!H375="","*",SP_SUL!H375)</f>
        <v>ZBV3</v>
      </c>
      <c r="J372" s="145" t="str">
        <f>IF(SP_SUL!I375="","*",SP_SUL!I375)</f>
        <v>ZBV3</v>
      </c>
      <c r="K372" s="139" t="str">
        <f>IF(SP_SUL!M375="","*",SP_SUL!M375)</f>
        <v>ZBM</v>
      </c>
      <c r="L372" s="139" t="str">
        <f>IF(SP_SUL!N375="","*",SP_SUL!N375)</f>
        <v>ZBM1</v>
      </c>
      <c r="M372" s="140">
        <f>IF(SP_SUL!J375="","*",SP_SUL!J375)</f>
        <v>68</v>
      </c>
      <c r="N372" s="144">
        <f>IF(SP_SUL!K375="","*",SP_SUL!K375)</f>
        <v>54.96</v>
      </c>
      <c r="O372" s="144">
        <f>IF(SP_SUL!L375="","*",SP_SUL!L375)</f>
        <v>56</v>
      </c>
      <c r="P372" s="143">
        <f>IF(SP_SUL!O375="","*",SP_SUL!O375)</f>
        <v>0.45833333333333331</v>
      </c>
      <c r="Q372" s="143">
        <f>IF(SP_SUL!P375="","*",SP_SUL!P375)</f>
        <v>0.16666666666666666</v>
      </c>
      <c r="R372" s="145" t="str">
        <f>IF(SP_SUL!Q375="","*",CONCATENATE(SP_SUL!Q375," ",SP_SUL!R375))</f>
        <v>3120 M</v>
      </c>
      <c r="S372" s="145" t="str">
        <f>IF(SP_SUL!V375="","*",SP_SUL!V375)</f>
        <v>Israel</v>
      </c>
      <c r="T372" s="145" t="str">
        <f>IF(SP_SUL!W375="","*",SP_SUL!W375)</f>
        <v>Descarga de trilho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>
        <f ca="1">_xlfn.XLOOKUP(G372&amp;$W$2,BS_CONTROLE[CHAVE],BS_CONTROLE[Quantidade_11],"-")</f>
        <v>0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>
      <c r="A374" s="146" t="str">
        <f>IF(SP_SUL!Y377="","*",SP_SUL!Y377)</f>
        <v>OPORTUNIDADE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 t="str">
        <f ca="1">_xlfn.XLOOKUP(G374&amp;$U$2,BS_CONTROLE[CHAVE],BS_CONTROLE[Quantidade_11],"-")</f>
        <v>-</v>
      </c>
      <c r="V374" s="137">
        <f ca="1">_xlfn.XLOOKUP(G374&amp;$V$2,BS_CONTROLE[CHAVE],BS_CONTROLE[Quantidade_11],"-")</f>
        <v>40</v>
      </c>
      <c r="W374" s="137">
        <f ca="1">_xlfn.XLOOKUP(G374&amp;$W$2,BS_CONTROLE[CHAVE],BS_CONTROLE[Quantidade_11],"-")</f>
        <v>0</v>
      </c>
    </row>
    <row r="375" spans="1:23">
      <c r="A375" s="146" t="str">
        <f>IF(SP_SUL!Y378="","*",SP_SUL!Y378)</f>
        <v>SIM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0</v>
      </c>
      <c r="V375" s="137">
        <f ca="1">_xlfn.XLOOKUP(G375&amp;$V$2,BS_CONTROLE[CHAVE],BS_CONTROLE[Quantidade_11],"-")</f>
        <v>0</v>
      </c>
      <c r="W375" s="137">
        <f ca="1">_xlfn.XLOOKUP(G375&amp;$W$2,BS_CONTROLE[CHAVE],BS_CONTROLE[Quantidade_11],"-")</f>
        <v>0</v>
      </c>
    </row>
    <row r="376" spans="1:23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>
        <f ca="1">_xlfn.XLOOKUP(G376&amp;$W$2,BS_CONTROLE[CHAVE],BS_CONTROLE[Quantidade_11],"-")</f>
        <v>0</v>
      </c>
    </row>
    <row r="377" spans="1:23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 t="str">
        <f ca="1">_xlfn.XLOOKUP(G377&amp;$U$2,BS_CONTROLE[CHAVE],BS_CONTROLE[Quantidade_11],"-")</f>
        <v>-</v>
      </c>
      <c r="V377" s="137">
        <f ca="1">_xlfn.XLOOKUP(G377&amp;$V$2,BS_CONTROLE[CHAVE],BS_CONTROLE[Quantidade_11],"-")</f>
        <v>60</v>
      </c>
      <c r="W377" s="137">
        <f ca="1">_xlfn.XLOOKUP(G377&amp;$W$2,BS_CONTROLE[CHAVE],BS_CONTROLE[Quantidade_11],"-")</f>
        <v>0</v>
      </c>
    </row>
    <row r="378" spans="1:23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 t="str">
        <f ca="1">_xlfn.XLOOKUP(G378&amp;$U$2,BS_CONTROLE[CHAVE],BS_CONTROLE[Quantidade_11],"-")</f>
        <v>-</v>
      </c>
      <c r="V378" s="137">
        <f ca="1">_xlfn.XLOOKUP(G378&amp;$V$2,BS_CONTROLE[CHAVE],BS_CONTROLE[Quantidade_11],"-")</f>
        <v>0</v>
      </c>
      <c r="W378" s="137">
        <f ca="1">_xlfn.XLOOKUP(G378&amp;$W$2,BS_CONTROLE[CHAVE],BS_CONTROLE[Quantidade_11],"-")</f>
        <v>0</v>
      </c>
    </row>
    <row r="379" spans="1:23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 t="str">
        <f ca="1">_xlfn.XLOOKUP(G381&amp;$U$2,BS_CONTROLE[CHAVE],BS_CONTROLE[Quantidade_11],"-")</f>
        <v>-</v>
      </c>
      <c r="V381" s="137">
        <f ca="1">_xlfn.XLOOKUP(G381&amp;$V$2,BS_CONTROLE[CHAVE],BS_CONTROLE[Quantidade_11],"-")</f>
        <v>1</v>
      </c>
      <c r="W381" s="137" t="str">
        <f ca="1">_xlfn.XLOOKUP(G381&amp;$W$2,BS_CONTROLE[CHAVE],BS_CONTROLE[Quantidade_11],"-")</f>
        <v>-</v>
      </c>
    </row>
    <row r="382" spans="1:23">
      <c r="A382" s="146" t="str">
        <f>IF(SP_SUL!Y385="","*",SP_SUL!Y385)</f>
        <v>OPORTUNIDADE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0</v>
      </c>
      <c r="V382" s="137">
        <f ca="1">_xlfn.XLOOKUP(G382&amp;$V$2,BS_CONTROLE[CHAVE],BS_CONTROLE[Quantidade_11],"-")</f>
        <v>0</v>
      </c>
      <c r="W382" s="137">
        <f ca="1">_xlfn.XLOOKUP(G382&amp;$W$2,BS_CONTROLE[CHAVE],BS_CONTROLE[Quantidade_11],"-")</f>
        <v>4</v>
      </c>
    </row>
    <row r="383" spans="1:23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 t="str">
        <f ca="1">_xlfn.XLOOKUP(G383&amp;$U$2,BS_CONTROLE[CHAVE],BS_CONTROLE[Quantidade_11],"-")</f>
        <v>-</v>
      </c>
      <c r="V383" s="137">
        <f ca="1">_xlfn.XLOOKUP(G383&amp;$V$2,BS_CONTROLE[CHAVE],BS_CONTROLE[Quantidade_11],"-")</f>
        <v>860</v>
      </c>
      <c r="W383" s="137">
        <f ca="1">_xlfn.XLOOKUP(G383&amp;$W$2,BS_CONTROLE[CHAVE],BS_CONTROLE[Quantidade_11],"-")</f>
        <v>0</v>
      </c>
    </row>
    <row r="384" spans="1:23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 t="str">
        <f ca="1">_xlfn.XLOOKUP(G384&amp;$U$2,BS_CONTROLE[CHAVE],BS_CONTROLE[Quantidade_11],"-")</f>
        <v>-</v>
      </c>
      <c r="V384" s="137">
        <f ca="1">_xlfn.XLOOKUP(G384&amp;$V$2,BS_CONTROLE[CHAVE],BS_CONTROLE[Quantidade_11],"-")</f>
        <v>0</v>
      </c>
      <c r="W384" s="137">
        <f ca="1">_xlfn.XLOOKUP(G384&amp;$W$2,BS_CONTROLE[CHAVE],BS_CONTROLE[Quantidade_11],"-")</f>
        <v>1</v>
      </c>
    </row>
    <row r="385" spans="1:23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 t="str">
        <f ca="1">_xlfn.XLOOKUP(G385&amp;$U$2,BS_CONTROLE[CHAVE],BS_CONTROLE[Quantidade_11],"-")</f>
        <v>-</v>
      </c>
      <c r="V385" s="137">
        <f ca="1">_xlfn.XLOOKUP(G385&amp;$V$2,BS_CONTROLE[CHAVE],BS_CONTROLE[Quantidade_11],"-")</f>
        <v>0</v>
      </c>
      <c r="W385" s="137">
        <f ca="1">_xlfn.XLOOKUP(G385&amp;$W$2,BS_CONTROLE[CHAVE],BS_CONTROLE[Quantidade_11],"-")</f>
        <v>1</v>
      </c>
    </row>
    <row r="386" spans="1:23" hidden="1">
      <c r="A386" s="146" t="str">
        <f>IF(SP_SUL!Y389="","*",SP_SUL!Y389)</f>
        <v>*</v>
      </c>
      <c r="B386" s="146" t="str">
        <f>IF(SP_SUL!X389="","*",SP_SUL!X389)</f>
        <v>Extra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ZKE-ZEV</v>
      </c>
      <c r="F386" s="145">
        <f>IF(SP_SUL!B389="","*",SP_SUL!B389)</f>
        <v>46069</v>
      </c>
      <c r="G386" s="145" t="str">
        <f>IF(SP_SUL!D389="","*",SP_SUL!D389)</f>
        <v>DIEGO (TP-681)</v>
      </c>
      <c r="H386" s="145" t="str">
        <f>IF(SP_SUL!F389="","*",SP_SUL!F389)</f>
        <v>PDM - SUBSTITUIÇÃO - TRILHO</v>
      </c>
      <c r="I386" s="145" t="str">
        <f>IF(SP_SUL!H389="","*",SP_SUL!H389)</f>
        <v>-</v>
      </c>
      <c r="J386" s="145" t="str">
        <f>IF(SP_SUL!I389="","*",SP_SUL!I389)</f>
        <v>-</v>
      </c>
      <c r="K386" s="139" t="str">
        <f>IF(SP_SUL!M389="","*",SP_SUL!M389)</f>
        <v>ZKW-ZLU</v>
      </c>
      <c r="L386" s="139">
        <f>IF(SP_SUL!N389="","*",SP_SUL!N389)</f>
        <v>1051032</v>
      </c>
      <c r="M386" s="140">
        <f>IF(SP_SUL!J389="","*",SP_SUL!J389)</f>
        <v>55</v>
      </c>
      <c r="N386" s="144">
        <f>IF(SP_SUL!K389="","*",SP_SUL!K389)</f>
        <v>104.5</v>
      </c>
      <c r="O386" s="144" t="str">
        <f>IF(SP_SUL!L389="","*",SP_SUL!L389)</f>
        <v>-</v>
      </c>
      <c r="P386" s="143">
        <f>IF(SP_SUL!O389="","*",SP_SUL!O389)</f>
        <v>0.41666666666666669</v>
      </c>
      <c r="Q386" s="143">
        <f>IF(SP_SUL!P389="","*",SP_SUL!P389)</f>
        <v>8.3333333333333329E-2</v>
      </c>
      <c r="R386" s="145" t="str">
        <f>IF(SP_SUL!Q389="","*",CONCATENATE(SP_SUL!Q389," ",SP_SUL!R389))</f>
        <v>312 M</v>
      </c>
      <c r="S386" s="145" t="str">
        <f>IF(SP_SUL!V389="","*",SP_SUL!V389)</f>
        <v>Felipe</v>
      </c>
      <c r="T386" s="145" t="str">
        <f>IF(SP_SUL!W389="","*",SP_SUL!W389)</f>
        <v>PDM - Substituição de trilho</v>
      </c>
      <c r="U386" s="137" t="str">
        <f ca="1">_xlfn.XLOOKUP(G386&amp;$U$2,BS_CONTROLE[CHAVE],BS_CONTROLE[Quantidade_11],"-")</f>
        <v>-</v>
      </c>
      <c r="V386" s="137">
        <f ca="1">_xlfn.XLOOKUP(G386&amp;$V$2,BS_CONTROLE[CHAVE],BS_CONTROLE[Quantidade_11],"-")</f>
        <v>312</v>
      </c>
      <c r="W386" s="137">
        <f ca="1">_xlfn.XLOOKUP(G386&amp;$W$2,BS_CONTROLE[CHAVE],BS_CONTROLE[Quantidade_11],"-")</f>
        <v>312</v>
      </c>
    </row>
    <row r="387" spans="1:23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121ZWI1</v>
      </c>
      <c r="M387" s="140">
        <f>IF(SP_SUL!J390="","*",SP_SUL!J390)</f>
        <v>48</v>
      </c>
      <c r="N387" s="144">
        <f>IF(SP_SUL!K390="","*",SP_SUL!K390)</f>
        <v>121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 t="str">
        <f ca="1">_xlfn.XLOOKUP(G387&amp;$U$2,BS_CONTROLE[CHAVE],BS_CONTROLE[Quantidade_11],"-")</f>
        <v>-</v>
      </c>
      <c r="V387" s="137">
        <f ca="1">_xlfn.XLOOKUP(G387&amp;$V$2,BS_CONTROLE[CHAVE],BS_CONTROLE[Quantidade_11],"-")</f>
        <v>0</v>
      </c>
      <c r="W387" s="137">
        <f ca="1">_xlfn.XLOOKUP(G387&amp;$W$2,BS_CONTROLE[CHAVE],BS_CONTROLE[Quantidade_11],"-")</f>
        <v>0</v>
      </c>
    </row>
    <row r="388" spans="1:23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 t="str">
        <f ca="1">_xlfn.XLOOKUP(G388&amp;$U$2,BS_CONTROLE[CHAVE],BS_CONTROLE[Quantidade_11],"-")</f>
        <v>-</v>
      </c>
      <c r="V388" s="137">
        <f ca="1">_xlfn.XLOOKUP(G388&amp;$V$2,BS_CONTROLE[CHAVE],BS_CONTROLE[Quantidade_11],"-")</f>
        <v>0</v>
      </c>
      <c r="W388" s="137">
        <f ca="1">_xlfn.XLOOKUP(G388&amp;$W$2,BS_CONTROLE[CHAVE],BS_CONTROLE[Quantidade_11],"-")</f>
        <v>2</v>
      </c>
    </row>
    <row r="389" spans="1:23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 t="str">
        <f ca="1">_xlfn.XLOOKUP(G389&amp;$U$2,BS_CONTROLE[CHAVE],BS_CONTROLE[Quantidade_11],"-")</f>
        <v>-</v>
      </c>
      <c r="V389" s="137">
        <f ca="1">_xlfn.XLOOKUP(G389&amp;$V$2,BS_CONTROLE[CHAVE],BS_CONTROLE[Quantidade_11],"-")</f>
        <v>0</v>
      </c>
      <c r="W389" s="137">
        <f ca="1">_xlfn.XLOOKUP(G389&amp;$W$2,BS_CONTROLE[CHAVE],BS_CONTROLE[Quantidade_11],"-")</f>
        <v>0</v>
      </c>
    </row>
    <row r="390" spans="1:23">
      <c r="A390" s="146" t="str">
        <f>IF(SP_SUL!Y393="","*",SP_SUL!Y393)</f>
        <v>SIM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>
      <c r="A391" s="146" t="str">
        <f>IF(SP_SUL!Y394="","*",SP_SUL!Y394)</f>
        <v>SIM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 t="str">
        <f ca="1">_xlfn.XLOOKUP(G391&amp;$U$2,BS_CONTROLE[CHAVE],BS_CONTROLE[Quantidade_11],"-")</f>
        <v>-</v>
      </c>
      <c r="V391" s="137">
        <f ca="1">_xlfn.XLOOKUP(G391&amp;$V$2,BS_CONTROLE[CHAVE],BS_CONTROLE[Quantidade_11],"-")</f>
        <v>0</v>
      </c>
      <c r="W391" s="137">
        <f ca="1">_xlfn.XLOOKUP(G391&amp;$W$2,BS_CONTROLE[CHAVE],BS_CONTROLE[Quantidade_11],"-")</f>
        <v>1</v>
      </c>
    </row>
    <row r="392" spans="1:23">
      <c r="A392" s="146" t="str">
        <f>IF(SP_SUL!Y395="","*",SP_SUL!Y395)</f>
        <v>SIM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>
        <f ca="1">_xlfn.XLOOKUP(G392&amp;$W$2,BS_CONTROLE[CHAVE],BS_CONTROLE[Quantidade_11],"-")</f>
        <v>1</v>
      </c>
    </row>
    <row r="393" spans="1:23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-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 t="str">
        <f ca="1">_xlfn.XLOOKUP(G393&amp;$U$2,BS_CONTROLE[CHAVE],BS_CONTROLE[Quantidade_11],"-")</f>
        <v>-</v>
      </c>
      <c r="V393" s="137">
        <f ca="1">_xlfn.XLOOKUP(G393&amp;$V$2,BS_CONTROLE[CHAVE],BS_CONTROLE[Quantidade_11],"-")</f>
        <v>1</v>
      </c>
      <c r="W393" s="137">
        <f ca="1">_xlfn.XLOOKUP(G393&amp;$W$2,BS_CONTROLE[CHAVE],BS_CONTROLE[Quantidade_11],"-")</f>
        <v>3</v>
      </c>
    </row>
    <row r="394" spans="1:23" hidden="1">
      <c r="A394" s="146" t="str">
        <f>IF(SP_SUL!Y397="","*",SP_SUL!Y397)</f>
        <v>*</v>
      </c>
      <c r="B394" s="146" t="str">
        <f>IF(SP_SUL!X397="","*",SP_SUL!X397)</f>
        <v>Oportunidade</v>
      </c>
      <c r="C394" s="146" t="str">
        <f>IF(SP_SUL!Z397="","*",SP_SUL!Z397)</f>
        <v>*</v>
      </c>
      <c r="D394" s="139" t="str">
        <f>IF(SP_SUL!S397="","*",SP_SUL!S397)</f>
        <v>SP SUL</v>
      </c>
      <c r="E394" s="139" t="str">
        <f>IF(SP_SUL!T397="","*",SP_SUL!T397)</f>
        <v>ZPT-ZPG</v>
      </c>
      <c r="F394" s="145">
        <f>IF(SP_SUL!B397="","*",SP_SUL!B397)</f>
        <v>46069</v>
      </c>
      <c r="G394" s="145" t="str">
        <f>IF(SP_SUL!D397="","*",SP_SUL!D397)</f>
        <v>RAFAEL (TP-695)</v>
      </c>
      <c r="H394" s="145" t="str">
        <f>IF(SP_SUL!F397="","*",SP_SUL!F397)</f>
        <v>JIC</v>
      </c>
      <c r="I394" s="145" t="str">
        <f>IF(SP_SUL!H397="","*",SP_SUL!H397)</f>
        <v>-</v>
      </c>
      <c r="J394" s="145" t="str">
        <f>IF(SP_SUL!I397="","*",SP_SUL!I397)</f>
        <v>-</v>
      </c>
      <c r="K394" s="139" t="str">
        <f>IF(SP_SUL!M397="","*",SP_SUL!M397)</f>
        <v>ZGM-ZZV</v>
      </c>
      <c r="L394" s="139">
        <f>IF(SP_SUL!N397="","*",SP_SUL!N397)</f>
        <v>1181172</v>
      </c>
      <c r="M394" s="140">
        <f>IF(SP_SUL!J397="","*",SP_SUL!J397)</f>
        <v>53</v>
      </c>
      <c r="N394" s="144">
        <f>IF(SP_SUL!K397="","*",SP_SUL!K397)</f>
        <v>116.81</v>
      </c>
      <c r="O394" s="144" t="str">
        <f>IF(SP_SUL!L397="","*",SP_SUL!L397)</f>
        <v>-</v>
      </c>
      <c r="P394" s="143">
        <f>IF(SP_SUL!O397="","*",SP_SUL!O397)</f>
        <v>0.45833333333333331</v>
      </c>
      <c r="Q394" s="143">
        <f>IF(SP_SUL!P397="","*",SP_SUL!P397)</f>
        <v>8.3333333333333329E-2</v>
      </c>
      <c r="R394" s="145" t="str">
        <f>IF(SP_SUL!Q397="","*",CONCATENATE(SP_SUL!Q397," ",SP_SUL!R397))</f>
        <v>1 Nº DE PEÇAS</v>
      </c>
      <c r="S394" s="145" t="str">
        <f>IF(SP_SUL!V397="","*",SP_SUL!V397)</f>
        <v>Moises</v>
      </c>
      <c r="T394" s="145" t="str">
        <f>IF(SP_SUL!W397="","*",SP_SUL!W397)</f>
        <v>Substituição de JIC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>
        <f ca="1">_xlfn.XLOOKUP(G394&amp;$W$2,BS_CONTROLE[CHAVE],BS_CONTROLE[Quantidade_11],"-")</f>
        <v>1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Oportunidade</v>
      </c>
      <c r="C397" s="146" t="str">
        <f>IF(SP_SUL!Z400="","*",SP_SUL!Z400)</f>
        <v>*</v>
      </c>
      <c r="D397" s="139" t="str">
        <f>IF(SP_SUL!S400="","*",SP_SUL!S400)</f>
        <v>SP SUL</v>
      </c>
      <c r="E397" s="139" t="str">
        <f>IF(SP_SUL!T400="","*",SP_SUL!T400)</f>
        <v>ZBV-ZRX</v>
      </c>
      <c r="F397" s="145">
        <f>IF(SP_SUL!B400="","*",SP_SUL!B400)</f>
        <v>46070</v>
      </c>
      <c r="G397" s="145" t="str">
        <f>IF(SP_SUL!D400="","*",SP_SUL!D400)</f>
        <v>EXPANSÃO TURMA 1</v>
      </c>
      <c r="H397" s="145" t="str">
        <f>IF(SP_SUL!F400="","*",SP_SUL!F400)</f>
        <v>EXPANSÃO - SOLDA</v>
      </c>
      <c r="I397" s="145" t="str">
        <f>IF(SP_SUL!H400="","*",SP_SUL!H400)</f>
        <v>-</v>
      </c>
      <c r="J397" s="145" t="str">
        <f>IF(SP_SUL!I400="","*",SP_SUL!I400)</f>
        <v>-</v>
      </c>
      <c r="K397" s="139" t="str">
        <f>IF(SP_SUL!M400="","*",SP_SUL!M400)</f>
        <v>ZCD</v>
      </c>
      <c r="L397" s="139" t="str">
        <f>IF(SP_SUL!N400="","*",SP_SUL!N400)</f>
        <v>109ZCD2</v>
      </c>
      <c r="M397" s="140">
        <f>IF(SP_SUL!J400="","*",SP_SUL!J400)</f>
        <v>170</v>
      </c>
      <c r="N397" s="144">
        <f>IF(SP_SUL!K400="","*",SP_SUL!K400)</f>
        <v>110.87</v>
      </c>
      <c r="O397" s="144">
        <f>IF(SP_SUL!L400="","*",SP_SUL!L400)</f>
        <v>111.62</v>
      </c>
      <c r="P397" s="143">
        <f>IF(SP_SUL!O400="","*",SP_SUL!O400)</f>
        <v>0.35416666666666669</v>
      </c>
      <c r="Q397" s="143">
        <f>IF(SP_SUL!P400="","*",SP_SUL!P400)</f>
        <v>0.125</v>
      </c>
      <c r="R397" s="145" t="str">
        <f>IF(SP_SUL!Q400="","*",CONCATENATE(SP_SUL!Q400," ",SP_SUL!R400))</f>
        <v>1 Nº DE SOLDA</v>
      </c>
      <c r="S397" s="145" t="str">
        <f>IF(SP_SUL!V400="","*",SP_SUL!V400)</f>
        <v>Fabio</v>
      </c>
      <c r="T397" s="145" t="str">
        <f>IF(SP_SUL!W400="","*",SP_SUL!W400)</f>
        <v>Execução de solda - Condicionado a temperatura + Alívio de tensão</v>
      </c>
      <c r="U397" s="137" t="str">
        <f ca="1">_xlfn.XLOOKUP(G397&amp;$U$2,BS_CONTROLE[CHAVE],BS_CONTROLE[Quantidade_11],"-")</f>
        <v>-</v>
      </c>
      <c r="V397" s="137">
        <f ca="1">_xlfn.XLOOKUP(G397&amp;$V$2,BS_CONTROLE[CHAVE],BS_CONTROLE[Quantidade_11],"-")</f>
        <v>1</v>
      </c>
      <c r="W397" s="137">
        <f ca="1">_xlfn.XLOOKUP(G397&amp;$W$2,BS_CONTROLE[CHAVE],BS_CONTROLE[Quantidade_11],"-")</f>
        <v>3</v>
      </c>
    </row>
    <row r="398" spans="1:23" hidden="1">
      <c r="A398" s="146" t="str">
        <f>IF(SP_SUL!Y401="","*",SP_SUL!Y401)</f>
        <v>*</v>
      </c>
      <c r="B398" s="146" t="str">
        <f>IF(SP_SUL!X401="","*",SP_SUL!X401)</f>
        <v>Oportunidade</v>
      </c>
      <c r="C398" s="146" t="str">
        <f>IF(SP_SUL!Z401="","*",SP_SUL!Z401)</f>
        <v>*</v>
      </c>
      <c r="D398" s="139" t="str">
        <f>IF(SP_SUL!S401="","*",SP_SUL!S401)</f>
        <v>SP SUL</v>
      </c>
      <c r="E398" s="139" t="str">
        <f>IF(SP_SUL!T401="","*",SP_SUL!T401)</f>
        <v>ZBV-ZRX</v>
      </c>
      <c r="F398" s="145">
        <f>IF(SP_SUL!B401="","*",SP_SUL!B401)</f>
        <v>46070</v>
      </c>
      <c r="G398" s="145" t="str">
        <f>IF(SP_SUL!D401="","*",SP_SUL!D401)</f>
        <v>KLECIO (TP-699)</v>
      </c>
      <c r="H398" s="145" t="str">
        <f>IF(SP_SUL!F401="","*",SP_SUL!F401)</f>
        <v>PDM - SOLDA</v>
      </c>
      <c r="I398" s="145" t="str">
        <f>IF(SP_SUL!H401="","*",SP_SUL!H401)</f>
        <v>-</v>
      </c>
      <c r="J398" s="145" t="str">
        <f>IF(SP_SUL!I401="","*",SP_SUL!I401)</f>
        <v>-</v>
      </c>
      <c r="K398" s="139" t="str">
        <f>IF(SP_SUL!M401="","*",SP_SUL!M401)</f>
        <v>ZAC-S</v>
      </c>
      <c r="L398" s="139" t="str">
        <f>IF(SP_SUL!N401="","*",SP_SUL!N401)</f>
        <v>ZACS</v>
      </c>
      <c r="M398" s="140">
        <f>IF(SP_SUL!J401="","*",SP_SUL!J401)</f>
        <v>68</v>
      </c>
      <c r="N398" s="144">
        <f>IF(SP_SUL!K401="","*",SP_SUL!K401)</f>
        <v>77.212999999999994</v>
      </c>
      <c r="O398" s="144" t="str">
        <f>IF(SP_SUL!L401="","*",SP_SUL!L401)</f>
        <v>-</v>
      </c>
      <c r="P398" s="143">
        <f>IF(SP_SUL!O401="","*",SP_SUL!O401)</f>
        <v>0.375</v>
      </c>
      <c r="Q398" s="143">
        <f>IF(SP_SUL!P401="","*",SP_SUL!P401)</f>
        <v>6.25E-2</v>
      </c>
      <c r="R398" s="145" t="str">
        <f>IF(SP_SUL!Q401="","*",CONCATENATE(SP_SUL!Q401," ",SP_SUL!R401))</f>
        <v>1 Nº DE SOLDA</v>
      </c>
      <c r="S398" s="145" t="str">
        <f>IF(SP_SUL!V401="","*",SP_SUL!V401)</f>
        <v xml:space="preserve">Klecio </v>
      </c>
      <c r="T398" s="145" t="str">
        <f>IF(SP_SUL!W401="","*",SP_SUL!W401)</f>
        <v xml:space="preserve">Execução de solda - Condicionado a temperatura </v>
      </c>
      <c r="U398" s="137" t="str">
        <f ca="1">_xlfn.XLOOKUP(G398&amp;$U$2,BS_CONTROLE[CHAVE],BS_CONTROLE[Quantidade_11],"-")</f>
        <v>-</v>
      </c>
      <c r="V398" s="137">
        <f ca="1">_xlfn.XLOOKUP(G398&amp;$V$2,BS_CONTROLE[CHAVE],BS_CONTROLE[Quantidade_11],"-")</f>
        <v>0</v>
      </c>
      <c r="W398" s="137">
        <f ca="1">_xlfn.XLOOKUP(G398&amp;$W$2,BS_CONTROLE[CHAVE],BS_CONTROLE[Quantidade_11],"-")</f>
        <v>0</v>
      </c>
    </row>
    <row r="399" spans="1:23" hidden="1">
      <c r="A399" s="146" t="str">
        <f>IF(SP_SUL!Y402="","*",SP_SUL!Y402)</f>
        <v>*</v>
      </c>
      <c r="B399" s="146" t="str">
        <f>IF(SP_SUL!X402="","*",SP_SUL!X402)</f>
        <v>Contrato</v>
      </c>
      <c r="C399" s="146" t="str">
        <f>IF(SP_SUL!Z402="","*",SP_SUL!Z402)</f>
        <v>*</v>
      </c>
      <c r="D399" s="139" t="str">
        <f>IF(SP_SUL!S402="","*",SP_SUL!S402)</f>
        <v>SP SUL</v>
      </c>
      <c r="E399" s="139" t="str">
        <f>IF(SP_SUL!T402="","*",SP_SUL!T402)</f>
        <v>ZBV-ZRX</v>
      </c>
      <c r="F399" s="145">
        <f>IF(SP_SUL!B402="","*",SP_SUL!B402)</f>
        <v>46070</v>
      </c>
      <c r="G399" s="145" t="str">
        <f>IF(SP_SUL!D402="","*",SP_SUL!D402)</f>
        <v>E42</v>
      </c>
      <c r="H399" s="145" t="str">
        <f>IF(SP_SUL!F402="","*",SP_SUL!F402)</f>
        <v>TRILHEIRO - DESCARGA</v>
      </c>
      <c r="I399" s="145" t="str">
        <f>IF(SP_SUL!H402="","*",SP_SUL!H402)</f>
        <v>ZBV3</v>
      </c>
      <c r="J399" s="145" t="str">
        <f>IF(SP_SUL!I402="","*",SP_SUL!I402)</f>
        <v>ZBV3</v>
      </c>
      <c r="K399" s="139" t="str">
        <f>IF(SP_SUL!M402="","*",SP_SUL!M402)</f>
        <v>ZBM-ZHO</v>
      </c>
      <c r="L399" s="139" t="str">
        <f>IF(SP_SUL!N402="","*",SP_SUL!N402)</f>
        <v>ZBM1/ZK57ZHO</v>
      </c>
      <c r="M399" s="140">
        <f>IF(SP_SUL!J402="","*",SP_SUL!J402)</f>
        <v>68</v>
      </c>
      <c r="N399" s="144">
        <f>IF(SP_SUL!K402="","*",SP_SUL!K402)</f>
        <v>54.96</v>
      </c>
      <c r="O399" s="144">
        <f>IF(SP_SUL!L402="","*",SP_SUL!L402)</f>
        <v>57.484000000000002</v>
      </c>
      <c r="P399" s="143">
        <f>IF(SP_SUL!O402="","*",SP_SUL!O402)</f>
        <v>0.4375</v>
      </c>
      <c r="Q399" s="143">
        <f>IF(SP_SUL!P402="","*",SP_SUL!P402)</f>
        <v>0.16666666666666666</v>
      </c>
      <c r="R399" s="145" t="str">
        <f>IF(SP_SUL!Q402="","*",CONCATENATE(SP_SUL!Q402," ",SP_SUL!R402))</f>
        <v>2496 M</v>
      </c>
      <c r="S399" s="145" t="str">
        <f>IF(SP_SUL!V402="","*",SP_SUL!V402)</f>
        <v>Israel</v>
      </c>
      <c r="T399" s="145" t="str">
        <f>IF(SP_SUL!W402="","*",SP_SUL!W402)</f>
        <v>Descarga de trilho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>
        <f ca="1">_xlfn.XLOOKUP(G399&amp;$W$2,BS_CONTROLE[CHAVE],BS_CONTROLE[Quantidade_11],"-")</f>
        <v>0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Oportunidade</v>
      </c>
      <c r="C401" s="146" t="str">
        <f>IF(SP_SUL!Z404="","*",SP_SUL!Z404)</f>
        <v>*</v>
      </c>
      <c r="D401" s="139" t="str">
        <f>IF(SP_SUL!S404="","*",SP_SUL!S404)</f>
        <v>SP SUL</v>
      </c>
      <c r="E401" s="139" t="str">
        <f>IF(SP_SUL!T404="","*",SP_SUL!T404)</f>
        <v>ZBV-ZKE</v>
      </c>
      <c r="F401" s="145">
        <f>IF(SP_SUL!B404="","*",SP_SUL!B404)</f>
        <v>46070</v>
      </c>
      <c r="G401" s="145" t="str">
        <f>IF(SP_SUL!D404="","*",SP_SUL!D404)</f>
        <v>ROGÉRIO (TP-730)</v>
      </c>
      <c r="H401" s="145" t="str">
        <f>IF(SP_SUL!F404="","*",SP_SUL!F404)</f>
        <v>PDM - SUBSTITUIÇÃO - DORMENTE</v>
      </c>
      <c r="I401" s="145" t="str">
        <f>IF(SP_SUL!H404="","*",SP_SUL!H404)</f>
        <v>-</v>
      </c>
      <c r="J401" s="145" t="str">
        <f>IF(SP_SUL!I404="","*",SP_SUL!I404)</f>
        <v>-</v>
      </c>
      <c r="K401" s="139" t="str">
        <f>IF(SP_SUL!M404="","*",SP_SUL!M404)</f>
        <v>ZXI-ZIC</v>
      </c>
      <c r="L401" s="139" t="str">
        <f>IF(SP_SUL!N404="","*",SP_SUL!N404)</f>
        <v>224ZIC1</v>
      </c>
      <c r="M401" s="140">
        <f>IF(SP_SUL!J404="","*",SP_SUL!J404)</f>
        <v>49</v>
      </c>
      <c r="N401" s="144">
        <f>IF(SP_SUL!K404="","*",SP_SUL!K404)</f>
        <v>225</v>
      </c>
      <c r="O401" s="144" t="str">
        <f>IF(SP_SUL!L404="","*",SP_SUL!L404)</f>
        <v>-</v>
      </c>
      <c r="P401" s="143">
        <f>IF(SP_SUL!O404="","*",SP_SUL!O404)</f>
        <v>0.375</v>
      </c>
      <c r="Q401" s="143">
        <f>IF(SP_SUL!P404="","*",SP_SUL!P404)</f>
        <v>8.3333333333333329E-2</v>
      </c>
      <c r="R401" s="145" t="str">
        <f>IF(SP_SUL!Q404="","*",CONCATENATE(SP_SUL!Q404," ",SP_SUL!R404))</f>
        <v>20 Nº DE DORMENTES</v>
      </c>
      <c r="S401" s="145" t="str">
        <f>IF(SP_SUL!V404="","*",SP_SUL!V404)</f>
        <v>Henrique</v>
      </c>
      <c r="T401" s="145" t="str">
        <f>IF(SP_SUL!W404="","*",SP_SUL!W404)</f>
        <v xml:space="preserve">PDM - Substituição de dormentes </v>
      </c>
      <c r="U401" s="137" t="str">
        <f ca="1">_xlfn.XLOOKUP(G401&amp;$U$2,BS_CONTROLE[CHAVE],BS_CONTROLE[Quantidade_11],"-")</f>
        <v>-</v>
      </c>
      <c r="V401" s="137">
        <f ca="1">_xlfn.XLOOKUP(G401&amp;$V$2,BS_CONTROLE[CHAVE],BS_CONTROLE[Quantidade_11],"-")</f>
        <v>40</v>
      </c>
      <c r="W401" s="137">
        <f ca="1">_xlfn.XLOOKUP(G401&amp;$W$2,BS_CONTROLE[CHAVE],BS_CONTROLE[Quantidade_11],"-")</f>
        <v>0</v>
      </c>
    </row>
    <row r="402" spans="1:23" hidden="1">
      <c r="A402" s="146" t="str">
        <f>IF(SP_SUL!Y405="","*",SP_SUL!Y405)</f>
        <v>*</v>
      </c>
      <c r="B402" s="146" t="str">
        <f>IF(SP_SUL!X405="","*",SP_SUL!X405)</f>
        <v>Oportunidade</v>
      </c>
      <c r="C402" s="146" t="str">
        <f>IF(SP_SUL!Z405="","*",SP_SUL!Z405)</f>
        <v>*</v>
      </c>
      <c r="D402" s="139" t="str">
        <f>IF(SP_SUL!S405="","*",SP_SUL!S405)</f>
        <v>SP SUL</v>
      </c>
      <c r="E402" s="139" t="str">
        <f>IF(SP_SUL!T405="","*",SP_SUL!T405)</f>
        <v>ZBV-ZKE</v>
      </c>
      <c r="F402" s="145">
        <f>IF(SP_SUL!B405="","*",SP_SUL!B405)</f>
        <v>46070</v>
      </c>
      <c r="G402" s="145" t="str">
        <f>IF(SP_SUL!D405="","*",SP_SUL!D405)</f>
        <v>W59</v>
      </c>
      <c r="H402" s="145" t="str">
        <f>IF(SP_SUL!F405="","*",SP_SUL!F405)</f>
        <v>RECOLHIMENTO DE MATERIAL</v>
      </c>
      <c r="I402" s="145" t="str">
        <f>IF(SP_SUL!H405="","*",SP_SUL!H405)</f>
        <v>ZYU1</v>
      </c>
      <c r="J402" s="145" t="str">
        <f>IF(SP_SUL!I405="","*",SP_SUL!I405)</f>
        <v>ZYU1</v>
      </c>
      <c r="K402" s="139" t="str">
        <f>IF(SP_SUL!M405="","*",SP_SUL!M405)</f>
        <v>ZXI-ZIC</v>
      </c>
      <c r="L402" s="139" t="str">
        <f>IF(SP_SUL!N405="","*",SP_SUL!N405)</f>
        <v>224ZIC1</v>
      </c>
      <c r="M402" s="140">
        <f>IF(SP_SUL!J405="","*",SP_SUL!J405)</f>
        <v>49</v>
      </c>
      <c r="N402" s="144">
        <f>IF(SP_SUL!K405="","*",SP_SUL!K405)</f>
        <v>225</v>
      </c>
      <c r="O402" s="144">
        <f>IF(SP_SUL!L405="","*",SP_SUL!L405)</f>
        <v>225.5</v>
      </c>
      <c r="P402" s="143">
        <f>IF(SP_SUL!O405="","*",SP_SUL!O405)</f>
        <v>0.375</v>
      </c>
      <c r="Q402" s="143">
        <f>IF(SP_SUL!P405="","*",SP_SUL!P405)</f>
        <v>4.1666666666666664E-2</v>
      </c>
      <c r="R402" s="145" t="str">
        <f>IF(SP_SUL!Q405="","*",CONCATENATE(SP_SUL!Q405," ",SP_SUL!R405))</f>
        <v>100 BINÁRIO</v>
      </c>
      <c r="S402" s="145" t="str">
        <f>IF(SP_SUL!V405="","*",SP_SUL!V405)</f>
        <v>Henrique</v>
      </c>
      <c r="T402" s="145" t="str">
        <f>IF(SP_SUL!W405="","*",SP_SUL!W405)</f>
        <v>Descarga de dormentes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>
        <f ca="1">_xlfn.XLOOKUP(G402&amp;$W$2,BS_CONTROLE[CHAVE],BS_CONTROLE[Quantidade_11],"-")</f>
        <v>0</v>
      </c>
    </row>
    <row r="403" spans="1:23" hidden="1">
      <c r="A403" s="146" t="str">
        <f>IF(SP_SUL!Y406="","*",SP_SUL!Y406)</f>
        <v>*</v>
      </c>
      <c r="B403" s="146" t="str">
        <f>IF(SP_SUL!X406="","*",SP_SUL!X406)</f>
        <v>Oportunidade</v>
      </c>
      <c r="C403" s="146" t="str">
        <f>IF(SP_SUL!Z406="","*",SP_SUL!Z406)</f>
        <v>*</v>
      </c>
      <c r="D403" s="139" t="str">
        <f>IF(SP_SUL!S406="","*",SP_SUL!S406)</f>
        <v>SP SUL</v>
      </c>
      <c r="E403" s="139" t="str">
        <f>IF(SP_SUL!T406="","*",SP_SUL!T406)</f>
        <v>ZBV-ZKE</v>
      </c>
      <c r="F403" s="145">
        <f>IF(SP_SUL!B406="","*",SP_SUL!B406)</f>
        <v>46070</v>
      </c>
      <c r="G403" s="145" t="str">
        <f>IF(SP_SUL!D406="","*",SP_SUL!D406)</f>
        <v>V93</v>
      </c>
      <c r="H403" s="145" t="str">
        <f>IF(SP_SUL!F406="","*",SP_SUL!F406)</f>
        <v>MECANIZAÇÃO - SOCADORA</v>
      </c>
      <c r="I403" s="145" t="str">
        <f>IF(SP_SUL!H406="","*",SP_SUL!H406)</f>
        <v>ZYU1</v>
      </c>
      <c r="J403" s="145" t="str">
        <f>IF(SP_SUL!I406="","*",SP_SUL!I406)</f>
        <v>ZYU1</v>
      </c>
      <c r="K403" s="139" t="str">
        <f>IF(SP_SUL!M406="","*",SP_SUL!M406)</f>
        <v>ZYU-ZST</v>
      </c>
      <c r="L403" s="139" t="str">
        <f>IF(SP_SUL!N406="","*",SP_SUL!N406)</f>
        <v>ZYU206</v>
      </c>
      <c r="M403" s="140">
        <f>IF(SP_SUL!J406="","*",SP_SUL!J406)</f>
        <v>56</v>
      </c>
      <c r="N403" s="144">
        <f>IF(SP_SUL!K406="","*",SP_SUL!K406)</f>
        <v>204.4</v>
      </c>
      <c r="O403" s="144">
        <f>IF(SP_SUL!L406="","*",SP_SUL!L406)</f>
        <v>205.8</v>
      </c>
      <c r="P403" s="143">
        <f>IF(SP_SUL!O406="","*",SP_SUL!O406)</f>
        <v>0.375</v>
      </c>
      <c r="Q403" s="143">
        <f>IF(SP_SUL!P406="","*",SP_SUL!P406)</f>
        <v>0.125</v>
      </c>
      <c r="R403" s="145" t="str">
        <f>IF(SP_SUL!Q406="","*",CONCATENATE(SP_SUL!Q406," ",SP_SUL!R406))</f>
        <v>200 M</v>
      </c>
      <c r="S403" s="145" t="str">
        <f>IF(SP_SUL!V406="","*",SP_SUL!V406)</f>
        <v>Moises</v>
      </c>
      <c r="T403" s="145" t="str">
        <f>IF(SP_SUL!W406="","*",SP_SUL!W406)</f>
        <v xml:space="preserve">Socaria mecanizada </v>
      </c>
      <c r="U403" s="137">
        <f ca="1">_xlfn.XLOOKUP(G403&amp;$U$2,BS_CONTROLE[CHAVE],BS_CONTROLE[Quantidade_11],"-")</f>
        <v>0</v>
      </c>
      <c r="V403" s="137">
        <f ca="1">_xlfn.XLOOKUP(G403&amp;$V$2,BS_CONTROLE[CHAVE],BS_CONTROLE[Quantidade_11],"-")</f>
        <v>0</v>
      </c>
      <c r="W403" s="137">
        <f ca="1">_xlfn.XLOOKUP(G403&amp;$W$2,BS_CONTROLE[CHAVE],BS_CONTROLE[Quantidade_11],"-")</f>
        <v>0</v>
      </c>
    </row>
    <row r="404" spans="1:23" hidden="1">
      <c r="A404" s="146" t="str">
        <f>IF(SP_SUL!Y407="","*",SP_SUL!Y407)</f>
        <v>*</v>
      </c>
      <c r="B404" s="146" t="str">
        <f>IF(SP_SUL!X407="","*",SP_SUL!X407)</f>
        <v>Oportunidade</v>
      </c>
      <c r="C404" s="146" t="str">
        <f>IF(SP_SUL!Z407="","*",SP_SUL!Z407)</f>
        <v>*</v>
      </c>
      <c r="D404" s="139" t="str">
        <f>IF(SP_SUL!S407="","*",SP_SUL!S407)</f>
        <v>SP SUL</v>
      </c>
      <c r="E404" s="139" t="str">
        <f>IF(SP_SUL!T407="","*",SP_SUL!T407)</f>
        <v>ZBV-ZKE</v>
      </c>
      <c r="F404" s="145">
        <f>IF(SP_SUL!B407="","*",SP_SUL!B407)</f>
        <v>46070</v>
      </c>
      <c r="G404" s="145" t="str">
        <f>IF(SP_SUL!D407="","*",SP_SUL!D407)</f>
        <v>ROBSON (TF-701)</v>
      </c>
      <c r="H404" s="145" t="str">
        <f>IF(SP_SUL!F407="","*",SP_SUL!F407)</f>
        <v>PDM - SUBSTITUIÇÃO - DORMENTE</v>
      </c>
      <c r="I404" s="145" t="str">
        <f>IF(SP_SUL!H407="","*",SP_SUL!H407)</f>
        <v>-</v>
      </c>
      <c r="J404" s="145" t="str">
        <f>IF(SP_SUL!I407="","*",SP_SUL!I407)</f>
        <v>-</v>
      </c>
      <c r="K404" s="139" t="str">
        <f>IF(SP_SUL!M407="","*",SP_SUL!M407)</f>
        <v>ZDY-ZFY</v>
      </c>
      <c r="L404" s="139" t="str">
        <f>IF(SP_SUL!N407="","*",SP_SUL!N407)</f>
        <v>189ZFY</v>
      </c>
      <c r="M404" s="140">
        <f>IF(SP_SUL!J407="","*",SP_SUL!J407)</f>
        <v>56</v>
      </c>
      <c r="N404" s="144">
        <f>IF(SP_SUL!K407="","*",SP_SUL!K407)</f>
        <v>190.3</v>
      </c>
      <c r="O404" s="144">
        <f>IF(SP_SUL!L407="","*",SP_SUL!L407)</f>
        <v>190.5</v>
      </c>
      <c r="P404" s="143">
        <f>IF(SP_SUL!O407="","*",SP_SUL!O407)</f>
        <v>0.375</v>
      </c>
      <c r="Q404" s="143">
        <f>IF(SP_SUL!P407="","*",SP_SUL!P407)</f>
        <v>8.3333333333333329E-2</v>
      </c>
      <c r="R404" s="145" t="str">
        <f>IF(SP_SUL!Q407="","*",CONCATENATE(SP_SUL!Q407," ",SP_SUL!R407))</f>
        <v>50 Nº DE DORMENTES</v>
      </c>
      <c r="S404" s="145" t="str">
        <f>IF(SP_SUL!V407="","*",SP_SUL!V407)</f>
        <v>Moises</v>
      </c>
      <c r="T404" s="145" t="str">
        <f>IF(SP_SUL!W407="","*",SP_SUL!W407)</f>
        <v xml:space="preserve">PDM - Substituição de dormentes </v>
      </c>
      <c r="U404" s="137" t="str">
        <f ca="1">_xlfn.XLOOKUP(G404&amp;$U$2,BS_CONTROLE[CHAVE],BS_CONTROLE[Quantidade_11],"-")</f>
        <v>-</v>
      </c>
      <c r="V404" s="137">
        <f ca="1">_xlfn.XLOOKUP(G404&amp;$V$2,BS_CONTROLE[CHAVE],BS_CONTROLE[Quantidade_11],"-")</f>
        <v>60</v>
      </c>
      <c r="W404" s="137">
        <f ca="1">_xlfn.XLOOKUP(G404&amp;$W$2,BS_CONTROLE[CHAVE],BS_CONTROLE[Quantidade_11],"-")</f>
        <v>0</v>
      </c>
    </row>
    <row r="405" spans="1:23" hidden="1">
      <c r="A405" s="146" t="str">
        <f>IF(SP_SUL!Y408="","*",SP_SUL!Y408)</f>
        <v>*</v>
      </c>
      <c r="B405" s="146" t="str">
        <f>IF(SP_SUL!X408="","*",SP_SUL!X408)</f>
        <v>Oportunidade</v>
      </c>
      <c r="C405" s="146" t="str">
        <f>IF(SP_SUL!Z408="","*",SP_SUL!Z408)</f>
        <v>*</v>
      </c>
      <c r="D405" s="139" t="str">
        <f>IF(SP_SUL!S408="","*",SP_SUL!S408)</f>
        <v>SP SUL</v>
      </c>
      <c r="E405" s="139" t="str">
        <f>IF(SP_SUL!T408="","*",SP_SUL!T408)</f>
        <v>ZBV-ZKE</v>
      </c>
      <c r="F405" s="145">
        <f>IF(SP_SUL!B408="","*",SP_SUL!B408)</f>
        <v>46070</v>
      </c>
      <c r="G405" s="145" t="str">
        <f>IF(SP_SUL!D408="","*",SP_SUL!D408)</f>
        <v>JACIANO (TF-674)</v>
      </c>
      <c r="H405" s="145" t="str">
        <f>IF(SP_SUL!F408="","*",SP_SUL!F408)</f>
        <v>PDM - SUBSTITUIÇÃO - DORMENTE</v>
      </c>
      <c r="I405" s="145" t="str">
        <f>IF(SP_SUL!H408="","*",SP_SUL!H408)</f>
        <v>-</v>
      </c>
      <c r="J405" s="145" t="str">
        <f>IF(SP_SUL!I408="","*",SP_SUL!I408)</f>
        <v>-</v>
      </c>
      <c r="K405" s="139" t="str">
        <f>IF(SP_SUL!M408="","*",SP_SUL!M408)</f>
        <v>ZDY-ZFY</v>
      </c>
      <c r="L405" s="139" t="str">
        <f>IF(SP_SUL!N408="","*",SP_SUL!N408)</f>
        <v>189ZFY</v>
      </c>
      <c r="M405" s="140">
        <f>IF(SP_SUL!J408="","*",SP_SUL!J408)</f>
        <v>56</v>
      </c>
      <c r="N405" s="144">
        <f>IF(SP_SUL!K408="","*",SP_SUL!K408)</f>
        <v>191</v>
      </c>
      <c r="O405" s="144">
        <f>IF(SP_SUL!L408="","*",SP_SUL!L408)</f>
        <v>190.5</v>
      </c>
      <c r="P405" s="143">
        <f>IF(SP_SUL!O408="","*",SP_SUL!O408)</f>
        <v>0.375</v>
      </c>
      <c r="Q405" s="143">
        <f>IF(SP_SUL!P408="","*",SP_SUL!P408)</f>
        <v>8.3333333333333329E-2</v>
      </c>
      <c r="R405" s="145" t="str">
        <f>IF(SP_SUL!Q408="","*",CONCATENATE(SP_SUL!Q408," ",SP_SUL!R408))</f>
        <v>50 Nº DE DORMENTES</v>
      </c>
      <c r="S405" s="145" t="str">
        <f>IF(SP_SUL!V408="","*",SP_SUL!V408)</f>
        <v>Moises</v>
      </c>
      <c r="T405" s="145" t="str">
        <f>IF(SP_SUL!W408="","*",SP_SUL!W408)</f>
        <v xml:space="preserve">PDM - Substituição de dormentes </v>
      </c>
      <c r="U405" s="137" t="str">
        <f ca="1">_xlfn.XLOOKUP(G405&amp;$U$2,BS_CONTROLE[CHAVE],BS_CONTROLE[Quantidade_11],"-")</f>
        <v>-</v>
      </c>
      <c r="V405" s="137">
        <f ca="1">_xlfn.XLOOKUP(G405&amp;$V$2,BS_CONTROLE[CHAVE],BS_CONTROLE[Quantidade_11],"-")</f>
        <v>0</v>
      </c>
      <c r="W405" s="137">
        <f ca="1">_xlfn.XLOOKUP(G405&amp;$W$2,BS_CONTROLE[CHAVE],BS_CONTROLE[Quantidade_11],"-")</f>
        <v>0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Contrato</v>
      </c>
      <c r="C408" s="146" t="str">
        <f>IF(SP_SUL!Z411="","*",SP_SUL!Z411)</f>
        <v>*</v>
      </c>
      <c r="D408" s="139" t="str">
        <f>IF(SP_SUL!S411="","*",SP_SUL!S411)</f>
        <v>SP SUL</v>
      </c>
      <c r="E408" s="139" t="str">
        <f>IF(SP_SUL!T411="","*",SP_SUL!T411)</f>
        <v>ZKE-ZEV</v>
      </c>
      <c r="F408" s="145">
        <f>IF(SP_SUL!B411="","*",SP_SUL!B411)</f>
        <v>46070</v>
      </c>
      <c r="G408" s="145" t="str">
        <f>IF(SP_SUL!D411="","*",SP_SUL!D411)</f>
        <v>SUPER ZWW</v>
      </c>
      <c r="H408" s="145" t="str">
        <f>IF(SP_SUL!F411="","*",SP_SUL!F411)</f>
        <v>BLOCO</v>
      </c>
      <c r="I408" s="145" t="str">
        <f>IF(SP_SUL!H411="","*",SP_SUL!H411)</f>
        <v>-</v>
      </c>
      <c r="J408" s="145" t="str">
        <f>IF(SP_SUL!I411="","*",SP_SUL!I411)</f>
        <v>-</v>
      </c>
      <c r="K408" s="139" t="str">
        <f>IF(SP_SUL!M411="","*",SP_SUL!M411)</f>
        <v>ZKW-ZLU</v>
      </c>
      <c r="L408" s="139" t="str">
        <f>IF(SP_SUL!N411="","*",SP_SUL!N411)</f>
        <v>102ZKW2</v>
      </c>
      <c r="M408" s="140">
        <f>IF(SP_SUL!J411="","*",SP_SUL!J411)</f>
        <v>55</v>
      </c>
      <c r="N408" s="144">
        <f>IF(SP_SUL!K411="","*",SP_SUL!K411)</f>
        <v>97.843000000000004</v>
      </c>
      <c r="O408" s="144">
        <f>IF(SP_SUL!L411="","*",SP_SUL!L411)</f>
        <v>108.22</v>
      </c>
      <c r="P408" s="143">
        <f>IF(SP_SUL!O411="","*",SP_SUL!O411)</f>
        <v>0.40277777777777779</v>
      </c>
      <c r="Q408" s="143">
        <f>IF(SP_SUL!P411="","*",SP_SUL!P411)</f>
        <v>0.125</v>
      </c>
      <c r="R408" s="145" t="str">
        <f>IF(SP_SUL!Q411="","*",CONCATENATE(SP_SUL!Q411," ",SP_SUL!R411))</f>
        <v>1 BINÁRIO</v>
      </c>
      <c r="S408" s="145" t="str">
        <f>IF(SP_SUL!V411="","*",SP_SUL!V411)</f>
        <v>Felipe</v>
      </c>
      <c r="T408" s="145" t="str">
        <f>IF(SP_SUL!W411="","*",SP_SUL!W411)</f>
        <v>BLoco -  Caminhão de solda / Socadora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>
        <f ca="1">_xlfn.XLOOKUP(G408&amp;$W$2,BS_CONTROLE[CHAVE],BS_CONTROLE[Quantidade_11],"-")</f>
        <v>1</v>
      </c>
    </row>
    <row r="409" spans="1:23" hidden="1">
      <c r="A409" s="146" t="str">
        <f>IF(SP_SUL!Y412="","*",SP_SUL!Y412)</f>
        <v>*</v>
      </c>
      <c r="B409" s="146" t="str">
        <f>IF(SP_SUL!X412="","*",SP_SUL!X412)</f>
        <v>Contrato</v>
      </c>
      <c r="C409" s="146" t="str">
        <f>IF(SP_SUL!Z412="","*",SP_SUL!Z412)</f>
        <v>*</v>
      </c>
      <c r="D409" s="139" t="str">
        <f>IF(SP_SUL!S412="","*",SP_SUL!S412)</f>
        <v>SP SUL</v>
      </c>
      <c r="E409" s="139" t="str">
        <f>IF(SP_SUL!T412="","*",SP_SUL!T412)</f>
        <v>ZKE-ZEV</v>
      </c>
      <c r="F409" s="145">
        <f>IF(SP_SUL!B412="","*",SP_SUL!B412)</f>
        <v>46070</v>
      </c>
      <c r="G409" s="145" t="str">
        <f>IF(SP_SUL!D412="","*",SP_SUL!D412)</f>
        <v>V89</v>
      </c>
      <c r="H409" s="145" t="str">
        <f>IF(SP_SUL!F412="","*",SP_SUL!F412)</f>
        <v>MECANIZAÇÃO - SOCADORA</v>
      </c>
      <c r="I409" s="145" t="str">
        <f>IF(SP_SUL!H412="","*",SP_SUL!H412)</f>
        <v>102ZKW2</v>
      </c>
      <c r="J409" s="145" t="str">
        <f>IF(SP_SUL!I412="","*",SP_SUL!I412)</f>
        <v>102ZKW2</v>
      </c>
      <c r="K409" s="139" t="str">
        <f>IF(SP_SUL!M412="","*",SP_SUL!M412)</f>
        <v>ZKW-ZLU</v>
      </c>
      <c r="L409" s="139" t="str">
        <f>IF(SP_SUL!N412="","*",SP_SUL!N412)</f>
        <v>102ZKW2</v>
      </c>
      <c r="M409" s="140">
        <f>IF(SP_SUL!J412="","*",SP_SUL!J412)</f>
        <v>55</v>
      </c>
      <c r="N409" s="144">
        <f>IF(SP_SUL!K412="","*",SP_SUL!K412)</f>
        <v>97.9</v>
      </c>
      <c r="O409" s="144">
        <f>IF(SP_SUL!L412="","*",SP_SUL!L412)</f>
        <v>100</v>
      </c>
      <c r="P409" s="143">
        <f>IF(SP_SUL!O412="","*",SP_SUL!O412)</f>
        <v>0.39583333333333331</v>
      </c>
      <c r="Q409" s="143">
        <f>IF(SP_SUL!P412="","*",SP_SUL!P412)</f>
        <v>6.9444444444444447E-4</v>
      </c>
      <c r="R409" s="145" t="str">
        <f>IF(SP_SUL!Q412="","*",CONCATENATE(SP_SUL!Q412," ",SP_SUL!R412))</f>
        <v>480 M</v>
      </c>
      <c r="S409" s="145" t="str">
        <f>IF(SP_SUL!V412="","*",SP_SUL!V412)</f>
        <v>Antonioni</v>
      </c>
      <c r="T409" s="145" t="str">
        <f>IF(SP_SUL!W412="","*",SP_SUL!W412)</f>
        <v xml:space="preserve">Socaria mecanizada </v>
      </c>
      <c r="U409" s="137" t="str">
        <f ca="1">_xlfn.XLOOKUP(G409&amp;$U$2,BS_CONTROLE[CHAVE],BS_CONTROLE[Quantidade_11],"-")</f>
        <v>-</v>
      </c>
      <c r="V409" s="137">
        <f ca="1">_xlfn.XLOOKUP(G409&amp;$V$2,BS_CONTROLE[CHAVE],BS_CONTROLE[Quantidade_11],"-")</f>
        <v>860</v>
      </c>
      <c r="W409" s="137">
        <f ca="1">_xlfn.XLOOKUP(G409&amp;$W$2,BS_CONTROLE[CHAVE],BS_CONTROLE[Quantidade_11],"-")</f>
        <v>0</v>
      </c>
    </row>
    <row r="410" spans="1:23" hidden="1">
      <c r="A410" s="146" t="str">
        <f>IF(SP_SUL!Y413="","*",SP_SUL!Y413)</f>
        <v>*</v>
      </c>
      <c r="B410" s="146" t="str">
        <f>IF(SP_SUL!X413="","*",SP_SUL!X413)</f>
        <v>Contrato</v>
      </c>
      <c r="C410" s="146" t="str">
        <f>IF(SP_SUL!Z413="","*",SP_SUL!Z413)</f>
        <v>*</v>
      </c>
      <c r="D410" s="139" t="str">
        <f>IF(SP_SUL!S413="","*",SP_SUL!S413)</f>
        <v>SP SUL</v>
      </c>
      <c r="E410" s="139" t="str">
        <f>IF(SP_SUL!T413="","*",SP_SUL!T413)</f>
        <v>ZKE-ZEV</v>
      </c>
      <c r="F410" s="145">
        <f>IF(SP_SUL!B413="","*",SP_SUL!B413)</f>
        <v>46070</v>
      </c>
      <c r="G410" s="145" t="str">
        <f>IF(SP_SUL!D413="","*",SP_SUL!D413)</f>
        <v>E17</v>
      </c>
      <c r="H410" s="145" t="str">
        <f>IF(SP_SUL!F413="","*",SP_SUL!F413)</f>
        <v>CAMINHÃO DE SOLDA</v>
      </c>
      <c r="I410" s="145" t="str">
        <f>IF(SP_SUL!H413="","*",SP_SUL!H413)</f>
        <v>102ZKW2</v>
      </c>
      <c r="J410" s="145" t="str">
        <f>IF(SP_SUL!I413="","*",SP_SUL!I413)</f>
        <v>102ZKW2</v>
      </c>
      <c r="K410" s="139" t="str">
        <f>IF(SP_SUL!M413="","*",SP_SUL!M413)</f>
        <v>ZKW-ZLU</v>
      </c>
      <c r="L410" s="139">
        <f>IF(SP_SUL!N413="","*",SP_SUL!N413)</f>
        <v>1051032</v>
      </c>
      <c r="M410" s="140">
        <f>IF(SP_SUL!J413="","*",SP_SUL!J413)</f>
        <v>55</v>
      </c>
      <c r="N410" s="144">
        <f>IF(SP_SUL!K413="","*",SP_SUL!K413)</f>
        <v>103.9</v>
      </c>
      <c r="O410" s="144" t="str">
        <f>IF(SP_SUL!L413="","*",SP_SUL!L413)</f>
        <v>-</v>
      </c>
      <c r="P410" s="143">
        <f>IF(SP_SUL!O413="","*",SP_SUL!O413)</f>
        <v>0.39583333333333331</v>
      </c>
      <c r="Q410" s="143">
        <f>IF(SP_SUL!P413="","*",SP_SUL!P413)</f>
        <v>6.9444444444444447E-4</v>
      </c>
      <c r="R410" s="145" t="str">
        <f>IF(SP_SUL!Q413="","*",CONCATENATE(SP_SUL!Q413," ",SP_SUL!R413))</f>
        <v>2 Nº DE SOLDA</v>
      </c>
      <c r="S410" s="145" t="str">
        <f>IF(SP_SUL!V413="","*",SP_SUL!V413)</f>
        <v>Higor</v>
      </c>
      <c r="T410" s="145" t="str">
        <f>IF(SP_SUL!W413="","*",SP_SUL!W413)</f>
        <v>Caminhão de solda</v>
      </c>
      <c r="U410" s="137">
        <f ca="1">_xlfn.XLOOKUP(G410&amp;$U$2,BS_CONTROLE[CHAVE],BS_CONTROLE[Quantidade_11],"-")</f>
        <v>0</v>
      </c>
      <c r="V410" s="137">
        <f ca="1">_xlfn.XLOOKUP(G410&amp;$V$2,BS_CONTROLE[CHAVE],BS_CONTROLE[Quantidade_11],"-")</f>
        <v>0</v>
      </c>
      <c r="W410" s="137">
        <f ca="1">_xlfn.XLOOKUP(G410&amp;$W$2,BS_CONTROLE[CHAVE],BS_CONTROLE[Quantidade_11],"-")</f>
        <v>4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Contrato</v>
      </c>
      <c r="C414" s="146" t="str">
        <f>IF(SP_SUL!Z417="","*",SP_SUL!Z417)</f>
        <v>*</v>
      </c>
      <c r="D414" s="139" t="str">
        <f>IF(SP_SUL!S417="","*",SP_SUL!S417)</f>
        <v>SP SUL</v>
      </c>
      <c r="E414" s="139" t="str">
        <f>IF(SP_SUL!T417="","*",SP_SUL!T417)</f>
        <v>ZKE-ZEV</v>
      </c>
      <c r="F414" s="145">
        <f>IF(SP_SUL!B417="","*",SP_SUL!B417)</f>
        <v>46070</v>
      </c>
      <c r="G414" s="145" t="str">
        <f>IF(SP_SUL!D417="","*",SP_SUL!D417)</f>
        <v>MODERNIZAÇÃO SERRA</v>
      </c>
      <c r="H414" s="145" t="str">
        <f>IF(SP_SUL!F417="","*",SP_SUL!F417)</f>
        <v>BLOCO</v>
      </c>
      <c r="I414" s="145" t="str">
        <f>IF(SP_SUL!H417="","*",SP_SUL!H417)</f>
        <v>-</v>
      </c>
      <c r="J414" s="145" t="str">
        <f>IF(SP_SUL!I417="","*",SP_SUL!I417)</f>
        <v>-</v>
      </c>
      <c r="K414" s="139" t="str">
        <f>IF(SP_SUL!M417="","*",SP_SUL!M417)</f>
        <v>ZEJ-ZRB</v>
      </c>
      <c r="L414" s="139" t="str">
        <f>IF(SP_SUL!N417="","*",SP_SUL!N417)</f>
        <v>ZEJZRB</v>
      </c>
      <c r="M414" s="140">
        <f>IF(SP_SUL!J417="","*",SP_SUL!J417)</f>
        <v>55</v>
      </c>
      <c r="N414" s="144">
        <f>IF(SP_SUL!K417="","*",SP_SUL!K417)</f>
        <v>145.828</v>
      </c>
      <c r="O414" s="144">
        <f>IF(SP_SUL!L417="","*",SP_SUL!L417)</f>
        <v>151.78</v>
      </c>
      <c r="P414" s="143">
        <f>IF(SP_SUL!O417="","*",SP_SUL!O417)</f>
        <v>0.33333333333333331</v>
      </c>
      <c r="Q414" s="143">
        <f>IF(SP_SUL!P417="","*",SP_SUL!P417)</f>
        <v>0.33333333333333331</v>
      </c>
      <c r="R414" s="145" t="str">
        <f>IF(SP_SUL!Q417="","*",CONCATENATE(SP_SUL!Q417," ",SP_SUL!R417))</f>
        <v>1 BINÁRIO</v>
      </c>
      <c r="S414" s="145" t="str">
        <f>IF(SP_SUL!V417="","*",SP_SUL!V417)</f>
        <v>Alisson</v>
      </c>
      <c r="T414" s="145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>
        <f ca="1">_xlfn.XLOOKUP(G414&amp;$W$2,BS_CONTROLE[CHAVE],BS_CONTROLE[Quantidade_11],"-")</f>
        <v>0</v>
      </c>
    </row>
    <row r="415" spans="1:23" hidden="1">
      <c r="A415" s="146" t="str">
        <f>IF(SP_SUL!Y418="","*",SP_SUL!Y418)</f>
        <v>*</v>
      </c>
      <c r="B415" s="146" t="str">
        <f>IF(SP_SUL!X418="","*",SP_SUL!X418)</f>
        <v>Contrato</v>
      </c>
      <c r="C415" s="146" t="str">
        <f>IF(SP_SUL!Z418="","*",SP_SUL!Z418)</f>
        <v>*</v>
      </c>
      <c r="D415" s="139" t="str">
        <f>IF(SP_SUL!S418="","*",SP_SUL!S418)</f>
        <v>SP SUL</v>
      </c>
      <c r="E415" s="139" t="str">
        <f>IF(SP_SUL!T418="","*",SP_SUL!T418)</f>
        <v>ZKE-ZEV</v>
      </c>
      <c r="F415" s="145">
        <f>IF(SP_SUL!B418="","*",SP_SUL!B418)</f>
        <v>46070</v>
      </c>
      <c r="G415" s="145" t="str">
        <f>IF(SP_SUL!D418="","*",SP_SUL!D418)</f>
        <v>W96</v>
      </c>
      <c r="H415" s="145" t="str">
        <f>IF(SP_SUL!F418="","*",SP_SUL!F418)</f>
        <v>MODERNIZAÇÃO - DORMENTE - DESCARGA</v>
      </c>
      <c r="I415" s="145" t="str">
        <f>IF(SP_SUL!H418="","*",SP_SUL!H418)</f>
        <v>ZEM-1</v>
      </c>
      <c r="J415" s="145" t="str">
        <f>IF(SP_SUL!I418="","*",SP_SUL!I418)</f>
        <v>ZEM-1</v>
      </c>
      <c r="K415" s="139" t="str">
        <f>IF(SP_SUL!M418="","*",SP_SUL!M418)</f>
        <v>ZEJ-ZRB</v>
      </c>
      <c r="L415" s="139" t="str">
        <f>IF(SP_SUL!N418="","*",SP_SUL!N418)</f>
        <v>ZRB1502</v>
      </c>
      <c r="M415" s="140">
        <f>IF(SP_SUL!J418="","*",SP_SUL!J418)</f>
        <v>55</v>
      </c>
      <c r="N415" s="144">
        <f>IF(SP_SUL!K418="","*",SP_SUL!K418)</f>
        <v>151.78</v>
      </c>
      <c r="O415" s="144" t="str">
        <f>IF(SP_SUL!L418="","*",SP_SUL!L418)</f>
        <v>-</v>
      </c>
      <c r="P415" s="143">
        <f>IF(SP_SUL!O418="","*",SP_SUL!O418)</f>
        <v>0.3125</v>
      </c>
      <c r="Q415" s="143">
        <f>IF(SP_SUL!P418="","*",SP_SUL!P418)</f>
        <v>6.9444444444444447E-4</v>
      </c>
      <c r="R415" s="145" t="str">
        <f>IF(SP_SUL!Q418="","*",CONCATENATE(SP_SUL!Q418," ",SP_SUL!R418))</f>
        <v>1 Nº DE DORMENTES</v>
      </c>
      <c r="S415" s="145" t="str">
        <f>IF(SP_SUL!V418="","*",SP_SUL!V418)</f>
        <v>Alisson</v>
      </c>
      <c r="T415" s="145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Contrato</v>
      </c>
      <c r="C416" s="146" t="str">
        <f>IF(SP_SUL!Z419="","*",SP_SUL!Z419)</f>
        <v>*</v>
      </c>
      <c r="D416" s="139" t="str">
        <f>IF(SP_SUL!S419="","*",SP_SUL!S419)</f>
        <v>SP SUL</v>
      </c>
      <c r="E416" s="139" t="str">
        <f>IF(SP_SUL!T419="","*",SP_SUL!T419)</f>
        <v>ZKE-ZEV</v>
      </c>
      <c r="F416" s="145">
        <f>IF(SP_SUL!B419="","*",SP_SUL!B419)</f>
        <v>46070</v>
      </c>
      <c r="G416" s="145" t="str">
        <f>IF(SP_SUL!D419="","*",SP_SUL!D419)</f>
        <v>MATEUS (TP-809)</v>
      </c>
      <c r="H416" s="145" t="str">
        <f>IF(SP_SUL!F419="","*",SP_SUL!F419)</f>
        <v>MODERNIZAÇÃO - SOLDA</v>
      </c>
      <c r="I416" s="145" t="str">
        <f>IF(SP_SUL!H419="","*",SP_SUL!H419)</f>
        <v>-</v>
      </c>
      <c r="J416" s="145" t="str">
        <f>IF(SP_SUL!I419="","*",SP_SUL!I419)</f>
        <v>-</v>
      </c>
      <c r="K416" s="139" t="str">
        <f>IF(SP_SUL!M419="","*",SP_SUL!M419)</f>
        <v>ZEJ-ZRB</v>
      </c>
      <c r="L416" s="139" t="str">
        <f>IF(SP_SUL!N419="","*",SP_SUL!N419)</f>
        <v>ZRB1502</v>
      </c>
      <c r="M416" s="140">
        <f>IF(SP_SUL!J419="","*",SP_SUL!J419)</f>
        <v>55</v>
      </c>
      <c r="N416" s="144">
        <f>IF(SP_SUL!K419="","*",SP_SUL!K419)</f>
        <v>150.16</v>
      </c>
      <c r="O416" s="144">
        <f>IF(SP_SUL!L419="","*",SP_SUL!L419)</f>
        <v>150.184</v>
      </c>
      <c r="P416" s="143">
        <f>IF(SP_SUL!O419="","*",SP_SUL!O419)</f>
        <v>0.33333333333333331</v>
      </c>
      <c r="Q416" s="143">
        <f>IF(SP_SUL!P419="","*",SP_SUL!P419)</f>
        <v>6.9444444444444447E-4</v>
      </c>
      <c r="R416" s="145" t="str">
        <f>IF(SP_SUL!Q419="","*",CONCATENATE(SP_SUL!Q419," ",SP_SUL!R419))</f>
        <v>3 Nº DE SOLDA</v>
      </c>
      <c r="S416" s="145" t="str">
        <f>IF(SP_SUL!V419="","*",SP_SUL!V419)</f>
        <v>Alisson</v>
      </c>
      <c r="T416" s="145" t="str">
        <f>IF(SP_SUL!W419="","*",SP_SUL!W419)</f>
        <v xml:space="preserve">Execução de solda - Condicionado a temperatura </v>
      </c>
      <c r="U416" s="137" t="str">
        <f ca="1">_xlfn.XLOOKUP(G416&amp;$U$2,BS_CONTROLE[CHAVE],BS_CONTROLE[Quantidade_11],"-")</f>
        <v>-</v>
      </c>
      <c r="V416" s="137">
        <f ca="1">_xlfn.XLOOKUP(G416&amp;$V$2,BS_CONTROLE[CHAVE],BS_CONTROLE[Quantidade_11],"-")</f>
        <v>0</v>
      </c>
      <c r="W416" s="137">
        <f ca="1">_xlfn.XLOOKUP(G416&amp;$W$2,BS_CONTROLE[CHAVE],BS_CONTROLE[Quantidade_11],"-")</f>
        <v>0</v>
      </c>
    </row>
    <row r="417" spans="1:23" hidden="1">
      <c r="A417" s="146" t="str">
        <f>IF(SP_SUL!Y420="","*",SP_SUL!Y420)</f>
        <v>*</v>
      </c>
      <c r="B417" s="146" t="str">
        <f>IF(SP_SUL!X420="","*",SP_SUL!X420)</f>
        <v>Contrato</v>
      </c>
      <c r="C417" s="146" t="str">
        <f>IF(SP_SUL!Z420="","*",SP_SUL!Z420)</f>
        <v>*</v>
      </c>
      <c r="D417" s="139" t="str">
        <f>IF(SP_SUL!S420="","*",SP_SUL!S420)</f>
        <v>SP SUL</v>
      </c>
      <c r="E417" s="139" t="str">
        <f>IF(SP_SUL!T420="","*",SP_SUL!T420)</f>
        <v>ZKE-ZEV</v>
      </c>
      <c r="F417" s="145">
        <f>IF(SP_SUL!B420="","*",SP_SUL!B420)</f>
        <v>46070</v>
      </c>
      <c r="G417" s="145" t="str">
        <f>IF(SP_SUL!D420="","*",SP_SUL!D420)</f>
        <v>ADENISON (TP-810)</v>
      </c>
      <c r="H417" s="145" t="str">
        <f>IF(SP_SUL!F420="","*",SP_SUL!F420)</f>
        <v>MODERNIZAÇÃO - SOLDA</v>
      </c>
      <c r="I417" s="145" t="str">
        <f>IF(SP_SUL!H420="","*",SP_SUL!H420)</f>
        <v>-</v>
      </c>
      <c r="J417" s="145" t="str">
        <f>IF(SP_SUL!I420="","*",SP_SUL!I420)</f>
        <v>-</v>
      </c>
      <c r="K417" s="139" t="str">
        <f>IF(SP_SUL!M420="","*",SP_SUL!M420)</f>
        <v>ZEJ</v>
      </c>
      <c r="L417" s="139" t="str">
        <f>IF(SP_SUL!N420="","*",SP_SUL!N420)</f>
        <v>ZEJ2</v>
      </c>
      <c r="M417" s="140">
        <f>IF(SP_SUL!J420="","*",SP_SUL!J420)</f>
        <v>55</v>
      </c>
      <c r="N417" s="144">
        <f>IF(SP_SUL!K420="","*",SP_SUL!K420)</f>
        <v>146.828</v>
      </c>
      <c r="O417" s="144">
        <f>IF(SP_SUL!L420="","*",SP_SUL!L420)</f>
        <v>146.84</v>
      </c>
      <c r="P417" s="143">
        <f>IF(SP_SUL!O420="","*",SP_SUL!O420)</f>
        <v>0.33333333333333331</v>
      </c>
      <c r="Q417" s="143">
        <f>IF(SP_SUL!P420="","*",SP_SUL!P420)</f>
        <v>6.9444444444444447E-4</v>
      </c>
      <c r="R417" s="145" t="str">
        <f>IF(SP_SUL!Q420="","*",CONCATENATE(SP_SUL!Q420," ",SP_SUL!R420))</f>
        <v>2 Nº DE SOLDA</v>
      </c>
      <c r="S417" s="145" t="str">
        <f>IF(SP_SUL!V420="","*",SP_SUL!V420)</f>
        <v>Alisson</v>
      </c>
      <c r="T417" s="145" t="str">
        <f>IF(SP_SUL!W420="","*",SP_SUL!W420)</f>
        <v xml:space="preserve">Execução de solda - Condicionado a temperatura </v>
      </c>
      <c r="U417" s="137" t="str">
        <f ca="1">_xlfn.XLOOKUP(G417&amp;$U$2,BS_CONTROLE[CHAVE],BS_CONTROLE[Quantidade_11],"-")</f>
        <v>-</v>
      </c>
      <c r="V417" s="137">
        <f ca="1">_xlfn.XLOOKUP(G417&amp;$V$2,BS_CONTROLE[CHAVE],BS_CONTROLE[Quantidade_11],"-")</f>
        <v>0</v>
      </c>
      <c r="W417" s="137">
        <f ca="1">_xlfn.XLOOKUP(G417&amp;$W$2,BS_CONTROLE[CHAVE],BS_CONTROLE[Quantidade_11],"-")</f>
        <v>2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Contrato</v>
      </c>
      <c r="C420" s="146" t="str">
        <f>IF(SP_SUL!Z423="","*",SP_SUL!Z423)</f>
        <v>*</v>
      </c>
      <c r="D420" s="139" t="str">
        <f>IF(SP_SUL!S423="","*",SP_SUL!S423)</f>
        <v>SP SUL</v>
      </c>
      <c r="E420" s="139" t="str">
        <f>IF(SP_SUL!T423="","*",SP_SUL!T423)</f>
        <v>ZEV-ZPT</v>
      </c>
      <c r="F420" s="145">
        <f>IF(SP_SUL!B423="","*",SP_SUL!B423)</f>
        <v>46070</v>
      </c>
      <c r="G420" s="145" t="str">
        <f>IF(SP_SUL!D423="","*",SP_SUL!D423)</f>
        <v>MODERNIZAÇÃO SERRA</v>
      </c>
      <c r="H420" s="145" t="str">
        <f>IF(SP_SUL!F423="","*",SP_SUL!F423)</f>
        <v>BLOCO</v>
      </c>
      <c r="I420" s="145" t="str">
        <f>IF(SP_SUL!H423="","*",SP_SUL!H423)</f>
        <v>-</v>
      </c>
      <c r="J420" s="145" t="str">
        <f>IF(SP_SUL!I423="","*",SP_SUL!I423)</f>
        <v>-</v>
      </c>
      <c r="K420" s="139" t="str">
        <f>IF(SP_SUL!M423="","*",SP_SUL!M423)</f>
        <v>ZEZ-ZXW</v>
      </c>
      <c r="L420" s="139" t="str">
        <f>IF(SP_SUL!N423="","*",SP_SUL!N423)</f>
        <v>K79ZEZ2/ZXWK792</v>
      </c>
      <c r="M420" s="140">
        <f>IF(SP_SUL!J423="","*",SP_SUL!J423)</f>
        <v>92</v>
      </c>
      <c r="N420" s="144">
        <f>IF(SP_SUL!K423="","*",SP_SUL!K423)</f>
        <v>75.2</v>
      </c>
      <c r="O420" s="144">
        <f>IF(SP_SUL!L423="","*",SP_SUL!L423)</f>
        <v>81.8</v>
      </c>
      <c r="P420" s="143">
        <f>IF(SP_SUL!O423="","*",SP_SUL!O423)</f>
        <v>0.33333333333333331</v>
      </c>
      <c r="Q420" s="143">
        <f>IF(SP_SUL!P423="","*",SP_SUL!P423)</f>
        <v>0.33333333333333331</v>
      </c>
      <c r="R420" s="145" t="str">
        <f>IF(SP_SUL!Q423="","*",CONCATENATE(SP_SUL!Q423," ",SP_SUL!R423))</f>
        <v>1 BINÁRIO</v>
      </c>
      <c r="S420" s="145" t="str">
        <f>IF(SP_SUL!V423="","*",SP_SUL!V423)</f>
        <v>Augusto</v>
      </c>
      <c r="T420" s="145" t="str">
        <f>IF(SP_SUL!W423="","*",SP_SUL!W423)</f>
        <v>Bloco Modernização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>
        <f ca="1">_xlfn.XLOOKUP(G420&amp;$W$2,BS_CONTROLE[CHAVE],BS_CONTROLE[Quantidade_11],"-")</f>
        <v>0</v>
      </c>
    </row>
    <row r="421" spans="1:23" hidden="1">
      <c r="A421" s="146" t="str">
        <f>IF(SP_SUL!Y424="","*",SP_SUL!Y424)</f>
        <v>*</v>
      </c>
      <c r="B421" s="146" t="str">
        <f>IF(SP_SUL!X424="","*",SP_SUL!X424)</f>
        <v>Contrato</v>
      </c>
      <c r="C421" s="146" t="str">
        <f>IF(SP_SUL!Z424="","*",SP_SUL!Z424)</f>
        <v>*</v>
      </c>
      <c r="D421" s="139" t="str">
        <f>IF(SP_SUL!S424="","*",SP_SUL!S424)</f>
        <v>SP SUL</v>
      </c>
      <c r="E421" s="139" t="str">
        <f>IF(SP_SUL!T424="","*",SP_SUL!T424)</f>
        <v>ZEV-ZPT</v>
      </c>
      <c r="F421" s="145">
        <f>IF(SP_SUL!B424="","*",SP_SUL!B424)</f>
        <v>46070</v>
      </c>
      <c r="G421" s="145" t="str">
        <f>IF(SP_SUL!D424="","*",SP_SUL!D424)</f>
        <v>W61</v>
      </c>
      <c r="H421" s="145" t="str">
        <f>IF(SP_SUL!F424="","*",SP_SUL!F424)</f>
        <v>MODERNIZAÇÃO - PEDRA - DESCARGA</v>
      </c>
      <c r="I421" s="145" t="str">
        <f>IF(SP_SUL!H424="","*",SP_SUL!H424)</f>
        <v>K67ZEV-1</v>
      </c>
      <c r="J421" s="145" t="str">
        <f>IF(SP_SUL!I424="","*",SP_SUL!I424)</f>
        <v>K67ZEV-1</v>
      </c>
      <c r="K421" s="139" t="str">
        <f>IF(SP_SUL!M424="","*",SP_SUL!M424)</f>
        <v>ZEZ-ZXW</v>
      </c>
      <c r="L421" s="139" t="str">
        <f>IF(SP_SUL!N424="","*",SP_SUL!N424)</f>
        <v>K79ZEZ2/ZXWK792</v>
      </c>
      <c r="M421" s="140">
        <f>IF(SP_SUL!J424="","*",SP_SUL!J424)</f>
        <v>92</v>
      </c>
      <c r="N421" s="144">
        <f>IF(SP_SUL!K424="","*",SP_SUL!K424)</f>
        <v>75.2</v>
      </c>
      <c r="O421" s="144">
        <f>IF(SP_SUL!L424="","*",SP_SUL!L424)</f>
        <v>81.8</v>
      </c>
      <c r="P421" s="143">
        <f>IF(SP_SUL!O424="","*",SP_SUL!O424)</f>
        <v>0.3125</v>
      </c>
      <c r="Q421" s="143">
        <f>IF(SP_SUL!P424="","*",SP_SUL!P424)</f>
        <v>6.9444444444444447E-4</v>
      </c>
      <c r="R421" s="145" t="str">
        <f>IF(SP_SUL!Q424="","*",CONCATENATE(SP_SUL!Q424," ",SP_SUL!R424))</f>
        <v>1 VAGÕES</v>
      </c>
      <c r="S421" s="145" t="str">
        <f>IF(SP_SUL!V424="","*",SP_SUL!V424)</f>
        <v>Augusto</v>
      </c>
      <c r="T421" s="145" t="str">
        <f>IF(SP_SUL!W424="","*",SP_SUL!W424)</f>
        <v>W61 - Deslocamento e entrando pelo AMV Norte- Eng. Ferraz- Atividade: Recolhimento de Dormentes e Descarga de Pedra  /  W61 deve ser o primeiro veículo a sair de ZEV.</v>
      </c>
      <c r="U421" s="137" t="str">
        <f ca="1">_xlfn.XLOOKUP(G421&amp;$U$2,BS_CONTROLE[CHAVE],BS_CONTROLE[Quantidade_11],"-")</f>
        <v>-</v>
      </c>
      <c r="V421" s="137">
        <f ca="1">_xlfn.XLOOKUP(G421&amp;$V$2,BS_CONTROLE[CHAVE],BS_CONTROLE[Quantidade_11],"-")</f>
        <v>0</v>
      </c>
      <c r="W421" s="137">
        <f ca="1">_xlfn.XLOOKUP(G421&amp;$W$2,BS_CONTROLE[CHAVE],BS_CONTROLE[Quantidade_11],"-")</f>
        <v>1</v>
      </c>
    </row>
    <row r="422" spans="1:23" hidden="1">
      <c r="A422" s="146" t="str">
        <f>IF(SP_SUL!Y425="","*",SP_SUL!Y425)</f>
        <v>*</v>
      </c>
      <c r="B422" s="146" t="str">
        <f>IF(SP_SUL!X425="","*",SP_SUL!X425)</f>
        <v>Contrato</v>
      </c>
      <c r="C422" s="146" t="str">
        <f>IF(SP_SUL!Z425="","*",SP_SUL!Z425)</f>
        <v>*</v>
      </c>
      <c r="D422" s="139" t="str">
        <f>IF(SP_SUL!S425="","*",SP_SUL!S425)</f>
        <v>SP SUL</v>
      </c>
      <c r="E422" s="139" t="str">
        <f>IF(SP_SUL!T425="","*",SP_SUL!T425)</f>
        <v>ZEV-ZPT</v>
      </c>
      <c r="F422" s="145">
        <f>IF(SP_SUL!B425="","*",SP_SUL!B425)</f>
        <v>46070</v>
      </c>
      <c r="G422" s="145" t="str">
        <f>IF(SP_SUL!D425="","*",SP_SUL!D425)</f>
        <v>V85</v>
      </c>
      <c r="H422" s="145" t="str">
        <f>IF(SP_SUL!F425="","*",SP_SUL!F425)</f>
        <v>MECANIZAÇÃO - SOCADORA</v>
      </c>
      <c r="I422" s="145" t="str">
        <f>IF(SP_SUL!H425="","*",SP_SUL!H425)</f>
        <v>K67ZEV-1</v>
      </c>
      <c r="J422" s="145" t="str">
        <f>IF(SP_SUL!I425="","*",SP_SUL!I425)</f>
        <v>K67ZEV-1</v>
      </c>
      <c r="K422" s="139" t="str">
        <f>IF(SP_SUL!M425="","*",SP_SUL!M425)</f>
        <v>ZEZ-ZXW</v>
      </c>
      <c r="L422" s="139" t="str">
        <f>IF(SP_SUL!N425="","*",SP_SUL!N425)</f>
        <v>K79ZEZ2/ZXWK792</v>
      </c>
      <c r="M422" s="140">
        <f>IF(SP_SUL!J425="","*",SP_SUL!J425)</f>
        <v>92</v>
      </c>
      <c r="N422" s="144">
        <f>IF(SP_SUL!K425="","*",SP_SUL!K425)</f>
        <v>75.2</v>
      </c>
      <c r="O422" s="144">
        <f>IF(SP_SUL!L425="","*",SP_SUL!L425)</f>
        <v>81.8</v>
      </c>
      <c r="P422" s="143">
        <f>IF(SP_SUL!O425="","*",SP_SUL!O425)</f>
        <v>0.31597222222222221</v>
      </c>
      <c r="Q422" s="143">
        <f>IF(SP_SUL!P425="","*",SP_SUL!P425)</f>
        <v>6.9444444444444447E-4</v>
      </c>
      <c r="R422" s="145" t="str">
        <f>IF(SP_SUL!Q425="","*",CONCATENATE(SP_SUL!Q425," ",SP_SUL!R425))</f>
        <v>200 M</v>
      </c>
      <c r="S422" s="145" t="str">
        <f>IF(SP_SUL!V425="","*",SP_SUL!V425)</f>
        <v>Augusto</v>
      </c>
      <c r="T422" s="145" t="str">
        <f>IF(SP_SUL!W425="","*",SP_SUL!W425)</f>
        <v>Socaria mecanizada  - Socaria do Km 75+180 ao 77+000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>
        <f ca="1">_xlfn.XLOOKUP(G422&amp;$W$2,BS_CONTROLE[CHAVE],BS_CONTROLE[Quantidade_11],"-")</f>
        <v>0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Contrato</v>
      </c>
      <c r="C424" s="146" t="str">
        <f>IF(SP_SUL!Z427="","*",SP_SUL!Z427)</f>
        <v>*</v>
      </c>
      <c r="D424" s="139" t="str">
        <f>IF(SP_SUL!S427="","*",SP_SUL!S427)</f>
        <v>SP SUL</v>
      </c>
      <c r="E424" s="139" t="str">
        <f>IF(SP_SUL!T427="","*",SP_SUL!T427)</f>
        <v>ZEV-ZPT</v>
      </c>
      <c r="F424" s="145">
        <f>IF(SP_SUL!B427="","*",SP_SUL!B427)</f>
        <v>46070</v>
      </c>
      <c r="G424" s="145" t="str">
        <f>IF(SP_SUL!D427="","*",SP_SUL!D427)</f>
        <v>MODERNIZAÇÃO SERRA</v>
      </c>
      <c r="H424" s="145" t="str">
        <f>IF(SP_SUL!F427="","*",SP_SUL!F427)</f>
        <v>BLOCO</v>
      </c>
      <c r="I424" s="145" t="str">
        <f>IF(SP_SUL!H427="","*",SP_SUL!H427)</f>
        <v>-</v>
      </c>
      <c r="J424" s="145" t="str">
        <f>IF(SP_SUL!I427="","*",SP_SUL!I427)</f>
        <v>-</v>
      </c>
      <c r="K424" s="139" t="str">
        <f>IF(SP_SUL!M427="","*",SP_SUL!M427)</f>
        <v>ZGP-ZPT</v>
      </c>
      <c r="L424" s="139" t="str">
        <f>IF(SP_SUL!N427="","*",SP_SUL!N427)</f>
        <v>ZGP2/105ZGP2/ZPT1052</v>
      </c>
      <c r="M424" s="140">
        <f>IF(SP_SUL!J427="","*",SP_SUL!J427)</f>
        <v>92</v>
      </c>
      <c r="N424" s="144">
        <f>IF(SP_SUL!K427="","*",SP_SUL!K427)</f>
        <v>102</v>
      </c>
      <c r="O424" s="144">
        <f>IF(SP_SUL!L427="","*",SP_SUL!L427)</f>
        <v>106.3</v>
      </c>
      <c r="P424" s="143">
        <f>IF(SP_SUL!O427="","*",SP_SUL!O427)</f>
        <v>0.33333333333333331</v>
      </c>
      <c r="Q424" s="143">
        <f>IF(SP_SUL!P427="","*",SP_SUL!P427)</f>
        <v>0.22916666666666666</v>
      </c>
      <c r="R424" s="145" t="str">
        <f>IF(SP_SUL!Q427="","*",CONCATENATE(SP_SUL!Q427," ",SP_SUL!R427))</f>
        <v>1 BINÁRIO</v>
      </c>
      <c r="S424" s="145" t="str">
        <f>IF(SP_SUL!V427="","*",SP_SUL!V427)</f>
        <v>Augusto</v>
      </c>
      <c r="T424" s="145" t="str">
        <f>IF(SP_SUL!W427="","*",SP_SUL!W427)</f>
        <v>Bloco Modernização: Atividade: Distribuição e Recolhimento de Dormentes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>
        <f ca="1">_xlfn.XLOOKUP(G424&amp;$W$2,BS_CONTROLE[CHAVE],BS_CONTROLE[Quantidade_11],"-")</f>
        <v>0</v>
      </c>
    </row>
    <row r="425" spans="1:23" hidden="1">
      <c r="A425" s="146" t="str">
        <f>IF(SP_SUL!Y428="","*",SP_SUL!Y428)</f>
        <v>*</v>
      </c>
      <c r="B425" s="146" t="str">
        <f>IF(SP_SUL!X428="","*",SP_SUL!X428)</f>
        <v>Contrato</v>
      </c>
      <c r="C425" s="146" t="str">
        <f>IF(SP_SUL!Z428="","*",SP_SUL!Z428)</f>
        <v>*</v>
      </c>
      <c r="D425" s="139" t="str">
        <f>IF(SP_SUL!S428="","*",SP_SUL!S428)</f>
        <v>SP SUL</v>
      </c>
      <c r="E425" s="139" t="str">
        <f>IF(SP_SUL!T428="","*",SP_SUL!T428)</f>
        <v>ZEV-ZPT</v>
      </c>
      <c r="F425" s="145">
        <f>IF(SP_SUL!B428="","*",SP_SUL!B428)</f>
        <v>46070</v>
      </c>
      <c r="G425" s="145" t="str">
        <f>IF(SP_SUL!D428="","*",SP_SUL!D428)</f>
        <v>W62</v>
      </c>
      <c r="H425" s="145" t="str">
        <f>IF(SP_SUL!F428="","*",SP_SUL!F428)</f>
        <v>RECOLHIMENTO DE DORMENTE</v>
      </c>
      <c r="I425" s="145" t="str">
        <f>IF(SP_SUL!H428="","*",SP_SUL!H428)</f>
        <v>ZPT1051</v>
      </c>
      <c r="J425" s="145" t="str">
        <f>IF(SP_SUL!I428="","*",SP_SUL!I428)</f>
        <v>ZPTZDR</v>
      </c>
      <c r="K425" s="139" t="str">
        <f>IF(SP_SUL!M428="","*",SP_SUL!M428)</f>
        <v>ZGP</v>
      </c>
      <c r="L425" s="139" t="str">
        <f>IF(SP_SUL!N428="","*",SP_SUL!N428)</f>
        <v>ZGP2</v>
      </c>
      <c r="M425" s="140">
        <f>IF(SP_SUL!J428="","*",SP_SUL!J428)</f>
        <v>92</v>
      </c>
      <c r="N425" s="144">
        <f>IF(SP_SUL!K428="","*",SP_SUL!K428)</f>
        <v>102.1</v>
      </c>
      <c r="O425" s="144">
        <f>IF(SP_SUL!L428="","*",SP_SUL!L428)</f>
        <v>106</v>
      </c>
      <c r="P425" s="143">
        <f>IF(SP_SUL!O428="","*",SP_SUL!O428)</f>
        <v>0.3125</v>
      </c>
      <c r="Q425" s="143">
        <f>IF(SP_SUL!P428="","*",SP_SUL!P428)</f>
        <v>6.9444444444444447E-4</v>
      </c>
      <c r="R425" s="145" t="str">
        <f>IF(SP_SUL!Q428="","*",CONCATENATE(SP_SUL!Q428," ",SP_SUL!R428))</f>
        <v>1 Nº DE PEÇAS</v>
      </c>
      <c r="S425" s="145" t="str">
        <f>IF(SP_SUL!V428="","*",SP_SUL!V428)</f>
        <v>Augusto</v>
      </c>
      <c r="T425" s="145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>
        <f ca="1">_xlfn.XLOOKUP(G425&amp;$W$2,BS_CONTROLE[CHAVE],BS_CONTROLE[Quantidade_11],"-")</f>
        <v>1</v>
      </c>
    </row>
    <row r="426" spans="1:23" hidden="1">
      <c r="A426" s="146" t="str">
        <f>IF(SP_SUL!Y429="","*",SP_SUL!Y429)</f>
        <v>*</v>
      </c>
      <c r="B426" s="146" t="str">
        <f>IF(SP_SUL!X429="","*",SP_SUL!X429)</f>
        <v>Contrato</v>
      </c>
      <c r="C426" s="146" t="str">
        <f>IF(SP_SUL!Z429="","*",SP_SUL!Z429)</f>
        <v>*</v>
      </c>
      <c r="D426" s="139" t="str">
        <f>IF(SP_SUL!S429="","*",SP_SUL!S429)</f>
        <v>SP SUL</v>
      </c>
      <c r="E426" s="139" t="str">
        <f>IF(SP_SUL!T429="","*",SP_SUL!T429)</f>
        <v>ZEV-ZPT</v>
      </c>
      <c r="F426" s="145">
        <f>IF(SP_SUL!B429="","*",SP_SUL!B429)</f>
        <v>46070</v>
      </c>
      <c r="G426" s="145" t="str">
        <f>IF(SP_SUL!D429="","*",SP_SUL!D429)</f>
        <v>A84</v>
      </c>
      <c r="H426" s="145" t="str">
        <f>IF(SP_SUL!F429="","*",SP_SUL!F429)</f>
        <v>DETECÇÃO - RONDA 7 DIAS</v>
      </c>
      <c r="I426" s="145" t="str">
        <f>IF(SP_SUL!H429="","*",SP_SUL!H429)</f>
        <v>109ZPT</v>
      </c>
      <c r="J426" s="145" t="str">
        <f>IF(SP_SUL!I429="","*",SP_SUL!I429)</f>
        <v>ZPT105</v>
      </c>
      <c r="K426" s="139" t="str">
        <f>IF(SP_SUL!M429="","*",SP_SUL!M429)</f>
        <v>ZPT-ZPG-ZPT</v>
      </c>
      <c r="L426" s="139" t="str">
        <f>IF(SP_SUL!N429="","*",SP_SUL!N429)</f>
        <v>ZPTZPGZPT</v>
      </c>
      <c r="M426" s="140">
        <f>IF(SP_SUL!J429="","*",SP_SUL!J429)</f>
        <v>92</v>
      </c>
      <c r="N426" s="144">
        <f>IF(SP_SUL!K429="","*",SP_SUL!K429)</f>
        <v>108</v>
      </c>
      <c r="O426" s="144" t="str">
        <f>IF(SP_SUL!L429="","*",SP_SUL!L429)</f>
        <v>-</v>
      </c>
      <c r="P426" s="143">
        <f>IF(SP_SUL!O429="","*",SP_SUL!O429)</f>
        <v>0.33333333333333331</v>
      </c>
      <c r="Q426" s="143">
        <f>IF(SP_SUL!P429="","*",SP_SUL!P429)</f>
        <v>4.1666666666666664E-2</v>
      </c>
      <c r="R426" s="145" t="str">
        <f>IF(SP_SUL!Q429="","*",CONCATENATE(SP_SUL!Q429," ",SP_SUL!R429))</f>
        <v>50 KM</v>
      </c>
      <c r="S426" s="145" t="str">
        <f>IF(SP_SUL!V429="","*",SP_SUL!V429)</f>
        <v>Jhon</v>
      </c>
      <c r="T426" s="145" t="str">
        <f>IF(SP_SUL!W429="","*",SP_SUL!W429)</f>
        <v>Inspeção R7D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Oportunidade</v>
      </c>
      <c r="C427" s="146" t="str">
        <f>IF(SP_SUL!Z430="","*",SP_SUL!Z430)</f>
        <v>*</v>
      </c>
      <c r="D427" s="139" t="str">
        <f>IF(SP_SUL!S430="","*",SP_SUL!S430)</f>
        <v>SP SUL</v>
      </c>
      <c r="E427" s="139" t="str">
        <f>IF(SP_SUL!T430="","*",SP_SUL!T430)</f>
        <v>ZEV-ZPT</v>
      </c>
      <c r="F427" s="145">
        <f>IF(SP_SUL!B430="","*",SP_SUL!B430)</f>
        <v>46070</v>
      </c>
      <c r="G427" s="145" t="str">
        <f>IF(SP_SUL!D430="","*",SP_SUL!D430)</f>
        <v>ANDERSON (TF-680)</v>
      </c>
      <c r="H427" s="145" t="str">
        <f>IF(SP_SUL!F430="","*",SP_SUL!F430)</f>
        <v>JIC</v>
      </c>
      <c r="I427" s="145" t="str">
        <f>IF(SP_SUL!H430="","*",SP_SUL!H430)</f>
        <v>-</v>
      </c>
      <c r="J427" s="145" t="str">
        <f>IF(SP_SUL!I430="","*",SP_SUL!I430)</f>
        <v>*</v>
      </c>
      <c r="K427" s="139" t="str">
        <f>IF(SP_SUL!M430="","*",SP_SUL!M430)</f>
        <v>ZGP-ZPT</v>
      </c>
      <c r="L427" s="139" t="str">
        <f>IF(SP_SUL!N430="","*",SP_SUL!N430)</f>
        <v>ZPT1052</v>
      </c>
      <c r="M427" s="140">
        <f>IF(SP_SUL!J430="","*",SP_SUL!J430)</f>
        <v>92</v>
      </c>
      <c r="N427" s="144">
        <f>IF(SP_SUL!K430="","*",SP_SUL!K430)</f>
        <v>106.32</v>
      </c>
      <c r="O427" s="144" t="str">
        <f>IF(SP_SUL!L430="","*",SP_SUL!L430)</f>
        <v>-</v>
      </c>
      <c r="P427" s="143">
        <f>IF(SP_SUL!O430="","*",SP_SUL!O430)</f>
        <v>0.45833333333333331</v>
      </c>
      <c r="Q427" s="143">
        <f>IF(SP_SUL!P430="","*",SP_SUL!P430)</f>
        <v>4.1666666666666664E-2</v>
      </c>
      <c r="R427" s="145" t="str">
        <f>IF(SP_SUL!Q430="","*",CONCATENATE(SP_SUL!Q430," ",SP_SUL!R430))</f>
        <v>1 Nº DE PEÇAS</v>
      </c>
      <c r="S427" s="145" t="str">
        <f>IF(SP_SUL!V430="","*",SP_SUL!V430)</f>
        <v>Moises</v>
      </c>
      <c r="T427" s="145" t="str">
        <f>IF(SP_SUL!W430="","*",SP_SUL!W430)</f>
        <v>Substituição de JIC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Oportunidade</v>
      </c>
      <c r="C428" s="146" t="str">
        <f>IF(SP_SUL!Z431="","*",SP_SUL!Z431)</f>
        <v>*</v>
      </c>
      <c r="D428" s="139" t="str">
        <f>IF(SP_SUL!S431="","*",SP_SUL!S431)</f>
        <v>SP SUL</v>
      </c>
      <c r="E428" s="139" t="str">
        <f>IF(SP_SUL!T431="","*",SP_SUL!T431)</f>
        <v>ZPT-ZPG</v>
      </c>
      <c r="F428" s="145">
        <f>IF(SP_SUL!B431="","*",SP_SUL!B431)</f>
        <v>46070</v>
      </c>
      <c r="G428" s="145" t="str">
        <f>IF(SP_SUL!D431="","*",SP_SUL!D431)</f>
        <v>DIEGO (TF-42)</v>
      </c>
      <c r="H428" s="145" t="str">
        <f>IF(SP_SUL!F431="","*",SP_SUL!F431)</f>
        <v>LIMPEZA LASTRO</v>
      </c>
      <c r="I428" s="145" t="str">
        <f>IF(SP_SUL!H431="","*",SP_SUL!H431)</f>
        <v>-</v>
      </c>
      <c r="J428" s="145" t="str">
        <f>IF(SP_SUL!I431="","*",SP_SUL!I431)</f>
        <v>*</v>
      </c>
      <c r="K428" s="139" t="str">
        <f>IF(SP_SUL!M431="","*",SP_SUL!M431)</f>
        <v>PAT-ZGM</v>
      </c>
      <c r="L428" s="139" t="str">
        <f>IF(SP_SUL!N431="","*",SP_SUL!N431)</f>
        <v>PAT1102</v>
      </c>
      <c r="M428" s="140">
        <f>IF(SP_SUL!J431="","*",SP_SUL!J431)</f>
        <v>53</v>
      </c>
      <c r="N428" s="144">
        <f>IF(SP_SUL!K431="","*",SP_SUL!K431)</f>
        <v>109.05</v>
      </c>
      <c r="O428" s="144" t="str">
        <f>IF(SP_SUL!L431="","*",SP_SUL!L431)</f>
        <v>-</v>
      </c>
      <c r="P428" s="143">
        <f>IF(SP_SUL!O431="","*",SP_SUL!O431)</f>
        <v>0.41666666666666669</v>
      </c>
      <c r="Q428" s="143">
        <f>IF(SP_SUL!P431="","*",SP_SUL!P431)</f>
        <v>8.3333333333333329E-2</v>
      </c>
      <c r="R428" s="145" t="str">
        <f>IF(SP_SUL!Q431="","*",CONCATENATE(SP_SUL!Q431," ",SP_SUL!R431))</f>
        <v>20 M</v>
      </c>
      <c r="S428" s="145" t="str">
        <f>IF(SP_SUL!V431="","*",SP_SUL!V431)</f>
        <v>Moises</v>
      </c>
      <c r="T428" s="145" t="str">
        <f>IF(SP_SUL!W431="","*",SP_SUL!W431)</f>
        <v>Limpeza de lastro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Oportunidade</v>
      </c>
      <c r="C429" s="146" t="str">
        <f>IF(SP_SUL!Z432="","*",SP_SUL!Z432)</f>
        <v>*</v>
      </c>
      <c r="D429" s="139" t="str">
        <f>IF(SP_SUL!S432="","*",SP_SUL!S432)</f>
        <v>SP SUL</v>
      </c>
      <c r="E429" s="139" t="str">
        <f>IF(SP_SUL!T432="","*",SP_SUL!T432)</f>
        <v>ZPT-ZPG</v>
      </c>
      <c r="F429" s="145">
        <f>IF(SP_SUL!B432="","*",SP_SUL!B432)</f>
        <v>46070</v>
      </c>
      <c r="G429" s="145" t="str">
        <f>IF(SP_SUL!D432="","*",SP_SUL!D432)</f>
        <v>EXPANSÃO TURMA 1</v>
      </c>
      <c r="H429" s="145" t="str">
        <f>IF(SP_SUL!F432="","*",SP_SUL!F432)</f>
        <v>EXPANSÃO - SOLDA</v>
      </c>
      <c r="I429" s="145" t="str">
        <f>IF(SP_SUL!H432="","*",SP_SUL!H432)</f>
        <v>-</v>
      </c>
      <c r="J429" s="145" t="str">
        <f>IF(SP_SUL!I432="","*",SP_SUL!I432)</f>
        <v>-</v>
      </c>
      <c r="K429" s="139" t="str">
        <f>IF(SP_SUL!M432="","*",SP_SUL!M432)</f>
        <v>PAT-ZGM</v>
      </c>
      <c r="L429" s="139" t="str">
        <f>IF(SP_SUL!N432="","*",SP_SUL!N432)</f>
        <v>PAT1102</v>
      </c>
      <c r="M429" s="140">
        <f>IF(SP_SUL!J432="","*",SP_SUL!J432)</f>
        <v>53</v>
      </c>
      <c r="N429" s="144">
        <f>IF(SP_SUL!K432="","*",SP_SUL!K432)</f>
        <v>108.9</v>
      </c>
      <c r="O429" s="144" t="str">
        <f>IF(SP_SUL!L432="","*",SP_SUL!L432)</f>
        <v>-</v>
      </c>
      <c r="P429" s="143">
        <f>IF(SP_SUL!O432="","*",SP_SUL!O432)</f>
        <v>0.35416666666666669</v>
      </c>
      <c r="Q429" s="143">
        <f>IF(SP_SUL!P432="","*",SP_SUL!P432)</f>
        <v>6.25E-2</v>
      </c>
      <c r="R429" s="145" t="str">
        <f>IF(SP_SUL!Q432="","*",CONCATENATE(SP_SUL!Q432," ",SP_SUL!R432))</f>
        <v>1 Nº DE SOLDA</v>
      </c>
      <c r="S429" s="145" t="str">
        <f>IF(SP_SUL!V432="","*",SP_SUL!V432)</f>
        <v>Pedro</v>
      </c>
      <c r="T429" s="145" t="str">
        <f>IF(SP_SUL!W432="","*",SP_SUL!W432)</f>
        <v xml:space="preserve">Execução de solda - Condicionado a temperatura </v>
      </c>
      <c r="U429" s="137" t="str">
        <f ca="1">_xlfn.XLOOKUP(G429&amp;$U$2,BS_CONTROLE[CHAVE],BS_CONTROLE[Quantidade_11],"-")</f>
        <v>-</v>
      </c>
      <c r="V429" s="137">
        <f ca="1">_xlfn.XLOOKUP(G429&amp;$V$2,BS_CONTROLE[CHAVE],BS_CONTROLE[Quantidade_11],"-")</f>
        <v>1</v>
      </c>
      <c r="W429" s="137">
        <f ca="1">_xlfn.XLOOKUP(G429&amp;$W$2,BS_CONTROLE[CHAVE],BS_CONTROLE[Quantidade_11],"-")</f>
        <v>3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Oportunidade</v>
      </c>
      <c r="C432" s="146" t="str">
        <f>IF(SP_SUL!Z435="","*",SP_SUL!Z435)</f>
        <v>*</v>
      </c>
      <c r="D432" s="139" t="str">
        <f>IF(SP_SUL!S435="","*",SP_SUL!S435)</f>
        <v>SP SUL</v>
      </c>
      <c r="E432" s="139" t="str">
        <f>IF(SP_SUL!T435="","*",SP_SUL!T435)</f>
        <v>ZBV-ZRX</v>
      </c>
      <c r="F432" s="145">
        <f>IF(SP_SUL!B435="","*",SP_SUL!B435)</f>
        <v>46071</v>
      </c>
      <c r="G432" s="145" t="str">
        <f>IF(SP_SUL!D435="","*",SP_SUL!D435)</f>
        <v>EXPANSÃO TURMA 1</v>
      </c>
      <c r="H432" s="145" t="str">
        <f>IF(SP_SUL!F435="","*",SP_SUL!F435)</f>
        <v>EXPANSÃO - SOLDA</v>
      </c>
      <c r="I432" s="145" t="str">
        <f>IF(SP_SUL!H435="","*",SP_SUL!H435)</f>
        <v>-</v>
      </c>
      <c r="J432" s="145" t="str">
        <f>IF(SP_SUL!I435="","*",SP_SUL!I435)</f>
        <v>-</v>
      </c>
      <c r="K432" s="139" t="str">
        <f>IF(SP_SUL!M435="","*",SP_SUL!M435)</f>
        <v>ZCD</v>
      </c>
      <c r="L432" s="139" t="str">
        <f>IF(SP_SUL!N435="","*",SP_SUL!N435)</f>
        <v>109ZCD2</v>
      </c>
      <c r="M432" s="140">
        <f>IF(SP_SUL!J435="","*",SP_SUL!J435)</f>
        <v>170</v>
      </c>
      <c r="N432" s="144">
        <f>IF(SP_SUL!K435="","*",SP_SUL!K435)</f>
        <v>110.87</v>
      </c>
      <c r="O432" s="144">
        <f>IF(SP_SUL!L435="","*",SP_SUL!L435)</f>
        <v>111.62</v>
      </c>
      <c r="P432" s="143">
        <f>IF(SP_SUL!O435="","*",SP_SUL!O435)</f>
        <v>0.35416666666666669</v>
      </c>
      <c r="Q432" s="143">
        <f>IF(SP_SUL!P435="","*",SP_SUL!P435)</f>
        <v>0.125</v>
      </c>
      <c r="R432" s="145" t="str">
        <f>IF(SP_SUL!Q435="","*",CONCATENATE(SP_SUL!Q435," ",SP_SUL!R435))</f>
        <v>1 Nº DE SOLDA</v>
      </c>
      <c r="S432" s="145" t="str">
        <f>IF(SP_SUL!V435="","*",SP_SUL!V435)</f>
        <v>Fabio</v>
      </c>
      <c r="T432" s="145" t="str">
        <f>IF(SP_SUL!W435="","*",SP_SUL!W435)</f>
        <v>Execução de solda - Condicionado a temperatura + Alívio de tensão</v>
      </c>
      <c r="U432" s="137" t="str">
        <f ca="1">_xlfn.XLOOKUP(G432&amp;$U$2,BS_CONTROLE[CHAVE],BS_CONTROLE[Quantidade_11],"-")</f>
        <v>-</v>
      </c>
      <c r="V432" s="137">
        <f ca="1">_xlfn.XLOOKUP(G432&amp;$V$2,BS_CONTROLE[CHAVE],BS_CONTROLE[Quantidade_11],"-")</f>
        <v>1</v>
      </c>
      <c r="W432" s="137">
        <f ca="1">_xlfn.XLOOKUP(G432&amp;$W$2,BS_CONTROLE[CHAVE],BS_CONTROLE[Quantidade_11],"-")</f>
        <v>3</v>
      </c>
    </row>
    <row r="433" spans="1:23" hidden="1">
      <c r="A433" s="146" t="str">
        <f>IF(SP_SUL!Y436="","*",SP_SUL!Y436)</f>
        <v>*</v>
      </c>
      <c r="B433" s="146" t="str">
        <f>IF(SP_SUL!X436="","*",SP_SUL!X436)</f>
        <v>Oportunidade</v>
      </c>
      <c r="C433" s="146" t="str">
        <f>IF(SP_SUL!Z436="","*",SP_SUL!Z436)</f>
        <v>*</v>
      </c>
      <c r="D433" s="139" t="str">
        <f>IF(SP_SUL!S436="","*",SP_SUL!S436)</f>
        <v>SP SUL</v>
      </c>
      <c r="E433" s="139" t="str">
        <f>IF(SP_SUL!T436="","*",SP_SUL!T436)</f>
        <v>ZBV-ZRX</v>
      </c>
      <c r="F433" s="145">
        <f>IF(SP_SUL!B436="","*",SP_SUL!B436)</f>
        <v>46071</v>
      </c>
      <c r="G433" s="145" t="str">
        <f>IF(SP_SUL!D436="","*",SP_SUL!D436)</f>
        <v>KLECIO (TP-699)</v>
      </c>
      <c r="H433" s="145" t="str">
        <f>IF(SP_SUL!F436="","*",SP_SUL!F436)</f>
        <v>PDM - SOLDA</v>
      </c>
      <c r="I433" s="145" t="str">
        <f>IF(SP_SUL!H436="","*",SP_SUL!H436)</f>
        <v>-</v>
      </c>
      <c r="J433" s="145" t="str">
        <f>IF(SP_SUL!I436="","*",SP_SUL!I436)</f>
        <v>-</v>
      </c>
      <c r="K433" s="139" t="str">
        <f>IF(SP_SUL!M436="","*",SP_SUL!M436)</f>
        <v>ZAC-S</v>
      </c>
      <c r="L433" s="139" t="str">
        <f>IF(SP_SUL!N436="","*",SP_SUL!N436)</f>
        <v>ZACS</v>
      </c>
      <c r="M433" s="140">
        <f>IF(SP_SUL!J436="","*",SP_SUL!J436)</f>
        <v>68</v>
      </c>
      <c r="N433" s="144">
        <f>IF(SP_SUL!K436="","*",SP_SUL!K436)</f>
        <v>77.212999999999994</v>
      </c>
      <c r="O433" s="144" t="str">
        <f>IF(SP_SUL!L436="","*",SP_SUL!L436)</f>
        <v>-</v>
      </c>
      <c r="P433" s="143">
        <f>IF(SP_SUL!O436="","*",SP_SUL!O436)</f>
        <v>0.375</v>
      </c>
      <c r="Q433" s="143">
        <f>IF(SP_SUL!P436="","*",SP_SUL!P436)</f>
        <v>6.25E-2</v>
      </c>
      <c r="R433" s="145" t="str">
        <f>IF(SP_SUL!Q436="","*",CONCATENATE(SP_SUL!Q436," ",SP_SUL!R436))</f>
        <v>1 Nº DE SOLDA</v>
      </c>
      <c r="S433" s="145" t="str">
        <f>IF(SP_SUL!V436="","*",SP_SUL!V436)</f>
        <v xml:space="preserve">Klecio </v>
      </c>
      <c r="T433" s="145" t="str">
        <f>IF(SP_SUL!W436="","*",SP_SUL!W436)</f>
        <v xml:space="preserve">Execução de solda - Condicionado a temperatura </v>
      </c>
      <c r="U433" s="137" t="str">
        <f ca="1">_xlfn.XLOOKUP(G433&amp;$U$2,BS_CONTROLE[CHAVE],BS_CONTROLE[Quantidade_11],"-")</f>
        <v>-</v>
      </c>
      <c r="V433" s="137">
        <f ca="1">_xlfn.XLOOKUP(G433&amp;$V$2,BS_CONTROLE[CHAVE],BS_CONTROLE[Quantidade_11],"-")</f>
        <v>0</v>
      </c>
      <c r="W433" s="137">
        <f ca="1">_xlfn.XLOOKUP(G433&amp;$W$2,BS_CONTROLE[CHAVE],BS_CONTROLE[Quantidade_11],"-")</f>
        <v>0</v>
      </c>
    </row>
    <row r="434" spans="1:23" hidden="1">
      <c r="A434" s="146" t="str">
        <f>IF(SP_SUL!Y437="","*",SP_SUL!Y437)</f>
        <v>*</v>
      </c>
      <c r="B434" s="146" t="str">
        <f>IF(SP_SUL!X437="","*",SP_SUL!X437)</f>
        <v>Oportunidade</v>
      </c>
      <c r="C434" s="146" t="str">
        <f>IF(SP_SUL!Z437="","*",SP_SUL!Z437)</f>
        <v>*</v>
      </c>
      <c r="D434" s="139" t="str">
        <f>IF(SP_SUL!S437="","*",SP_SUL!S437)</f>
        <v>SP SUL</v>
      </c>
      <c r="E434" s="139" t="str">
        <f>IF(SP_SUL!T437="","*",SP_SUL!T437)</f>
        <v>ZBV-ZRX</v>
      </c>
      <c r="F434" s="145">
        <f>IF(SP_SUL!B437="","*",SP_SUL!B437)</f>
        <v>46071</v>
      </c>
      <c r="G434" s="145" t="str">
        <f>IF(SP_SUL!D437="","*",SP_SUL!D437)</f>
        <v>E42</v>
      </c>
      <c r="H434" s="145" t="str">
        <f>IF(SP_SUL!F437="","*",SP_SUL!F437)</f>
        <v>TRILHEIRO - DESCARGA</v>
      </c>
      <c r="I434" s="145" t="str">
        <f>IF(SP_SUL!H437="","*",SP_SUL!H437)</f>
        <v>ZBV3</v>
      </c>
      <c r="J434" s="145" t="str">
        <f>IF(SP_SUL!I437="","*",SP_SUL!I437)</f>
        <v>ZBV3</v>
      </c>
      <c r="K434" s="139" t="str">
        <f>IF(SP_SUL!M437="","*",SP_SUL!M437)</f>
        <v>ZSU</v>
      </c>
      <c r="L434" s="139" t="str">
        <f>IF(SP_SUL!N437="","*",SP_SUL!N437)</f>
        <v>ZSU2</v>
      </c>
      <c r="M434" s="140">
        <f>IF(SP_SUL!J437="","*",SP_SUL!J437)</f>
        <v>68</v>
      </c>
      <c r="N434" s="144">
        <f>IF(SP_SUL!K437="","*",SP_SUL!K437)</f>
        <v>67.531999999999996</v>
      </c>
      <c r="O434" s="144">
        <f>IF(SP_SUL!L437="","*",SP_SUL!L437)</f>
        <v>69</v>
      </c>
      <c r="P434" s="143">
        <f>IF(SP_SUL!O437="","*",SP_SUL!O437)</f>
        <v>0.45833333333333331</v>
      </c>
      <c r="Q434" s="143">
        <f>IF(SP_SUL!P437="","*",SP_SUL!P437)</f>
        <v>0.10416666666666667</v>
      </c>
      <c r="R434" s="145" t="str">
        <f>IF(SP_SUL!Q437="","*",CONCATENATE(SP_SUL!Q437," ",SP_SUL!R437))</f>
        <v>1560 M</v>
      </c>
      <c r="S434" s="145" t="str">
        <f>IF(SP_SUL!V437="","*",SP_SUL!V437)</f>
        <v>Israel</v>
      </c>
      <c r="T434" s="145" t="str">
        <f>IF(SP_SUL!W437="","*",SP_SUL!W437)</f>
        <v>Descarga de trilho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>
        <f ca="1">_xlfn.XLOOKUP(G434&amp;$W$2,BS_CONTROLE[CHAVE],BS_CONTROLE[Quantidade_11],"-")</f>
        <v>0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Oportunidade</v>
      </c>
      <c r="C436" s="146" t="str">
        <f>IF(SP_SUL!Z439="","*",SP_SUL!Z439)</f>
        <v>*</v>
      </c>
      <c r="D436" s="139" t="str">
        <f>IF(SP_SUL!S439="","*",SP_SUL!S439)</f>
        <v>SP SUL</v>
      </c>
      <c r="E436" s="139" t="str">
        <f>IF(SP_SUL!T439="","*",SP_SUL!T439)</f>
        <v>ZBV-ZKE</v>
      </c>
      <c r="F436" s="145">
        <f>IF(SP_SUL!B439="","*",SP_SUL!B439)</f>
        <v>46071</v>
      </c>
      <c r="G436" s="145" t="str">
        <f>IF(SP_SUL!D439="","*",SP_SUL!D439)</f>
        <v>ROGÉRIO (TP-730)</v>
      </c>
      <c r="H436" s="145" t="str">
        <f>IF(SP_SUL!F439="","*",SP_SUL!F439)</f>
        <v>PDM - SUBSTITUIÇÃO - DORMENTE</v>
      </c>
      <c r="I436" s="145" t="str">
        <f>IF(SP_SUL!H439="","*",SP_SUL!H439)</f>
        <v>-</v>
      </c>
      <c r="J436" s="145" t="str">
        <f>IF(SP_SUL!I439="","*",SP_SUL!I439)</f>
        <v>-</v>
      </c>
      <c r="K436" s="139" t="str">
        <f>IF(SP_SUL!M439="","*",SP_SUL!M439)</f>
        <v>ZXI-ZIC</v>
      </c>
      <c r="L436" s="139" t="str">
        <f>IF(SP_SUL!N439="","*",SP_SUL!N439)</f>
        <v>224ZIC1</v>
      </c>
      <c r="M436" s="140">
        <f>IF(SP_SUL!J439="","*",SP_SUL!J439)</f>
        <v>49</v>
      </c>
      <c r="N436" s="144">
        <f>IF(SP_SUL!K439="","*",SP_SUL!K439)</f>
        <v>225</v>
      </c>
      <c r="O436" s="144" t="str">
        <f>IF(SP_SUL!L439="","*",SP_SUL!L439)</f>
        <v>-</v>
      </c>
      <c r="P436" s="143">
        <f>IF(SP_SUL!O439="","*",SP_SUL!O439)</f>
        <v>0.375</v>
      </c>
      <c r="Q436" s="143">
        <f>IF(SP_SUL!P439="","*",SP_SUL!P439)</f>
        <v>8.3333333333333329E-2</v>
      </c>
      <c r="R436" s="145" t="str">
        <f>IF(SP_SUL!Q439="","*",CONCATENATE(SP_SUL!Q439," ",SP_SUL!R439))</f>
        <v>20 Nº DE DORMENTES</v>
      </c>
      <c r="S436" s="145" t="str">
        <f>IF(SP_SUL!V439="","*",SP_SUL!V439)</f>
        <v>Henrique</v>
      </c>
      <c r="T436" s="145" t="str">
        <f>IF(SP_SUL!W439="","*",SP_SUL!W439)</f>
        <v xml:space="preserve">PDM - Substituição de dormentes </v>
      </c>
      <c r="U436" s="137" t="str">
        <f ca="1">_xlfn.XLOOKUP(G436&amp;$U$2,BS_CONTROLE[CHAVE],BS_CONTROLE[Quantidade_11],"-")</f>
        <v>-</v>
      </c>
      <c r="V436" s="137">
        <f ca="1">_xlfn.XLOOKUP(G436&amp;$V$2,BS_CONTROLE[CHAVE],BS_CONTROLE[Quantidade_11],"-")</f>
        <v>40</v>
      </c>
      <c r="W436" s="137">
        <f ca="1">_xlfn.XLOOKUP(G436&amp;$W$2,BS_CONTROLE[CHAVE],BS_CONTROLE[Quantidade_11],"-")</f>
        <v>0</v>
      </c>
    </row>
    <row r="437" spans="1:23" hidden="1">
      <c r="A437" s="146" t="str">
        <f>IF(SP_SUL!Y440="","*",SP_SUL!Y440)</f>
        <v>*</v>
      </c>
      <c r="B437" s="146" t="str">
        <f>IF(SP_SUL!X440="","*",SP_SUL!X440)</f>
        <v>Oportunidade</v>
      </c>
      <c r="C437" s="146" t="str">
        <f>IF(SP_SUL!Z440="","*",SP_SUL!Z440)</f>
        <v>*</v>
      </c>
      <c r="D437" s="139" t="str">
        <f>IF(SP_SUL!S440="","*",SP_SUL!S440)</f>
        <v>SP SUL</v>
      </c>
      <c r="E437" s="139" t="str">
        <f>IF(SP_SUL!T440="","*",SP_SUL!T440)</f>
        <v>ZBV-ZKE</v>
      </c>
      <c r="F437" s="145">
        <f>IF(SP_SUL!B440="","*",SP_SUL!B440)</f>
        <v>46071</v>
      </c>
      <c r="G437" s="145" t="str">
        <f>IF(SP_SUL!D440="","*",SP_SUL!D440)</f>
        <v>W59</v>
      </c>
      <c r="H437" s="145" t="str">
        <f>IF(SP_SUL!F440="","*",SP_SUL!F440)</f>
        <v>RECOLHIMENTO DE MATERIAL</v>
      </c>
      <c r="I437" s="145" t="str">
        <f>IF(SP_SUL!H440="","*",SP_SUL!H440)</f>
        <v>ZYU1</v>
      </c>
      <c r="J437" s="145" t="str">
        <f>IF(SP_SUL!I440="","*",SP_SUL!I440)</f>
        <v>ZYU1</v>
      </c>
      <c r="K437" s="139" t="str">
        <f>IF(SP_SUL!M440="","*",SP_SUL!M440)</f>
        <v>ZXI-ZIC</v>
      </c>
      <c r="L437" s="139" t="str">
        <f>IF(SP_SUL!N440="","*",SP_SUL!N440)</f>
        <v>224ZIC1</v>
      </c>
      <c r="M437" s="140">
        <f>IF(SP_SUL!J440="","*",SP_SUL!J440)</f>
        <v>49</v>
      </c>
      <c r="N437" s="144">
        <f>IF(SP_SUL!K440="","*",SP_SUL!K440)</f>
        <v>225</v>
      </c>
      <c r="O437" s="144">
        <f>IF(SP_SUL!L440="","*",SP_SUL!L440)</f>
        <v>225.5</v>
      </c>
      <c r="P437" s="143">
        <f>IF(SP_SUL!O440="","*",SP_SUL!O440)</f>
        <v>0.375</v>
      </c>
      <c r="Q437" s="143">
        <f>IF(SP_SUL!P440="","*",SP_SUL!P440)</f>
        <v>4.1666666666666664E-2</v>
      </c>
      <c r="R437" s="145" t="str">
        <f>IF(SP_SUL!Q440="","*",CONCATENATE(SP_SUL!Q440," ",SP_SUL!R440))</f>
        <v>100 BINÁRIO</v>
      </c>
      <c r="S437" s="145" t="str">
        <f>IF(SP_SUL!V440="","*",SP_SUL!V440)</f>
        <v>Henrique</v>
      </c>
      <c r="T437" s="145" t="str">
        <f>IF(SP_SUL!W440="","*",SP_SUL!W440)</f>
        <v>Descarga de dormentes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>
        <f ca="1">_xlfn.XLOOKUP(G437&amp;$W$2,BS_CONTROLE[CHAVE],BS_CONTROLE[Quantidade_11],"-")</f>
        <v>0</v>
      </c>
    </row>
    <row r="438" spans="1:23" hidden="1">
      <c r="A438" s="146" t="str">
        <f>IF(SP_SUL!Y441="","*",SP_SUL!Y441)</f>
        <v>*</v>
      </c>
      <c r="B438" s="146" t="str">
        <f>IF(SP_SUL!X441="","*",SP_SUL!X441)</f>
        <v>Oportunidade</v>
      </c>
      <c r="C438" s="146" t="str">
        <f>IF(SP_SUL!Z441="","*",SP_SUL!Z441)</f>
        <v>*</v>
      </c>
      <c r="D438" s="139" t="str">
        <f>IF(SP_SUL!S441="","*",SP_SUL!S441)</f>
        <v>SP SUL</v>
      </c>
      <c r="E438" s="139" t="str">
        <f>IF(SP_SUL!T441="","*",SP_SUL!T441)</f>
        <v>ZBV-ZKE</v>
      </c>
      <c r="F438" s="145">
        <f>IF(SP_SUL!B441="","*",SP_SUL!B441)</f>
        <v>46071</v>
      </c>
      <c r="G438" s="145" t="str">
        <f>IF(SP_SUL!D441="","*",SP_SUL!D441)</f>
        <v>V93</v>
      </c>
      <c r="H438" s="145" t="str">
        <f>IF(SP_SUL!F441="","*",SP_SUL!F441)</f>
        <v>MECANIZAÇÃO - SOCADORA</v>
      </c>
      <c r="I438" s="145" t="str">
        <f>IF(SP_SUL!H441="","*",SP_SUL!H441)</f>
        <v>ZYU1</v>
      </c>
      <c r="J438" s="145" t="str">
        <f>IF(SP_SUL!I441="","*",SP_SUL!I441)</f>
        <v>ZYU1</v>
      </c>
      <c r="K438" s="139" t="str">
        <f>IF(SP_SUL!M441="","*",SP_SUL!M441)</f>
        <v>ZYU-ZST</v>
      </c>
      <c r="L438" s="139" t="str">
        <f>IF(SP_SUL!N441="","*",SP_SUL!N441)</f>
        <v>ZYU206</v>
      </c>
      <c r="M438" s="140">
        <f>IF(SP_SUL!J441="","*",SP_SUL!J441)</f>
        <v>56</v>
      </c>
      <c r="N438" s="144">
        <f>IF(SP_SUL!K441="","*",SP_SUL!K441)</f>
        <v>204.4</v>
      </c>
      <c r="O438" s="144">
        <f>IF(SP_SUL!L441="","*",SP_SUL!L441)</f>
        <v>205.8</v>
      </c>
      <c r="P438" s="143">
        <f>IF(SP_SUL!O441="","*",SP_SUL!O441)</f>
        <v>0.375</v>
      </c>
      <c r="Q438" s="143">
        <f>IF(SP_SUL!P441="","*",SP_SUL!P441)</f>
        <v>0.125</v>
      </c>
      <c r="R438" s="145" t="str">
        <f>IF(SP_SUL!Q441="","*",CONCATENATE(SP_SUL!Q441," ",SP_SUL!R441))</f>
        <v>200 M</v>
      </c>
      <c r="S438" s="145" t="str">
        <f>IF(SP_SUL!V441="","*",SP_SUL!V441)</f>
        <v>Moises</v>
      </c>
      <c r="T438" s="145" t="str">
        <f>IF(SP_SUL!W441="","*",SP_SUL!W441)</f>
        <v xml:space="preserve">Socaria mecanizada </v>
      </c>
      <c r="U438" s="137">
        <f ca="1">_xlfn.XLOOKUP(G438&amp;$U$2,BS_CONTROLE[CHAVE],BS_CONTROLE[Quantidade_11],"-")</f>
        <v>0</v>
      </c>
      <c r="V438" s="137">
        <f ca="1">_xlfn.XLOOKUP(G438&amp;$V$2,BS_CONTROLE[CHAVE],BS_CONTROLE[Quantidade_11],"-")</f>
        <v>0</v>
      </c>
      <c r="W438" s="137">
        <f ca="1">_xlfn.XLOOKUP(G438&amp;$W$2,BS_CONTROLE[CHAVE],BS_CONTROLE[Quantidade_11],"-")</f>
        <v>0</v>
      </c>
    </row>
    <row r="439" spans="1:23" hidden="1">
      <c r="A439" s="146" t="str">
        <f>IF(SP_SUL!Y442="","*",SP_SUL!Y442)</f>
        <v>*</v>
      </c>
      <c r="B439" s="146" t="str">
        <f>IF(SP_SUL!X442="","*",SP_SUL!X442)</f>
        <v>Oportunidade</v>
      </c>
      <c r="C439" s="146" t="str">
        <f>IF(SP_SUL!Z442="","*",SP_SUL!Z442)</f>
        <v>*</v>
      </c>
      <c r="D439" s="139" t="str">
        <f>IF(SP_SUL!S442="","*",SP_SUL!S442)</f>
        <v>SP SUL</v>
      </c>
      <c r="E439" s="139" t="str">
        <f>IF(SP_SUL!T442="","*",SP_SUL!T442)</f>
        <v>ZBV-ZKE</v>
      </c>
      <c r="F439" s="145">
        <f>IF(SP_SUL!B442="","*",SP_SUL!B442)</f>
        <v>46071</v>
      </c>
      <c r="G439" s="145" t="str">
        <f>IF(SP_SUL!D442="","*",SP_SUL!D442)</f>
        <v>ROBSON (TF-701)</v>
      </c>
      <c r="H439" s="145" t="str">
        <f>IF(SP_SUL!F442="","*",SP_SUL!F442)</f>
        <v>PDM - SUBSTITUIÇÃO - DORMENTE</v>
      </c>
      <c r="I439" s="145" t="str">
        <f>IF(SP_SUL!H442="","*",SP_SUL!H442)</f>
        <v>-</v>
      </c>
      <c r="J439" s="145" t="str">
        <f>IF(SP_SUL!I442="","*",SP_SUL!I442)</f>
        <v>-</v>
      </c>
      <c r="K439" s="139" t="str">
        <f>IF(SP_SUL!M442="","*",SP_SUL!M442)</f>
        <v>ZDY-ZFY</v>
      </c>
      <c r="L439" s="139" t="str">
        <f>IF(SP_SUL!N442="","*",SP_SUL!N442)</f>
        <v>189ZFY</v>
      </c>
      <c r="M439" s="140">
        <f>IF(SP_SUL!J442="","*",SP_SUL!J442)</f>
        <v>56</v>
      </c>
      <c r="N439" s="144">
        <f>IF(SP_SUL!K442="","*",SP_SUL!K442)</f>
        <v>190.3</v>
      </c>
      <c r="O439" s="144">
        <f>IF(SP_SUL!L442="","*",SP_SUL!L442)</f>
        <v>190.5</v>
      </c>
      <c r="P439" s="143">
        <f>IF(SP_SUL!O442="","*",SP_SUL!O442)</f>
        <v>0.375</v>
      </c>
      <c r="Q439" s="143">
        <f>IF(SP_SUL!P442="","*",SP_SUL!P442)</f>
        <v>8.3333333333333329E-2</v>
      </c>
      <c r="R439" s="145" t="str">
        <f>IF(SP_SUL!Q442="","*",CONCATENATE(SP_SUL!Q442," ",SP_SUL!R442))</f>
        <v>50 Nº DE DORMENTES</v>
      </c>
      <c r="S439" s="145" t="str">
        <f>IF(SP_SUL!V442="","*",SP_SUL!V442)</f>
        <v>Moises</v>
      </c>
      <c r="T439" s="145" t="str">
        <f>IF(SP_SUL!W442="","*",SP_SUL!W442)</f>
        <v xml:space="preserve">PDM - Substituição de dormentes </v>
      </c>
      <c r="U439" s="137" t="str">
        <f ca="1">_xlfn.XLOOKUP(G439&amp;$U$2,BS_CONTROLE[CHAVE],BS_CONTROLE[Quantidade_11],"-")</f>
        <v>-</v>
      </c>
      <c r="V439" s="137">
        <f ca="1">_xlfn.XLOOKUP(G439&amp;$V$2,BS_CONTROLE[CHAVE],BS_CONTROLE[Quantidade_11],"-")</f>
        <v>60</v>
      </c>
      <c r="W439" s="137">
        <f ca="1">_xlfn.XLOOKUP(G439&amp;$W$2,BS_CONTROLE[CHAVE],BS_CONTROLE[Quantidade_11],"-")</f>
        <v>0</v>
      </c>
    </row>
    <row r="440" spans="1:23" hidden="1">
      <c r="A440" s="146" t="str">
        <f>IF(SP_SUL!Y443="","*",SP_SUL!Y443)</f>
        <v>*</v>
      </c>
      <c r="B440" s="146" t="str">
        <f>IF(SP_SUL!X443="","*",SP_SUL!X443)</f>
        <v>Oportunidade</v>
      </c>
      <c r="C440" s="146" t="str">
        <f>IF(SP_SUL!Z443="","*",SP_SUL!Z443)</f>
        <v>*</v>
      </c>
      <c r="D440" s="139" t="str">
        <f>IF(SP_SUL!S443="","*",SP_SUL!S443)</f>
        <v>SP SUL</v>
      </c>
      <c r="E440" s="139" t="str">
        <f>IF(SP_SUL!T443="","*",SP_SUL!T443)</f>
        <v>ZBV-ZKE</v>
      </c>
      <c r="F440" s="145">
        <f>IF(SP_SUL!B443="","*",SP_SUL!B443)</f>
        <v>46071</v>
      </c>
      <c r="G440" s="145" t="str">
        <f>IF(SP_SUL!D443="","*",SP_SUL!D443)</f>
        <v>JACIANO (TF-674)</v>
      </c>
      <c r="H440" s="145" t="str">
        <f>IF(SP_SUL!F443="","*",SP_SUL!F443)</f>
        <v>PDM - SUBSTITUIÇÃO - DORMENTE</v>
      </c>
      <c r="I440" s="145" t="str">
        <f>IF(SP_SUL!H443="","*",SP_SUL!H443)</f>
        <v>-</v>
      </c>
      <c r="J440" s="145" t="str">
        <f>IF(SP_SUL!I443="","*",SP_SUL!I443)</f>
        <v>-</v>
      </c>
      <c r="K440" s="139" t="str">
        <f>IF(SP_SUL!M443="","*",SP_SUL!M443)</f>
        <v>ZDY-ZFY</v>
      </c>
      <c r="L440" s="139" t="str">
        <f>IF(SP_SUL!N443="","*",SP_SUL!N443)</f>
        <v>189ZFY</v>
      </c>
      <c r="M440" s="140">
        <f>IF(SP_SUL!J443="","*",SP_SUL!J443)</f>
        <v>56</v>
      </c>
      <c r="N440" s="144">
        <f>IF(SP_SUL!K443="","*",SP_SUL!K443)</f>
        <v>191</v>
      </c>
      <c r="O440" s="144">
        <f>IF(SP_SUL!L443="","*",SP_SUL!L443)</f>
        <v>190.5</v>
      </c>
      <c r="P440" s="143">
        <f>IF(SP_SUL!O443="","*",SP_SUL!O443)</f>
        <v>0.375</v>
      </c>
      <c r="Q440" s="143">
        <f>IF(SP_SUL!P443="","*",SP_SUL!P443)</f>
        <v>8.3333333333333329E-2</v>
      </c>
      <c r="R440" s="145" t="str">
        <f>IF(SP_SUL!Q443="","*",CONCATENATE(SP_SUL!Q443," ",SP_SUL!R443))</f>
        <v>50 Nº DE DORMENTES</v>
      </c>
      <c r="S440" s="145" t="str">
        <f>IF(SP_SUL!V443="","*",SP_SUL!V443)</f>
        <v>Moises</v>
      </c>
      <c r="T440" s="145" t="str">
        <f>IF(SP_SUL!W443="","*",SP_SUL!W443)</f>
        <v xml:space="preserve">PDM - Substituição de dormentes </v>
      </c>
      <c r="U440" s="137" t="str">
        <f ca="1">_xlfn.XLOOKUP(G440&amp;$U$2,BS_CONTROLE[CHAVE],BS_CONTROLE[Quantidade_11],"-")</f>
        <v>-</v>
      </c>
      <c r="V440" s="137">
        <f ca="1">_xlfn.XLOOKUP(G440&amp;$V$2,BS_CONTROLE[CHAVE],BS_CONTROLE[Quantidade_11],"-")</f>
        <v>0</v>
      </c>
      <c r="W440" s="137">
        <f ca="1">_xlfn.XLOOKUP(G440&amp;$W$2,BS_CONTROLE[CHAVE],BS_CONTROLE[Quantidade_11],"-")</f>
        <v>0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Oportunidade</v>
      </c>
      <c r="C443" s="146" t="str">
        <f>IF(SP_SUL!Z446="","*",SP_SUL!Z446)</f>
        <v>*</v>
      </c>
      <c r="D443" s="139" t="str">
        <f>IF(SP_SUL!S446="","*",SP_SUL!S446)</f>
        <v>SP SUL</v>
      </c>
      <c r="E443" s="139" t="str">
        <f>IF(SP_SUL!T446="","*",SP_SUL!T446)</f>
        <v>ZKE-ZEV</v>
      </c>
      <c r="F443" s="145">
        <f>IF(SP_SUL!B446="","*",SP_SUL!B446)</f>
        <v>46071</v>
      </c>
      <c r="G443" s="145" t="str">
        <f>IF(SP_SUL!D446="","*",SP_SUL!D446)</f>
        <v>W60</v>
      </c>
      <c r="H443" s="145" t="str">
        <f>IF(SP_SUL!F446="","*",SP_SUL!F446)</f>
        <v>PDM - PEDRA - DESCARGA</v>
      </c>
      <c r="I443" s="145" t="str">
        <f>IF(SP_SUL!H446="","*",SP_SUL!H446)</f>
        <v>102ZKW2</v>
      </c>
      <c r="J443" s="145" t="str">
        <f>IF(SP_SUL!I446="","*",SP_SUL!I446)</f>
        <v>102ZKW2</v>
      </c>
      <c r="K443" s="139" t="str">
        <f>IF(SP_SUL!M446="","*",SP_SUL!M446)</f>
        <v>ZKE-ZWW</v>
      </c>
      <c r="L443" s="139" t="str">
        <f>IF(SP_SUL!N446="","*",SP_SUL!N446)</f>
        <v>K83K802</v>
      </c>
      <c r="M443" s="140">
        <f>IF(SP_SUL!J446="","*",SP_SUL!J446)</f>
        <v>55</v>
      </c>
      <c r="N443" s="144">
        <f>IF(SP_SUL!K446="","*",SP_SUL!K446)</f>
        <v>83</v>
      </c>
      <c r="O443" s="144">
        <f>IF(SP_SUL!L446="","*",SP_SUL!L446)</f>
        <v>83.1</v>
      </c>
      <c r="P443" s="143">
        <f>IF(SP_SUL!O446="","*",SP_SUL!O446)</f>
        <v>0.39583333333333331</v>
      </c>
      <c r="Q443" s="143">
        <f>IF(SP_SUL!P446="","*",SP_SUL!P446)</f>
        <v>4.1666666666666664E-2</v>
      </c>
      <c r="R443" s="145" t="str">
        <f>IF(SP_SUL!Q446="","*",CONCATENATE(SP_SUL!Q446," ",SP_SUL!R446))</f>
        <v>4 VAGÕES</v>
      </c>
      <c r="S443" s="145" t="str">
        <f>IF(SP_SUL!V446="","*",SP_SUL!V446)</f>
        <v>Felipe</v>
      </c>
      <c r="T443" s="145" t="str">
        <f>IF(SP_SUL!W446="","*",SP_SUL!W446)</f>
        <v xml:space="preserve">Descarga de pedra km81+100 </v>
      </c>
      <c r="U443" s="137" t="str">
        <f ca="1">_xlfn.XLOOKUP(G443&amp;$U$2,BS_CONTROLE[CHAVE],BS_CONTROLE[Quantidade_11],"-")</f>
        <v>-</v>
      </c>
      <c r="V443" s="137">
        <f ca="1">_xlfn.XLOOKUP(G443&amp;$V$2,BS_CONTROLE[CHAVE],BS_CONTROLE[Quantidade_11],"-")</f>
        <v>1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Oportunidade</v>
      </c>
      <c r="C444" s="146" t="str">
        <f>IF(SP_SUL!Z447="","*",SP_SUL!Z447)</f>
        <v>*</v>
      </c>
      <c r="D444" s="139" t="str">
        <f>IF(SP_SUL!S447="","*",SP_SUL!S447)</f>
        <v>SP SUL</v>
      </c>
      <c r="E444" s="139" t="str">
        <f>IF(SP_SUL!T447="","*",SP_SUL!T447)</f>
        <v>ZKE-ZEV</v>
      </c>
      <c r="F444" s="145">
        <f>IF(SP_SUL!B447="","*",SP_SUL!B447)</f>
        <v>46071</v>
      </c>
      <c r="G444" s="145" t="str">
        <f>IF(SP_SUL!D447="","*",SP_SUL!D447)</f>
        <v>V89</v>
      </c>
      <c r="H444" s="145" t="str">
        <f>IF(SP_SUL!F447="","*",SP_SUL!F447)</f>
        <v>MECANIZAÇÃO - SOCADORA</v>
      </c>
      <c r="I444" s="145" t="str">
        <f>IF(SP_SUL!H447="","*",SP_SUL!H447)</f>
        <v>102ZKW2</v>
      </c>
      <c r="J444" s="145" t="str">
        <f>IF(SP_SUL!I447="","*",SP_SUL!I447)</f>
        <v>102ZKW2</v>
      </c>
      <c r="K444" s="139" t="str">
        <f>IF(SP_SUL!M447="","*",SP_SUL!M447)</f>
        <v>ZKW-ZLU</v>
      </c>
      <c r="L444" s="139" t="str">
        <f>IF(SP_SUL!N447="","*",SP_SUL!N447)</f>
        <v>102ZKW2</v>
      </c>
      <c r="M444" s="140">
        <f>IF(SP_SUL!J447="","*",SP_SUL!J447)</f>
        <v>55</v>
      </c>
      <c r="N444" s="144">
        <f>IF(SP_SUL!K447="","*",SP_SUL!K447)</f>
        <v>97.9</v>
      </c>
      <c r="O444" s="144">
        <f>IF(SP_SUL!L447="","*",SP_SUL!L447)</f>
        <v>100</v>
      </c>
      <c r="P444" s="143">
        <f>IF(SP_SUL!O447="","*",SP_SUL!O447)</f>
        <v>0.39583333333333331</v>
      </c>
      <c r="Q444" s="143">
        <f>IF(SP_SUL!P447="","*",SP_SUL!P447)</f>
        <v>8.3333333333333329E-2</v>
      </c>
      <c r="R444" s="145" t="str">
        <f>IF(SP_SUL!Q447="","*",CONCATENATE(SP_SUL!Q447," ",SP_SUL!R447))</f>
        <v>480 M</v>
      </c>
      <c r="S444" s="145" t="str">
        <f>IF(SP_SUL!V447="","*",SP_SUL!V447)</f>
        <v>Antonioni</v>
      </c>
      <c r="T444" s="145" t="str">
        <f>IF(SP_SUL!W447="","*",SP_SUL!W447)</f>
        <v xml:space="preserve">Socaria mecanizada </v>
      </c>
      <c r="U444" s="137" t="str">
        <f ca="1">_xlfn.XLOOKUP(G444&amp;$U$2,BS_CONTROLE[CHAVE],BS_CONTROLE[Quantidade_11],"-")</f>
        <v>-</v>
      </c>
      <c r="V444" s="137">
        <f ca="1">_xlfn.XLOOKUP(G444&amp;$V$2,BS_CONTROLE[CHAVE],BS_CONTROLE[Quantidade_11],"-")</f>
        <v>860</v>
      </c>
      <c r="W444" s="137">
        <f ca="1">_xlfn.XLOOKUP(G444&amp;$W$2,BS_CONTROLE[CHAVE],BS_CONTROLE[Quantidade_11],"-")</f>
        <v>0</v>
      </c>
    </row>
    <row r="445" spans="1:23" hidden="1">
      <c r="A445" s="146" t="str">
        <f>IF(SP_SUL!Y448="","*",SP_SUL!Y448)</f>
        <v>*</v>
      </c>
      <c r="B445" s="146" t="str">
        <f>IF(SP_SUL!X448="","*",SP_SUL!X448)</f>
        <v>Oportunidade</v>
      </c>
      <c r="C445" s="146" t="str">
        <f>IF(SP_SUL!Z448="","*",SP_SUL!Z448)</f>
        <v>*</v>
      </c>
      <c r="D445" s="139" t="str">
        <f>IF(SP_SUL!S448="","*",SP_SUL!S448)</f>
        <v>SP SUL</v>
      </c>
      <c r="E445" s="139" t="str">
        <f>IF(SP_SUL!T448="","*",SP_SUL!T448)</f>
        <v>ZKE-ZEV</v>
      </c>
      <c r="F445" s="145">
        <f>IF(SP_SUL!B448="","*",SP_SUL!B448)</f>
        <v>46071</v>
      </c>
      <c r="G445" s="145" t="str">
        <f>IF(SP_SUL!D448="","*",SP_SUL!D448)</f>
        <v>EDSON (TP-780)</v>
      </c>
      <c r="H445" s="145" t="str">
        <f>IF(SP_SUL!F448="","*",SP_SUL!F448)</f>
        <v>PDM - SUBSTITUIÇÃO - TRILHO</v>
      </c>
      <c r="I445" s="145" t="str">
        <f>IF(SP_SUL!H448="","*",SP_SUL!H448)</f>
        <v>-</v>
      </c>
      <c r="J445" s="145" t="str">
        <f>IF(SP_SUL!I448="","*",SP_SUL!I448)</f>
        <v>-</v>
      </c>
      <c r="K445" s="139" t="str">
        <f>IF(SP_SUL!M448="","*",SP_SUL!M448)</f>
        <v>ZKW-ZLU</v>
      </c>
      <c r="L445" s="139">
        <f>IF(SP_SUL!N448="","*",SP_SUL!N448)</f>
        <v>1051032</v>
      </c>
      <c r="M445" s="140">
        <f>IF(SP_SUL!J448="","*",SP_SUL!J448)</f>
        <v>55</v>
      </c>
      <c r="N445" s="144">
        <f>IF(SP_SUL!K448="","*",SP_SUL!K448)</f>
        <v>103.696</v>
      </c>
      <c r="O445" s="144">
        <f>IF(SP_SUL!L448="","*",SP_SUL!L448)</f>
        <v>103.99</v>
      </c>
      <c r="P445" s="143">
        <f>IF(SP_SUL!O448="","*",SP_SUL!O448)</f>
        <v>0.375</v>
      </c>
      <c r="Q445" s="143">
        <f>IF(SP_SUL!P448="","*",SP_SUL!P448)</f>
        <v>0.10416666666666667</v>
      </c>
      <c r="R445" s="145" t="str">
        <f>IF(SP_SUL!Q448="","*",CONCATENATE(SP_SUL!Q448," ",SP_SUL!R448))</f>
        <v>312 M</v>
      </c>
      <c r="S445" s="145" t="str">
        <f>IF(SP_SUL!V448="","*",SP_SUL!V448)</f>
        <v>Felipe</v>
      </c>
      <c r="T445" s="145" t="str">
        <f>IF(SP_SUL!W448="","*",SP_SUL!W448)</f>
        <v>PDM - Substituição de trilho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Oportunidade</v>
      </c>
      <c r="C446" s="146" t="str">
        <f>IF(SP_SUL!Z449="","*",SP_SUL!Z449)</f>
        <v>*</v>
      </c>
      <c r="D446" s="139" t="str">
        <f>IF(SP_SUL!S449="","*",SP_SUL!S449)</f>
        <v>SP SUL</v>
      </c>
      <c r="E446" s="139" t="str">
        <f>IF(SP_SUL!T449="","*",SP_SUL!T449)</f>
        <v>ZKE-ZEV</v>
      </c>
      <c r="F446" s="145">
        <f>IF(SP_SUL!B449="","*",SP_SUL!B449)</f>
        <v>46071</v>
      </c>
      <c r="G446" s="145" t="str">
        <f>IF(SP_SUL!D449="","*",SP_SUL!D449)</f>
        <v>E17</v>
      </c>
      <c r="H446" s="145" t="str">
        <f>IF(SP_SUL!F449="","*",SP_SUL!F449)</f>
        <v>CAMINHÃO DE SOLDA</v>
      </c>
      <c r="I446" s="145" t="str">
        <f>IF(SP_SUL!H449="","*",SP_SUL!H449)</f>
        <v>102ZKW2</v>
      </c>
      <c r="J446" s="145" t="str">
        <f>IF(SP_SUL!I449="","*",SP_SUL!I449)</f>
        <v>102ZKW2</v>
      </c>
      <c r="K446" s="139" t="str">
        <f>IF(SP_SUL!M449="","*",SP_SUL!M449)</f>
        <v>ZKW-ZLU</v>
      </c>
      <c r="L446" s="139">
        <f>IF(SP_SUL!N449="","*",SP_SUL!N449)</f>
        <v>1051032</v>
      </c>
      <c r="M446" s="140">
        <f>IF(SP_SUL!J449="","*",SP_SUL!J449)</f>
        <v>55</v>
      </c>
      <c r="N446" s="144">
        <f>IF(SP_SUL!K449="","*",SP_SUL!K449)</f>
        <v>104</v>
      </c>
      <c r="O446" s="144" t="str">
        <f>IF(SP_SUL!L449="","*",SP_SUL!L449)</f>
        <v>-</v>
      </c>
      <c r="P446" s="143">
        <f>IF(SP_SUL!O449="","*",SP_SUL!O449)</f>
        <v>0.375</v>
      </c>
      <c r="Q446" s="143">
        <f>IF(SP_SUL!P449="","*",SP_SUL!P449)</f>
        <v>0.125</v>
      </c>
      <c r="R446" s="145" t="str">
        <f>IF(SP_SUL!Q449="","*",CONCATENATE(SP_SUL!Q449," ",SP_SUL!R449))</f>
        <v>2 Nº DE SOLDA</v>
      </c>
      <c r="S446" s="145" t="str">
        <f>IF(SP_SUL!V449="","*",SP_SUL!V449)</f>
        <v>Higor</v>
      </c>
      <c r="T446" s="145" t="str">
        <f>IF(SP_SUL!W449="","*",SP_SUL!W449)</f>
        <v>Caminhão de solda</v>
      </c>
      <c r="U446" s="137">
        <f ca="1">_xlfn.XLOOKUP(G446&amp;$U$2,BS_CONTROLE[CHAVE],BS_CONTROLE[Quantidade_11],"-")</f>
        <v>0</v>
      </c>
      <c r="V446" s="137">
        <f ca="1">_xlfn.XLOOKUP(G446&amp;$V$2,BS_CONTROLE[CHAVE],BS_CONTROLE[Quantidade_11],"-")</f>
        <v>0</v>
      </c>
      <c r="W446" s="137">
        <f ca="1">_xlfn.XLOOKUP(G446&amp;$W$2,BS_CONTROLE[CHAVE],BS_CONTROLE[Quantidade_11],"-")</f>
        <v>4</v>
      </c>
    </row>
    <row r="447" spans="1:23" hidden="1">
      <c r="A447" s="146" t="str">
        <f>IF(SP_SUL!Y450="","*",SP_SUL!Y450)</f>
        <v>*</v>
      </c>
      <c r="B447" s="146" t="str">
        <f>IF(SP_SUL!X450="","*",SP_SUL!X450)</f>
        <v>Oportunidade</v>
      </c>
      <c r="C447" s="146" t="str">
        <f>IF(SP_SUL!Z450="","*",SP_SUL!Z450)</f>
        <v>*</v>
      </c>
      <c r="D447" s="139" t="str">
        <f>IF(SP_SUL!S450="","*",SP_SUL!S450)</f>
        <v>SP SUL</v>
      </c>
      <c r="E447" s="139" t="str">
        <f>IF(SP_SUL!T450="","*",SP_SUL!T450)</f>
        <v>ZKE-ZEV</v>
      </c>
      <c r="F447" s="145">
        <f>IF(SP_SUL!B450="","*",SP_SUL!B450)</f>
        <v>46071</v>
      </c>
      <c r="G447" s="145" t="str">
        <f>IF(SP_SUL!D450="","*",SP_SUL!D450)</f>
        <v>CLEBISON (TP-728)</v>
      </c>
      <c r="H447" s="145" t="str">
        <f>IF(SP_SUL!F450="","*",SP_SUL!F450)</f>
        <v>PDM - SOLDA</v>
      </c>
      <c r="I447" s="145" t="str">
        <f>IF(SP_SUL!H450="","*",SP_SUL!H450)</f>
        <v>-</v>
      </c>
      <c r="J447" s="145" t="str">
        <f>IF(SP_SUL!I450="","*",SP_SUL!I450)</f>
        <v>-</v>
      </c>
      <c r="K447" s="139" t="str">
        <f>IF(SP_SUL!M450="","*",SP_SUL!M450)</f>
        <v>ZEM</v>
      </c>
      <c r="L447" s="139" t="str">
        <f>IF(SP_SUL!N450="","*",SP_SUL!N450)</f>
        <v>ZEM2</v>
      </c>
      <c r="M447" s="140">
        <f>IF(SP_SUL!J450="","*",SP_SUL!J450)</f>
        <v>55</v>
      </c>
      <c r="N447" s="144">
        <f>IF(SP_SUL!K450="","*",SP_SUL!K450)</f>
        <v>134.47999999999999</v>
      </c>
      <c r="O447" s="144" t="str">
        <f>IF(SP_SUL!L450="","*",SP_SUL!L450)</f>
        <v>-</v>
      </c>
      <c r="P447" s="143">
        <f>IF(SP_SUL!O450="","*",SP_SUL!O450)</f>
        <v>0.375</v>
      </c>
      <c r="Q447" s="143">
        <f>IF(SP_SUL!P450="","*",SP_SUL!P450)</f>
        <v>6.25E-2</v>
      </c>
      <c r="R447" s="145" t="str">
        <f>IF(SP_SUL!Q450="","*",CONCATENATE(SP_SUL!Q450," ",SP_SUL!R450))</f>
        <v>1 Nº DE SOLDA</v>
      </c>
      <c r="S447" s="145" t="str">
        <f>IF(SP_SUL!V450="","*",SP_SUL!V450)</f>
        <v>Felipe</v>
      </c>
      <c r="T447" s="145" t="str">
        <f>IF(SP_SUL!W450="","*",SP_SUL!W450)</f>
        <v xml:space="preserve">Execução de solda - Condicionado a temperatura </v>
      </c>
      <c r="U447" s="137" t="str">
        <f ca="1">_xlfn.XLOOKUP(G447&amp;$U$2,BS_CONTROLE[CHAVE],BS_CONTROLE[Quantidade_11],"-")</f>
        <v>-</v>
      </c>
      <c r="V447" s="137">
        <f ca="1">_xlfn.XLOOKUP(G447&amp;$V$2,BS_CONTROLE[CHAVE],BS_CONTROLE[Quantidade_11],"-")</f>
        <v>0</v>
      </c>
      <c r="W447" s="137">
        <f ca="1">_xlfn.XLOOKUP(G447&amp;$W$2,BS_CONTROLE[CHAVE],BS_CONTROLE[Quantidade_11],"-")</f>
        <v>1</v>
      </c>
    </row>
    <row r="448" spans="1:23" hidden="1">
      <c r="A448" s="146" t="str">
        <f>IF(SP_SUL!Y451="","*",SP_SUL!Y451)</f>
        <v>*</v>
      </c>
      <c r="B448" s="146" t="str">
        <f>IF(SP_SUL!X451="","*",SP_SUL!X451)</f>
        <v>Oportunidade</v>
      </c>
      <c r="C448" s="146" t="str">
        <f>IF(SP_SUL!Z451="","*",SP_SUL!Z451)</f>
        <v>*</v>
      </c>
      <c r="D448" s="139" t="str">
        <f>IF(SP_SUL!S451="","*",SP_SUL!S451)</f>
        <v>SP SUL</v>
      </c>
      <c r="E448" s="139" t="str">
        <f>IF(SP_SUL!T451="","*",SP_SUL!T451)</f>
        <v>ZKE-ZEV</v>
      </c>
      <c r="F448" s="145">
        <f>IF(SP_SUL!B451="","*",SP_SUL!B451)</f>
        <v>46071</v>
      </c>
      <c r="G448" s="145" t="str">
        <f>IF(SP_SUL!D451="","*",SP_SUL!D451)</f>
        <v>ISMAEL(TP-726)</v>
      </c>
      <c r="H448" s="145" t="str">
        <f>IF(SP_SUL!F451="","*",SP_SUL!F451)</f>
        <v>PDM - SOLDA</v>
      </c>
      <c r="I448" s="145" t="str">
        <f>IF(SP_SUL!H451="","*",SP_SUL!H451)</f>
        <v>-</v>
      </c>
      <c r="J448" s="145" t="str">
        <f>IF(SP_SUL!I451="","*",SP_SUL!I451)</f>
        <v>-</v>
      </c>
      <c r="K448" s="139" t="str">
        <f>IF(SP_SUL!M451="","*",SP_SUL!M451)</f>
        <v>ZEM</v>
      </c>
      <c r="L448" s="139" t="str">
        <f>IF(SP_SUL!N451="","*",SP_SUL!N451)</f>
        <v>ZEM2</v>
      </c>
      <c r="M448" s="140">
        <f>IF(SP_SUL!J451="","*",SP_SUL!J451)</f>
        <v>55</v>
      </c>
      <c r="N448" s="144">
        <f>IF(SP_SUL!K451="","*",SP_SUL!K451)</f>
        <v>134.47999999999999</v>
      </c>
      <c r="O448" s="144" t="str">
        <f>IF(SP_SUL!L451="","*",SP_SUL!L451)</f>
        <v>-</v>
      </c>
      <c r="P448" s="143">
        <f>IF(SP_SUL!O451="","*",SP_SUL!O451)</f>
        <v>0.375</v>
      </c>
      <c r="Q448" s="143">
        <f>IF(SP_SUL!P451="","*",SP_SUL!P451)</f>
        <v>6.25E-2</v>
      </c>
      <c r="R448" s="145" t="str">
        <f>IF(SP_SUL!Q451="","*",CONCATENATE(SP_SUL!Q451," ",SP_SUL!R451))</f>
        <v>1 Nº DE SOLDA</v>
      </c>
      <c r="S448" s="145" t="str">
        <f>IF(SP_SUL!V451="","*",SP_SUL!V451)</f>
        <v>Felipe</v>
      </c>
      <c r="T448" s="145" t="str">
        <f>IF(SP_SUL!W451="","*",SP_SUL!W451)</f>
        <v xml:space="preserve">Execução de solda - Condicionado a temperatura </v>
      </c>
      <c r="U448" s="137" t="str">
        <f ca="1">_xlfn.XLOOKUP(G448&amp;$U$2,BS_CONTROLE[CHAVE],BS_CONTROLE[Quantidade_11],"-")</f>
        <v>-</v>
      </c>
      <c r="V448" s="137">
        <f ca="1">_xlfn.XLOOKUP(G448&amp;$V$2,BS_CONTROLE[CHAVE],BS_CONTROLE[Quantidade_11],"-")</f>
        <v>0</v>
      </c>
      <c r="W448" s="137">
        <f ca="1">_xlfn.XLOOKUP(G448&amp;$W$2,BS_CONTROLE[CHAVE],BS_CONTROLE[Quantidade_11],"-")</f>
        <v>1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Oportunidade</v>
      </c>
      <c r="C450" s="146" t="str">
        <f>IF(SP_SUL!Z453="","*",SP_SUL!Z453)</f>
        <v>*</v>
      </c>
      <c r="D450" s="139" t="str">
        <f>IF(SP_SUL!S453="","*",SP_SUL!S453)</f>
        <v>SP SUL</v>
      </c>
      <c r="E450" s="139" t="str">
        <f>IF(SP_SUL!T453="","*",SP_SUL!T453)</f>
        <v>ZKE-ZEV</v>
      </c>
      <c r="F450" s="145">
        <f>IF(SP_SUL!B453="","*",SP_SUL!B453)</f>
        <v>46071</v>
      </c>
      <c r="G450" s="145" t="str">
        <f>IF(SP_SUL!D453="","*",SP_SUL!D453)</f>
        <v>WALTER (TP-810)</v>
      </c>
      <c r="H450" s="145" t="str">
        <f>IF(SP_SUL!F453="","*",SP_SUL!F453)</f>
        <v>MODERNIZAÇÃO - SOLDA</v>
      </c>
      <c r="I450" s="145" t="str">
        <f>IF(SP_SUL!H453="","*",SP_SUL!H453)</f>
        <v>-</v>
      </c>
      <c r="J450" s="145" t="str">
        <f>IF(SP_SUL!I453="","*",SP_SUL!I453)</f>
        <v>-</v>
      </c>
      <c r="K450" s="139" t="str">
        <f>IF(SP_SUL!M453="","*",SP_SUL!M453)</f>
        <v>ZWI-ZEM</v>
      </c>
      <c r="L450" s="139">
        <f>IF(SP_SUL!N453="","*",SP_SUL!N453)</f>
        <v>1231211</v>
      </c>
      <c r="M450" s="140">
        <f>IF(SP_SUL!J453="","*",SP_SUL!J453)</f>
        <v>48</v>
      </c>
      <c r="N450" s="144">
        <f>IF(SP_SUL!K453="","*",SP_SUL!K453)</f>
        <v>121.298</v>
      </c>
      <c r="O450" s="144" t="str">
        <f>IF(SP_SUL!L453="","*",SP_SUL!L453)</f>
        <v>-</v>
      </c>
      <c r="P450" s="143">
        <f>IF(SP_SUL!O453="","*",SP_SUL!O453)</f>
        <v>0.35416666666666669</v>
      </c>
      <c r="Q450" s="143">
        <f>IF(SP_SUL!P453="","*",SP_SUL!P453)</f>
        <v>8.3333333333333329E-2</v>
      </c>
      <c r="R450" s="145" t="str">
        <f>IF(SP_SUL!Q453="","*",CONCATENATE(SP_SUL!Q453," ",SP_SUL!R453))</f>
        <v>1 Nº DE SOLDA</v>
      </c>
      <c r="S450" s="145" t="str">
        <f>IF(SP_SUL!V453="","*",SP_SUL!V453)</f>
        <v>Alisson</v>
      </c>
      <c r="T450" s="145" t="str">
        <f>IF(SP_SUL!W453="","*",SP_SUL!W453)</f>
        <v xml:space="preserve">Execução de solda - Condicionado a temperatura 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Oportunidade</v>
      </c>
      <c r="C451" s="146" t="str">
        <f>IF(SP_SUL!Z454="","*",SP_SUL!Z454)</f>
        <v>*</v>
      </c>
      <c r="D451" s="139" t="str">
        <f>IF(SP_SUL!S454="","*",SP_SUL!S454)</f>
        <v>SP SUL</v>
      </c>
      <c r="E451" s="139" t="str">
        <f>IF(SP_SUL!T454="","*",SP_SUL!T454)</f>
        <v>ZKE-ZEV</v>
      </c>
      <c r="F451" s="145">
        <f>IF(SP_SUL!B454="","*",SP_SUL!B454)</f>
        <v>46071</v>
      </c>
      <c r="G451" s="145" t="str">
        <f>IF(SP_SUL!D454="","*",SP_SUL!D454)</f>
        <v>ADENISON (TP-810)</v>
      </c>
      <c r="H451" s="145" t="str">
        <f>IF(SP_SUL!F454="","*",SP_SUL!F454)</f>
        <v>MODERNIZAÇÃO - SOLDA</v>
      </c>
      <c r="I451" s="145" t="str">
        <f>IF(SP_SUL!H454="","*",SP_SUL!H454)</f>
        <v>-</v>
      </c>
      <c r="J451" s="145" t="str">
        <f>IF(SP_SUL!I454="","*",SP_SUL!I454)</f>
        <v>-</v>
      </c>
      <c r="K451" s="139" t="str">
        <f>IF(SP_SUL!M454="","*",SP_SUL!M454)</f>
        <v>ZWI-ZEM</v>
      </c>
      <c r="L451" s="139">
        <f>IF(SP_SUL!N454="","*",SP_SUL!N454)</f>
        <v>1241231</v>
      </c>
      <c r="M451" s="140">
        <f>IF(SP_SUL!J454="","*",SP_SUL!J454)</f>
        <v>48</v>
      </c>
      <c r="N451" s="144">
        <f>IF(SP_SUL!K454="","*",SP_SUL!K454)</f>
        <v>123.928</v>
      </c>
      <c r="O451" s="144" t="str">
        <f>IF(SP_SUL!L454="","*",SP_SUL!L454)</f>
        <v>-</v>
      </c>
      <c r="P451" s="143">
        <f>IF(SP_SUL!O454="","*",SP_SUL!O454)</f>
        <v>0.35416666666666669</v>
      </c>
      <c r="Q451" s="143">
        <f>IF(SP_SUL!P454="","*",SP_SUL!P454)</f>
        <v>8.3333333333333329E-2</v>
      </c>
      <c r="R451" s="145" t="str">
        <f>IF(SP_SUL!Q454="","*",CONCATENATE(SP_SUL!Q454," ",SP_SUL!R454))</f>
        <v>1 Nº DE SOLDA</v>
      </c>
      <c r="S451" s="145" t="str">
        <f>IF(SP_SUL!V454="","*",SP_SUL!V454)</f>
        <v>Alisson</v>
      </c>
      <c r="T451" s="145" t="str">
        <f>IF(SP_SUL!W454="","*",SP_SUL!W454)</f>
        <v xml:space="preserve">Execução de solda - Condicionado a temperatura </v>
      </c>
      <c r="U451" s="137" t="str">
        <f ca="1">_xlfn.XLOOKUP(G451&amp;$U$2,BS_CONTROLE[CHAVE],BS_CONTROLE[Quantidade_11],"-")</f>
        <v>-</v>
      </c>
      <c r="V451" s="137">
        <f ca="1">_xlfn.XLOOKUP(G451&amp;$V$2,BS_CONTROLE[CHAVE],BS_CONTROLE[Quantidade_11],"-")</f>
        <v>0</v>
      </c>
      <c r="W451" s="137">
        <f ca="1">_xlfn.XLOOKUP(G451&amp;$W$2,BS_CONTROLE[CHAVE],BS_CONTROLE[Quantidade_11],"-")</f>
        <v>2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Oportunidade</v>
      </c>
      <c r="C453" s="146" t="str">
        <f>IF(SP_SUL!Z456="","*",SP_SUL!Z456)</f>
        <v>*</v>
      </c>
      <c r="D453" s="139" t="str">
        <f>IF(SP_SUL!S456="","*",SP_SUL!S456)</f>
        <v>SP SUL</v>
      </c>
      <c r="E453" s="139" t="str">
        <f>IF(SP_SUL!T456="","*",SP_SUL!T456)</f>
        <v>ZEV-ZPT</v>
      </c>
      <c r="F453" s="145">
        <f>IF(SP_SUL!B456="","*",SP_SUL!B456)</f>
        <v>46071</v>
      </c>
      <c r="G453" s="145" t="str">
        <f>IF(SP_SUL!D456="","*",SP_SUL!D456)</f>
        <v>W61</v>
      </c>
      <c r="H453" s="145" t="str">
        <f>IF(SP_SUL!F456="","*",SP_SUL!F456)</f>
        <v>DESLOCAMENTO</v>
      </c>
      <c r="I453" s="145" t="str">
        <f>IF(SP_SUL!H456="","*",SP_SUL!H456)</f>
        <v>ZEV</v>
      </c>
      <c r="J453" s="145" t="str">
        <f>IF(SP_SUL!I456="","*",SP_SUL!I456)</f>
        <v>ZPT</v>
      </c>
      <c r="K453" s="139" t="str">
        <f>IF(SP_SUL!M456="","*",SP_SUL!M456)</f>
        <v>ZEV-ZPT</v>
      </c>
      <c r="L453" s="139" t="str">
        <f>IF(SP_SUL!N456="","*",SP_SUL!N456)</f>
        <v>ZEVZPT</v>
      </c>
      <c r="M453" s="140">
        <f>IF(SP_SUL!J456="","*",SP_SUL!J456)</f>
        <v>92</v>
      </c>
      <c r="N453" s="144">
        <f>IF(SP_SUL!K456="","*",SP_SUL!K456)</f>
        <v>67</v>
      </c>
      <c r="O453" s="144" t="str">
        <f>IF(SP_SUL!L456="","*",SP_SUL!L456)</f>
        <v>-</v>
      </c>
      <c r="P453" s="143">
        <f>IF(SP_SUL!O456="","*",SP_SUL!O456)</f>
        <v>0.5</v>
      </c>
      <c r="Q453" s="143">
        <f>IF(SP_SUL!P456="","*",SP_SUL!P456)</f>
        <v>4.1666666666666664E-2</v>
      </c>
      <c r="R453" s="145" t="str">
        <f>IF(SP_SUL!Q456="","*",CONCATENATE(SP_SUL!Q456," ",SP_SUL!R456))</f>
        <v>1 BINÁRIO</v>
      </c>
      <c r="S453" s="145" t="str">
        <f>IF(SP_SUL!V456="","*",SP_SUL!V456)</f>
        <v>Augusto</v>
      </c>
      <c r="T453" s="145" t="str">
        <f>IF(SP_SUL!W456="","*",SP_SUL!W456)</f>
        <v>Deslocamento</v>
      </c>
      <c r="U453" s="137" t="str">
        <f ca="1">_xlfn.XLOOKUP(G453&amp;$U$2,BS_CONTROLE[CHAVE],BS_CONTROLE[Quantidade_11],"-")</f>
        <v>-</v>
      </c>
      <c r="V453" s="137">
        <f ca="1">_xlfn.XLOOKUP(G453&amp;$V$2,BS_CONTROLE[CHAVE],BS_CONTROLE[Quantidade_11],"-")</f>
        <v>0</v>
      </c>
      <c r="W453" s="137">
        <f ca="1">_xlfn.XLOOKUP(G453&amp;$W$2,BS_CONTROLE[CHAVE],BS_CONTROLE[Quantidade_11],"-")</f>
        <v>1</v>
      </c>
    </row>
    <row r="454" spans="1:23" hidden="1">
      <c r="A454" s="146" t="str">
        <f>IF(SP_SUL!Y457="","*",SP_SUL!Y457)</f>
        <v>*</v>
      </c>
      <c r="B454" s="146" t="str">
        <f>IF(SP_SUL!X457="","*",SP_SUL!X457)</f>
        <v>Oportunidade</v>
      </c>
      <c r="C454" s="146" t="str">
        <f>IF(SP_SUL!Z457="","*",SP_SUL!Z457)</f>
        <v>*</v>
      </c>
      <c r="D454" s="139" t="str">
        <f>IF(SP_SUL!S457="","*",SP_SUL!S457)</f>
        <v>SP SUL</v>
      </c>
      <c r="E454" s="139" t="str">
        <f>IF(SP_SUL!T457="","*",SP_SUL!T457)</f>
        <v>ZEV-ZPT</v>
      </c>
      <c r="F454" s="145">
        <f>IF(SP_SUL!B457="","*",SP_SUL!B457)</f>
        <v>46071</v>
      </c>
      <c r="G454" s="145" t="str">
        <f>IF(SP_SUL!D457="","*",SP_SUL!D457)</f>
        <v>HUELTON (TP-725)</v>
      </c>
      <c r="H454" s="145" t="str">
        <f>IF(SP_SUL!F457="","*",SP_SUL!F457)</f>
        <v>PDM - SOLDA</v>
      </c>
      <c r="I454" s="145" t="str">
        <f>IF(SP_SUL!H457="","*",SP_SUL!H457)</f>
        <v>-</v>
      </c>
      <c r="J454" s="145" t="str">
        <f>IF(SP_SUL!I457="","*",SP_SUL!I457)</f>
        <v>-</v>
      </c>
      <c r="K454" s="139" t="str">
        <f>IF(SP_SUL!M457="","*",SP_SUL!M457)</f>
        <v>ZPG-MRS</v>
      </c>
      <c r="L454" s="139" t="str">
        <f>IF(SP_SUL!N457="","*",SP_SUL!N457)</f>
        <v>K67ZEV1</v>
      </c>
      <c r="M454" s="140">
        <f>IF(SP_SUL!J457="","*",SP_SUL!J457)</f>
        <v>54</v>
      </c>
      <c r="N454" s="144">
        <f>IF(SP_SUL!K457="","*",SP_SUL!K457)</f>
        <v>65.3</v>
      </c>
      <c r="O454" s="144" t="str">
        <f>IF(SP_SUL!L457="","*",SP_SUL!L457)</f>
        <v>-</v>
      </c>
      <c r="P454" s="143">
        <f>IF(SP_SUL!O457="","*",SP_SUL!O457)</f>
        <v>0.41666666666666669</v>
      </c>
      <c r="Q454" s="143">
        <f>IF(SP_SUL!P457="","*",SP_SUL!P457)</f>
        <v>6.25E-2</v>
      </c>
      <c r="R454" s="145" t="str">
        <f>IF(SP_SUL!Q457="","*",CONCATENATE(SP_SUL!Q457," ",SP_SUL!R457))</f>
        <v>1 Nº DE SOLDA</v>
      </c>
      <c r="S454" s="145" t="str">
        <f>IF(SP_SUL!V457="","*",SP_SUL!V457)</f>
        <v>Moises</v>
      </c>
      <c r="T454" s="145" t="str">
        <f>IF(SP_SUL!W457="","*",SP_SUL!W457)</f>
        <v xml:space="preserve">Execução de solda - Condicionado a temperatura 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Oportunidade</v>
      </c>
      <c r="C455" s="146" t="str">
        <f>IF(SP_SUL!Z458="","*",SP_SUL!Z458)</f>
        <v>*</v>
      </c>
      <c r="D455" s="139" t="str">
        <f>IF(SP_SUL!S458="","*",SP_SUL!S458)</f>
        <v>SP SUL</v>
      </c>
      <c r="E455" s="139" t="str">
        <f>IF(SP_SUL!T458="","*",SP_SUL!T458)</f>
        <v>ZEV-ZPT</v>
      </c>
      <c r="F455" s="145">
        <f>IF(SP_SUL!B458="","*",SP_SUL!B458)</f>
        <v>46071</v>
      </c>
      <c r="G455" s="145" t="str">
        <f>IF(SP_SUL!D458="","*",SP_SUL!D458)</f>
        <v>ANDERSON (TF-680)</v>
      </c>
      <c r="H455" s="145" t="str">
        <f>IF(SP_SUL!F458="","*",SP_SUL!F458)</f>
        <v>PDM - AMV - MEIA CHAVE</v>
      </c>
      <c r="I455" s="145" t="str">
        <f>IF(SP_SUL!H458="","*",SP_SUL!H458)</f>
        <v>-</v>
      </c>
      <c r="J455" s="145" t="str">
        <f>IF(SP_SUL!I458="","*",SP_SUL!I458)</f>
        <v>-</v>
      </c>
      <c r="K455" s="139" t="str">
        <f>IF(SP_SUL!M458="","*",SP_SUL!M458)</f>
        <v>ZGP</v>
      </c>
      <c r="L455" s="139" t="str">
        <f>IF(SP_SUL!N458="","*",SP_SUL!N458)</f>
        <v>ZGP2</v>
      </c>
      <c r="M455" s="140">
        <f>IF(SP_SUL!J458="","*",SP_SUL!J458)</f>
        <v>92</v>
      </c>
      <c r="N455" s="144">
        <f>IF(SP_SUL!K458="","*",SP_SUL!K458)</f>
        <v>101.95</v>
      </c>
      <c r="O455" s="144" t="str">
        <f>IF(SP_SUL!L458="","*",SP_SUL!L458)</f>
        <v>-</v>
      </c>
      <c r="P455" s="143">
        <f>IF(SP_SUL!O458="","*",SP_SUL!O458)</f>
        <v>0.45833333333333331</v>
      </c>
      <c r="Q455" s="143">
        <f>IF(SP_SUL!P458="","*",SP_SUL!P458)</f>
        <v>0.125</v>
      </c>
      <c r="R455" s="145" t="str">
        <f>IF(SP_SUL!Q458="","*",CONCATENATE(SP_SUL!Q458," ",SP_SUL!R458))</f>
        <v>1 Nº DE PEÇAS</v>
      </c>
      <c r="S455" s="145" t="str">
        <f>IF(SP_SUL!V458="","*",SP_SUL!V458)</f>
        <v>Moises</v>
      </c>
      <c r="T455" s="145" t="str">
        <f>IF(SP_SUL!W458="","*",SP_SUL!W458)</f>
        <v>PDM - Substituição de mia chave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Oportunidade</v>
      </c>
      <c r="C456" s="146" t="str">
        <f>IF(SP_SUL!Z459="","*",SP_SUL!Z459)</f>
        <v>*</v>
      </c>
      <c r="D456" s="139" t="str">
        <f>IF(SP_SUL!S459="","*",SP_SUL!S459)</f>
        <v>SP SUL</v>
      </c>
      <c r="E456" s="139" t="str">
        <f>IF(SP_SUL!T459="","*",SP_SUL!T459)</f>
        <v>ZPT-ZPG</v>
      </c>
      <c r="F456" s="145">
        <f>IF(SP_SUL!B459="","*",SP_SUL!B459)</f>
        <v>46071</v>
      </c>
      <c r="G456" s="145" t="str">
        <f>IF(SP_SUL!D459="","*",SP_SUL!D459)</f>
        <v>DIEGO (TF-42)</v>
      </c>
      <c r="H456" s="145" t="str">
        <f>IF(SP_SUL!F459="","*",SP_SUL!F459)</f>
        <v>LIMPEZA LASTRO</v>
      </c>
      <c r="I456" s="145" t="str">
        <f>IF(SP_SUL!H459="","*",SP_SUL!H459)</f>
        <v>-</v>
      </c>
      <c r="J456" s="145" t="str">
        <f>IF(SP_SUL!I459="","*",SP_SUL!I459)</f>
        <v>-</v>
      </c>
      <c r="K456" s="139" t="str">
        <f>IF(SP_SUL!M459="","*",SP_SUL!M459)</f>
        <v>PAT-ZGM</v>
      </c>
      <c r="L456" s="139" t="str">
        <f>IF(SP_SUL!N459="","*",SP_SUL!N459)</f>
        <v>PAT1102</v>
      </c>
      <c r="M456" s="140">
        <f>IF(SP_SUL!J459="","*",SP_SUL!J459)</f>
        <v>53</v>
      </c>
      <c r="N456" s="144">
        <f>IF(SP_SUL!K459="","*",SP_SUL!K459)</f>
        <v>109.05</v>
      </c>
      <c r="O456" s="144" t="str">
        <f>IF(SP_SUL!L459="","*",SP_SUL!L459)</f>
        <v>-</v>
      </c>
      <c r="P456" s="143">
        <f>IF(SP_SUL!O459="","*",SP_SUL!O459)</f>
        <v>0.41666666666666669</v>
      </c>
      <c r="Q456" s="143">
        <f>IF(SP_SUL!P459="","*",SP_SUL!P459)</f>
        <v>8.3333333333333329E-2</v>
      </c>
      <c r="R456" s="145" t="str">
        <f>IF(SP_SUL!Q459="","*",CONCATENATE(SP_SUL!Q459," ",SP_SUL!R459))</f>
        <v>20 M</v>
      </c>
      <c r="S456" s="145" t="str">
        <f>IF(SP_SUL!V459="","*",SP_SUL!V459)</f>
        <v>Moises</v>
      </c>
      <c r="T456" s="145" t="str">
        <f>IF(SP_SUL!W459="","*",SP_SUL!W459)</f>
        <v>Limpeza de lastro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Oportunidade</v>
      </c>
      <c r="C457" s="146" t="str">
        <f>IF(SP_SUL!Z460="","*",SP_SUL!Z460)</f>
        <v>*</v>
      </c>
      <c r="D457" s="139" t="str">
        <f>IF(SP_SUL!S460="","*",SP_SUL!S460)</f>
        <v>SP SUL</v>
      </c>
      <c r="E457" s="139" t="str">
        <f>IF(SP_SUL!T460="","*",SP_SUL!T460)</f>
        <v>ZPT-ZPG</v>
      </c>
      <c r="F457" s="145">
        <f>IF(SP_SUL!B460="","*",SP_SUL!B460)</f>
        <v>46071</v>
      </c>
      <c r="G457" s="145" t="str">
        <f>IF(SP_SUL!D460="","*",SP_SUL!D460)</f>
        <v>EXPANSÃO TURMA 1</v>
      </c>
      <c r="H457" s="145" t="str">
        <f>IF(SP_SUL!F460="","*",SP_SUL!F460)</f>
        <v>EXPANSÃO - SOLDA</v>
      </c>
      <c r="I457" s="145" t="str">
        <f>IF(SP_SUL!H460="","*",SP_SUL!H460)</f>
        <v>-</v>
      </c>
      <c r="J457" s="145" t="str">
        <f>IF(SP_SUL!I460="","*",SP_SUL!I460)</f>
        <v>-</v>
      </c>
      <c r="K457" s="139" t="str">
        <f>IF(SP_SUL!M460="","*",SP_SUL!M460)</f>
        <v>PAT-ZGM</v>
      </c>
      <c r="L457" s="139" t="str">
        <f>IF(SP_SUL!N460="","*",SP_SUL!N460)</f>
        <v>PAT1102</v>
      </c>
      <c r="M457" s="140">
        <f>IF(SP_SUL!J460="","*",SP_SUL!J460)</f>
        <v>53</v>
      </c>
      <c r="N457" s="144">
        <f>IF(SP_SUL!K460="","*",SP_SUL!K460)</f>
        <v>108.9</v>
      </c>
      <c r="O457" s="144" t="str">
        <f>IF(SP_SUL!L460="","*",SP_SUL!L460)</f>
        <v>-</v>
      </c>
      <c r="P457" s="143">
        <f>IF(SP_SUL!O460="","*",SP_SUL!O460)</f>
        <v>0.35416666666666669</v>
      </c>
      <c r="Q457" s="143">
        <f>IF(SP_SUL!P460="","*",SP_SUL!P460)</f>
        <v>6.25E-2</v>
      </c>
      <c r="R457" s="145" t="str">
        <f>IF(SP_SUL!Q460="","*",CONCATENATE(SP_SUL!Q460," ",SP_SUL!R460))</f>
        <v>1 Nº DE SOLDA</v>
      </c>
      <c r="S457" s="145" t="str">
        <f>IF(SP_SUL!V460="","*",SP_SUL!V460)</f>
        <v>Pedro</v>
      </c>
      <c r="T457" s="145" t="str">
        <f>IF(SP_SUL!W460="","*",SP_SUL!W460)</f>
        <v xml:space="preserve">Execução de solda - Condicionado a temperatura </v>
      </c>
      <c r="U457" s="137" t="str">
        <f ca="1">_xlfn.XLOOKUP(G457&amp;$U$2,BS_CONTROLE[CHAVE],BS_CONTROLE[Quantidade_11],"-")</f>
        <v>-</v>
      </c>
      <c r="V457" s="137">
        <f ca="1">_xlfn.XLOOKUP(G457&amp;$V$2,BS_CONTROLE[CHAVE],BS_CONTROLE[Quantidade_11],"-")</f>
        <v>1</v>
      </c>
      <c r="W457" s="137">
        <f ca="1">_xlfn.XLOOKUP(G457&amp;$W$2,BS_CONTROLE[CHAVE],BS_CONTROLE[Quantidade_11],"-")</f>
        <v>3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4" t="s">
        <v>820</v>
      </c>
      <c r="D1" s="64" t="s">
        <v>1349</v>
      </c>
      <c r="E1" s="64" t="s">
        <v>1350</v>
      </c>
      <c r="F1" s="64" t="s">
        <v>1351</v>
      </c>
      <c r="G1" s="64" t="s">
        <v>1352</v>
      </c>
      <c r="H1" s="64" t="s">
        <v>1353</v>
      </c>
      <c r="I1" s="64" t="s">
        <v>1354</v>
      </c>
      <c r="J1" s="64" t="s">
        <v>411</v>
      </c>
      <c r="K1" s="64" t="s">
        <v>1355</v>
      </c>
    </row>
    <row r="2" spans="1:11">
      <c r="A2" s="141" t="s">
        <v>820</v>
      </c>
      <c r="D2" t="s">
        <v>820</v>
      </c>
      <c r="E2" t="s">
        <v>1356</v>
      </c>
      <c r="F2" t="s">
        <v>1357</v>
      </c>
      <c r="G2" t="s">
        <v>820</v>
      </c>
      <c r="H2" t="s">
        <v>679</v>
      </c>
      <c r="I2">
        <v>0</v>
      </c>
      <c r="J2">
        <v>0</v>
      </c>
      <c r="K2" t="s">
        <v>820</v>
      </c>
    </row>
    <row r="3" spans="1:11">
      <c r="A3" s="141" t="s">
        <v>703</v>
      </c>
      <c r="D3" t="s">
        <v>693</v>
      </c>
      <c r="E3" t="s">
        <v>1358</v>
      </c>
      <c r="F3" t="s">
        <v>1359</v>
      </c>
      <c r="G3" t="s">
        <v>1360</v>
      </c>
      <c r="H3" t="s">
        <v>679</v>
      </c>
      <c r="I3">
        <v>1</v>
      </c>
      <c r="J3">
        <v>1</v>
      </c>
      <c r="K3" t="s">
        <v>1360</v>
      </c>
    </row>
    <row r="4" spans="1:11">
      <c r="A4" s="141" t="s">
        <v>1361</v>
      </c>
      <c r="D4" t="s">
        <v>1362</v>
      </c>
      <c r="E4" t="s">
        <v>1356</v>
      </c>
      <c r="F4" t="s">
        <v>1363</v>
      </c>
      <c r="G4" t="s">
        <v>1364</v>
      </c>
      <c r="H4" t="s">
        <v>679</v>
      </c>
      <c r="I4">
        <v>1</v>
      </c>
      <c r="J4">
        <v>1</v>
      </c>
      <c r="K4" t="s">
        <v>1364</v>
      </c>
    </row>
    <row r="5" spans="1:11">
      <c r="A5" s="141" t="s">
        <v>916</v>
      </c>
      <c r="D5" t="s">
        <v>1221</v>
      </c>
      <c r="E5" t="s">
        <v>1356</v>
      </c>
      <c r="F5" t="s">
        <v>1357</v>
      </c>
      <c r="G5" t="s">
        <v>1365</v>
      </c>
      <c r="H5" t="s">
        <v>679</v>
      </c>
      <c r="I5">
        <v>0</v>
      </c>
      <c r="J5">
        <v>0</v>
      </c>
      <c r="K5" t="s">
        <v>1365</v>
      </c>
    </row>
    <row r="6" spans="1:11">
      <c r="A6" s="141" t="s">
        <v>1366</v>
      </c>
      <c r="D6" t="s">
        <v>678</v>
      </c>
      <c r="E6" t="s">
        <v>1356</v>
      </c>
      <c r="F6" t="s">
        <v>1357</v>
      </c>
      <c r="G6" t="s">
        <v>1367</v>
      </c>
      <c r="H6" t="s">
        <v>679</v>
      </c>
      <c r="I6">
        <v>0</v>
      </c>
      <c r="J6">
        <v>4</v>
      </c>
      <c r="K6" t="s">
        <v>1367</v>
      </c>
    </row>
    <row r="7" spans="1:11">
      <c r="A7" s="141" t="s">
        <v>1368</v>
      </c>
      <c r="D7" t="s">
        <v>1369</v>
      </c>
      <c r="E7" t="s">
        <v>1343</v>
      </c>
      <c r="F7" t="s">
        <v>1370</v>
      </c>
      <c r="G7" t="s">
        <v>1370</v>
      </c>
      <c r="H7" t="s">
        <v>679</v>
      </c>
      <c r="I7">
        <v>1</v>
      </c>
      <c r="J7">
        <v>1</v>
      </c>
      <c r="K7" t="s">
        <v>1370</v>
      </c>
    </row>
    <row r="8" spans="1:11">
      <c r="A8" s="141" t="s">
        <v>1371</v>
      </c>
      <c r="D8" t="s">
        <v>1037</v>
      </c>
      <c r="E8" t="s">
        <v>1343</v>
      </c>
      <c r="F8" t="s">
        <v>1370</v>
      </c>
      <c r="G8" t="s">
        <v>1370</v>
      </c>
      <c r="H8" t="s">
        <v>679</v>
      </c>
      <c r="I8">
        <v>1</v>
      </c>
      <c r="J8">
        <v>1</v>
      </c>
      <c r="K8" t="s">
        <v>1370</v>
      </c>
    </row>
    <row r="9" spans="1:11">
      <c r="A9" s="141" t="s">
        <v>1372</v>
      </c>
      <c r="D9" t="s">
        <v>1373</v>
      </c>
      <c r="E9" t="s">
        <v>1343</v>
      </c>
      <c r="F9" t="s">
        <v>1370</v>
      </c>
      <c r="G9" t="s">
        <v>1370</v>
      </c>
      <c r="H9" t="s">
        <v>679</v>
      </c>
      <c r="I9">
        <v>1</v>
      </c>
      <c r="J9">
        <v>1</v>
      </c>
      <c r="K9" t="s">
        <v>1370</v>
      </c>
    </row>
    <row r="10" spans="1:11">
      <c r="A10" s="141" t="s">
        <v>986</v>
      </c>
      <c r="D10" t="s">
        <v>790</v>
      </c>
      <c r="E10" t="s">
        <v>1374</v>
      </c>
      <c r="F10" t="s">
        <v>1375</v>
      </c>
      <c r="G10" t="s">
        <v>1375</v>
      </c>
      <c r="H10" t="s">
        <v>679</v>
      </c>
      <c r="I10">
        <v>0</v>
      </c>
      <c r="J10">
        <v>0</v>
      </c>
      <c r="K10" t="s">
        <v>1376</v>
      </c>
    </row>
    <row r="11" spans="1:11">
      <c r="A11" s="141" t="s">
        <v>1377</v>
      </c>
      <c r="D11" t="s">
        <v>1378</v>
      </c>
      <c r="E11" t="s">
        <v>1379</v>
      </c>
      <c r="F11" t="s">
        <v>1375</v>
      </c>
      <c r="G11" t="s">
        <v>1375</v>
      </c>
      <c r="H11" t="s">
        <v>679</v>
      </c>
      <c r="I11">
        <v>0</v>
      </c>
      <c r="J11">
        <v>0</v>
      </c>
      <c r="K11" t="s">
        <v>1376</v>
      </c>
    </row>
    <row r="12" spans="1:11">
      <c r="A12" s="141" t="s">
        <v>1380</v>
      </c>
      <c r="D12" t="s">
        <v>1381</v>
      </c>
      <c r="E12" t="s">
        <v>1379</v>
      </c>
      <c r="F12" t="s">
        <v>1375</v>
      </c>
      <c r="G12" t="s">
        <v>1375</v>
      </c>
      <c r="H12" t="s">
        <v>679</v>
      </c>
      <c r="I12">
        <v>0</v>
      </c>
      <c r="J12">
        <v>0</v>
      </c>
      <c r="K12" t="s">
        <v>1376</v>
      </c>
    </row>
    <row r="13" spans="1:11">
      <c r="A13" s="141" t="s">
        <v>1382</v>
      </c>
      <c r="D13" t="s">
        <v>1383</v>
      </c>
      <c r="E13" t="s">
        <v>1384</v>
      </c>
      <c r="F13" t="s">
        <v>1375</v>
      </c>
      <c r="G13" t="s">
        <v>1375</v>
      </c>
      <c r="H13" t="s">
        <v>679</v>
      </c>
      <c r="I13">
        <v>0</v>
      </c>
      <c r="J13">
        <v>0</v>
      </c>
      <c r="K13" t="s">
        <v>1385</v>
      </c>
    </row>
    <row r="14" spans="1:11">
      <c r="A14" s="141" t="s">
        <v>829</v>
      </c>
      <c r="D14" t="s">
        <v>1386</v>
      </c>
      <c r="E14" t="s">
        <v>1387</v>
      </c>
      <c r="F14" t="s">
        <v>1375</v>
      </c>
      <c r="G14" t="s">
        <v>1375</v>
      </c>
      <c r="H14" t="s">
        <v>679</v>
      </c>
      <c r="I14">
        <v>0</v>
      </c>
      <c r="J14">
        <v>0</v>
      </c>
      <c r="K14" t="s">
        <v>1388</v>
      </c>
    </row>
    <row r="15" spans="1:11">
      <c r="A15" s="65" t="s">
        <v>819</v>
      </c>
      <c r="D15" t="s">
        <v>1389</v>
      </c>
      <c r="E15" t="s">
        <v>1387</v>
      </c>
      <c r="F15" t="s">
        <v>1375</v>
      </c>
      <c r="G15" t="s">
        <v>1375</v>
      </c>
      <c r="H15" t="s">
        <v>679</v>
      </c>
      <c r="I15">
        <v>0</v>
      </c>
      <c r="J15">
        <v>0</v>
      </c>
      <c r="K15" t="s">
        <v>1388</v>
      </c>
    </row>
    <row r="16" spans="1:11">
      <c r="A16" s="141" t="s">
        <v>1390</v>
      </c>
      <c r="D16" t="s">
        <v>1128</v>
      </c>
      <c r="E16" t="s">
        <v>1356</v>
      </c>
      <c r="F16" t="s">
        <v>1375</v>
      </c>
      <c r="G16" t="s">
        <v>1375</v>
      </c>
      <c r="H16" t="s">
        <v>679</v>
      </c>
      <c r="I16">
        <v>0</v>
      </c>
      <c r="J16">
        <v>0</v>
      </c>
      <c r="K16" t="s">
        <v>1391</v>
      </c>
    </row>
    <row r="17" spans="1:11">
      <c r="A17" s="141" t="s">
        <v>1392</v>
      </c>
      <c r="D17" t="s">
        <v>1393</v>
      </c>
      <c r="E17" t="s">
        <v>1374</v>
      </c>
      <c r="F17" t="s">
        <v>1375</v>
      </c>
      <c r="G17" t="s">
        <v>1375</v>
      </c>
      <c r="H17" t="s">
        <v>679</v>
      </c>
      <c r="I17">
        <v>1</v>
      </c>
      <c r="J17">
        <v>1</v>
      </c>
      <c r="K17" t="s">
        <v>1385</v>
      </c>
    </row>
    <row r="18" spans="1:11">
      <c r="A18" s="141" t="s">
        <v>1394</v>
      </c>
      <c r="D18" t="s">
        <v>1395</v>
      </c>
      <c r="E18" t="s">
        <v>1396</v>
      </c>
      <c r="F18" t="s">
        <v>1375</v>
      </c>
      <c r="G18" t="s">
        <v>1375</v>
      </c>
      <c r="H18" t="s">
        <v>679</v>
      </c>
      <c r="I18">
        <v>0</v>
      </c>
      <c r="J18">
        <v>0</v>
      </c>
      <c r="K18" t="s">
        <v>1388</v>
      </c>
    </row>
    <row r="19" spans="1:11">
      <c r="A19" s="141" t="s">
        <v>1397</v>
      </c>
      <c r="D19" t="s">
        <v>1398</v>
      </c>
      <c r="E19" t="s">
        <v>1396</v>
      </c>
      <c r="F19" t="s">
        <v>1375</v>
      </c>
      <c r="G19" t="s">
        <v>1375</v>
      </c>
      <c r="H19" t="s">
        <v>679</v>
      </c>
      <c r="I19">
        <v>0</v>
      </c>
      <c r="J19">
        <v>0</v>
      </c>
      <c r="K19" t="s">
        <v>1388</v>
      </c>
    </row>
    <row r="20" spans="1:11">
      <c r="A20" s="141" t="s">
        <v>1399</v>
      </c>
      <c r="D20" t="s">
        <v>1400</v>
      </c>
      <c r="E20" t="s">
        <v>1396</v>
      </c>
      <c r="F20" t="s">
        <v>1401</v>
      </c>
      <c r="G20" t="s">
        <v>1401</v>
      </c>
      <c r="H20" t="s">
        <v>679</v>
      </c>
      <c r="I20">
        <v>0</v>
      </c>
      <c r="J20">
        <v>0</v>
      </c>
      <c r="K20" t="s">
        <v>1402</v>
      </c>
    </row>
    <row r="21" spans="1:11">
      <c r="A21" s="141" t="s">
        <v>1403</v>
      </c>
      <c r="D21" t="s">
        <v>1404</v>
      </c>
      <c r="E21" t="s">
        <v>1374</v>
      </c>
      <c r="F21" t="s">
        <v>1375</v>
      </c>
      <c r="G21" t="s">
        <v>1375</v>
      </c>
      <c r="H21" t="s">
        <v>679</v>
      </c>
      <c r="I21">
        <v>0</v>
      </c>
      <c r="J21">
        <v>0</v>
      </c>
      <c r="K21" t="s">
        <v>1404</v>
      </c>
    </row>
    <row r="22" spans="1:11">
      <c r="A22" s="141" t="s">
        <v>1405</v>
      </c>
      <c r="D22" t="s">
        <v>704</v>
      </c>
      <c r="E22" t="s">
        <v>1358</v>
      </c>
      <c r="F22" t="s">
        <v>1375</v>
      </c>
      <c r="G22" t="s">
        <v>1375</v>
      </c>
      <c r="H22" t="s">
        <v>679</v>
      </c>
      <c r="I22">
        <v>0</v>
      </c>
      <c r="J22">
        <v>0</v>
      </c>
      <c r="K22" t="s">
        <v>704</v>
      </c>
    </row>
    <row r="23" spans="1:11">
      <c r="A23" s="141" t="s">
        <v>1406</v>
      </c>
      <c r="D23" t="s">
        <v>1407</v>
      </c>
      <c r="E23" t="s">
        <v>1387</v>
      </c>
      <c r="F23" t="s">
        <v>1375</v>
      </c>
      <c r="G23" t="s">
        <v>1375</v>
      </c>
      <c r="H23" t="s">
        <v>679</v>
      </c>
      <c r="I23">
        <v>0</v>
      </c>
      <c r="J23">
        <v>0</v>
      </c>
      <c r="K23" t="s">
        <v>1376</v>
      </c>
    </row>
    <row r="24" spans="1:11">
      <c r="A24" s="141" t="s">
        <v>1074</v>
      </c>
      <c r="D24" t="s">
        <v>1408</v>
      </c>
      <c r="E24" t="s">
        <v>1384</v>
      </c>
      <c r="F24" t="s">
        <v>1375</v>
      </c>
      <c r="G24" t="s">
        <v>1375</v>
      </c>
      <c r="H24" t="s">
        <v>679</v>
      </c>
      <c r="I24">
        <v>0</v>
      </c>
      <c r="J24">
        <v>0</v>
      </c>
      <c r="K24" t="s">
        <v>1376</v>
      </c>
    </row>
    <row r="25" spans="1:11">
      <c r="A25" s="141" t="s">
        <v>1409</v>
      </c>
      <c r="D25" t="s">
        <v>1393</v>
      </c>
      <c r="E25" t="s">
        <v>1374</v>
      </c>
      <c r="F25" t="s">
        <v>750</v>
      </c>
      <c r="G25" t="s">
        <v>1410</v>
      </c>
      <c r="H25" t="s">
        <v>679</v>
      </c>
      <c r="I25">
        <v>1</v>
      </c>
      <c r="J25">
        <v>1</v>
      </c>
      <c r="K25" t="s">
        <v>1385</v>
      </c>
    </row>
    <row r="26" spans="1:11">
      <c r="A26" s="141" t="s">
        <v>1411</v>
      </c>
      <c r="D26" t="s">
        <v>1412</v>
      </c>
      <c r="E26" t="s">
        <v>1413</v>
      </c>
      <c r="F26" t="s">
        <v>1412</v>
      </c>
      <c r="G26" t="s">
        <v>1364</v>
      </c>
      <c r="H26" t="s">
        <v>679</v>
      </c>
      <c r="I26">
        <v>1</v>
      </c>
      <c r="J26">
        <v>1</v>
      </c>
      <c r="K26" t="s">
        <v>1412</v>
      </c>
    </row>
    <row r="27" spans="1:11">
      <c r="A27" s="141" t="s">
        <v>1414</v>
      </c>
      <c r="D27" t="s">
        <v>1415</v>
      </c>
      <c r="E27" t="s">
        <v>1356</v>
      </c>
      <c r="F27" t="s">
        <v>1357</v>
      </c>
      <c r="G27" t="s">
        <v>1416</v>
      </c>
      <c r="H27" t="s">
        <v>679</v>
      </c>
      <c r="I27">
        <v>0</v>
      </c>
      <c r="J27">
        <v>0</v>
      </c>
      <c r="K27" t="s">
        <v>1416</v>
      </c>
    </row>
    <row r="28" spans="1:11">
      <c r="A28" s="141" t="s">
        <v>1417</v>
      </c>
      <c r="D28" t="s">
        <v>1211</v>
      </c>
      <c r="E28" t="s">
        <v>1379</v>
      </c>
      <c r="F28" t="s">
        <v>1211</v>
      </c>
      <c r="G28" t="s">
        <v>1364</v>
      </c>
      <c r="H28" t="s">
        <v>1211</v>
      </c>
      <c r="I28">
        <v>1</v>
      </c>
      <c r="J28">
        <v>1</v>
      </c>
      <c r="K28" t="s">
        <v>1364</v>
      </c>
    </row>
    <row r="29" spans="1:11">
      <c r="A29" s="141" t="s">
        <v>1418</v>
      </c>
      <c r="D29" t="s">
        <v>877</v>
      </c>
      <c r="E29" t="s">
        <v>1374</v>
      </c>
      <c r="F29" t="s">
        <v>877</v>
      </c>
      <c r="G29" t="s">
        <v>1365</v>
      </c>
      <c r="H29" t="s">
        <v>1419</v>
      </c>
      <c r="I29">
        <v>1</v>
      </c>
      <c r="J29">
        <v>3</v>
      </c>
      <c r="K29" t="s">
        <v>1364</v>
      </c>
    </row>
    <row r="30" spans="1:11">
      <c r="A30" s="141" t="s">
        <v>1420</v>
      </c>
      <c r="D30" t="s">
        <v>1421</v>
      </c>
      <c r="E30" t="s">
        <v>1343</v>
      </c>
      <c r="F30" t="s">
        <v>1422</v>
      </c>
      <c r="G30" t="s">
        <v>1423</v>
      </c>
      <c r="H30" t="s">
        <v>679</v>
      </c>
      <c r="I30">
        <v>0</v>
      </c>
      <c r="J30">
        <v>2</v>
      </c>
      <c r="K30" t="s">
        <v>1424</v>
      </c>
    </row>
    <row r="31" spans="1:11">
      <c r="A31" s="141" t="s">
        <v>1425</v>
      </c>
      <c r="D31" t="s">
        <v>1426</v>
      </c>
      <c r="E31" t="s">
        <v>1374</v>
      </c>
      <c r="F31" t="s">
        <v>1426</v>
      </c>
      <c r="G31" t="s">
        <v>1423</v>
      </c>
      <c r="H31" t="s">
        <v>679</v>
      </c>
      <c r="I31">
        <v>0</v>
      </c>
      <c r="J31">
        <v>1</v>
      </c>
      <c r="K31" t="s">
        <v>1427</v>
      </c>
    </row>
    <row r="32" spans="1:11">
      <c r="A32" s="141" t="s">
        <v>1428</v>
      </c>
      <c r="D32" t="s">
        <v>1429</v>
      </c>
      <c r="E32" t="s">
        <v>1374</v>
      </c>
      <c r="F32" t="s">
        <v>1429</v>
      </c>
      <c r="G32" t="s">
        <v>1423</v>
      </c>
      <c r="H32" t="s">
        <v>679</v>
      </c>
      <c r="I32">
        <v>0</v>
      </c>
      <c r="J32">
        <v>1</v>
      </c>
      <c r="K32" t="s">
        <v>1430</v>
      </c>
    </row>
    <row r="33" spans="1:11">
      <c r="A33" s="141" t="s">
        <v>1431</v>
      </c>
      <c r="D33" t="s">
        <v>1432</v>
      </c>
      <c r="E33" t="s">
        <v>1396</v>
      </c>
      <c r="F33" t="s">
        <v>1323</v>
      </c>
      <c r="G33" t="s">
        <v>1423</v>
      </c>
      <c r="H33" t="s">
        <v>679</v>
      </c>
      <c r="I33">
        <v>0</v>
      </c>
      <c r="J33">
        <v>1</v>
      </c>
      <c r="K33" t="s">
        <v>1433</v>
      </c>
    </row>
    <row r="34" spans="1:11">
      <c r="A34" s="141" t="s">
        <v>1434</v>
      </c>
      <c r="D34" t="s">
        <v>1435</v>
      </c>
      <c r="E34" t="s">
        <v>1374</v>
      </c>
      <c r="F34" t="s">
        <v>1435</v>
      </c>
      <c r="G34" t="s">
        <v>1423</v>
      </c>
      <c r="H34" t="s">
        <v>679</v>
      </c>
      <c r="I34">
        <v>1</v>
      </c>
      <c r="J34">
        <v>1</v>
      </c>
      <c r="K34" t="s">
        <v>1436</v>
      </c>
    </row>
    <row r="35" spans="1:11">
      <c r="A35" s="141" t="s">
        <v>1437</v>
      </c>
      <c r="D35" t="s">
        <v>1438</v>
      </c>
      <c r="E35" t="s">
        <v>1356</v>
      </c>
      <c r="F35" t="s">
        <v>1422</v>
      </c>
      <c r="G35" t="s">
        <v>1423</v>
      </c>
      <c r="H35" t="s">
        <v>679</v>
      </c>
      <c r="I35">
        <v>0</v>
      </c>
      <c r="J35">
        <v>0</v>
      </c>
      <c r="K35" t="s">
        <v>1439</v>
      </c>
    </row>
    <row r="36" spans="1:11">
      <c r="A36" s="141" t="s">
        <v>1440</v>
      </c>
      <c r="D36" t="s">
        <v>1441</v>
      </c>
      <c r="E36" t="s">
        <v>1374</v>
      </c>
      <c r="F36" t="s">
        <v>1422</v>
      </c>
      <c r="G36" t="s">
        <v>1423</v>
      </c>
      <c r="H36" t="s">
        <v>1442</v>
      </c>
      <c r="I36">
        <v>0</v>
      </c>
      <c r="J36">
        <v>3</v>
      </c>
      <c r="K36" t="s">
        <v>1442</v>
      </c>
    </row>
    <row r="37" spans="1:11">
      <c r="A37" s="141" t="s">
        <v>1443</v>
      </c>
      <c r="D37" t="s">
        <v>687</v>
      </c>
      <c r="E37" t="s">
        <v>1374</v>
      </c>
      <c r="F37" t="s">
        <v>687</v>
      </c>
      <c r="G37" t="s">
        <v>1423</v>
      </c>
      <c r="H37" t="s">
        <v>679</v>
      </c>
      <c r="I37">
        <v>1</v>
      </c>
      <c r="J37">
        <v>1</v>
      </c>
      <c r="K37" t="s">
        <v>1444</v>
      </c>
    </row>
    <row r="38" spans="1:11">
      <c r="A38" s="141" t="s">
        <v>1445</v>
      </c>
      <c r="D38" t="s">
        <v>1446</v>
      </c>
      <c r="E38" t="s">
        <v>1374</v>
      </c>
      <c r="F38" t="s">
        <v>1447</v>
      </c>
      <c r="G38" t="s">
        <v>1447</v>
      </c>
      <c r="H38" t="s">
        <v>679</v>
      </c>
      <c r="I38">
        <v>0</v>
      </c>
      <c r="J38">
        <v>0</v>
      </c>
      <c r="K38" t="s">
        <v>1448</v>
      </c>
    </row>
    <row r="39" spans="1:11">
      <c r="A39" s="141" t="s">
        <v>1449</v>
      </c>
      <c r="D39" t="s">
        <v>1450</v>
      </c>
      <c r="E39" t="s">
        <v>1379</v>
      </c>
      <c r="F39" t="s">
        <v>1447</v>
      </c>
      <c r="G39" t="s">
        <v>1447</v>
      </c>
      <c r="H39" t="s">
        <v>679</v>
      </c>
      <c r="I39">
        <v>0</v>
      </c>
      <c r="J39">
        <v>0</v>
      </c>
      <c r="K39" t="s">
        <v>1448</v>
      </c>
    </row>
    <row r="40" spans="1:11">
      <c r="A40" s="141" t="s">
        <v>1451</v>
      </c>
      <c r="D40" t="s">
        <v>1452</v>
      </c>
      <c r="E40" t="s">
        <v>1379</v>
      </c>
      <c r="F40" t="s">
        <v>1447</v>
      </c>
      <c r="G40" t="s">
        <v>1447</v>
      </c>
      <c r="H40" t="s">
        <v>679</v>
      </c>
      <c r="I40">
        <v>0</v>
      </c>
      <c r="J40">
        <v>0</v>
      </c>
      <c r="K40" t="s">
        <v>1448</v>
      </c>
    </row>
    <row r="41" spans="1:11">
      <c r="A41" s="141" t="s">
        <v>1453</v>
      </c>
      <c r="D41" t="s">
        <v>1454</v>
      </c>
      <c r="E41" t="s">
        <v>1384</v>
      </c>
      <c r="F41" t="s">
        <v>1447</v>
      </c>
      <c r="G41" t="s">
        <v>1447</v>
      </c>
      <c r="H41" t="s">
        <v>679</v>
      </c>
      <c r="I41">
        <v>0</v>
      </c>
      <c r="J41">
        <v>0</v>
      </c>
      <c r="K41" t="s">
        <v>1455</v>
      </c>
    </row>
    <row r="42" spans="1:11">
      <c r="A42" s="141" t="s">
        <v>1456</v>
      </c>
      <c r="D42" t="s">
        <v>1457</v>
      </c>
      <c r="E42" t="s">
        <v>1387</v>
      </c>
      <c r="F42" t="s">
        <v>1447</v>
      </c>
      <c r="G42" t="s">
        <v>1447</v>
      </c>
      <c r="H42" t="s">
        <v>679</v>
      </c>
      <c r="I42">
        <v>0</v>
      </c>
      <c r="J42">
        <v>0</v>
      </c>
      <c r="K42" t="s">
        <v>1458</v>
      </c>
    </row>
    <row r="43" spans="1:11">
      <c r="A43" s="141" t="s">
        <v>1459</v>
      </c>
      <c r="D43" t="s">
        <v>767</v>
      </c>
      <c r="E43" t="s">
        <v>1387</v>
      </c>
      <c r="F43" t="s">
        <v>1447</v>
      </c>
      <c r="G43" t="s">
        <v>1447</v>
      </c>
      <c r="H43" t="s">
        <v>679</v>
      </c>
      <c r="I43">
        <v>0</v>
      </c>
      <c r="J43">
        <v>0</v>
      </c>
      <c r="K43" t="s">
        <v>1458</v>
      </c>
    </row>
    <row r="44" spans="1:11">
      <c r="A44" s="141" t="s">
        <v>1460</v>
      </c>
      <c r="D44" t="s">
        <v>1461</v>
      </c>
      <c r="E44" t="s">
        <v>1356</v>
      </c>
      <c r="F44" t="s">
        <v>1447</v>
      </c>
      <c r="G44" t="s">
        <v>1447</v>
      </c>
      <c r="H44" t="s">
        <v>679</v>
      </c>
      <c r="I44">
        <v>0</v>
      </c>
      <c r="J44">
        <v>0</v>
      </c>
      <c r="K44" t="s">
        <v>1458</v>
      </c>
    </row>
    <row r="45" spans="1:11">
      <c r="A45" s="141" t="s">
        <v>1462</v>
      </c>
      <c r="D45" t="s">
        <v>1463</v>
      </c>
      <c r="E45" t="s">
        <v>1396</v>
      </c>
      <c r="F45" t="s">
        <v>1447</v>
      </c>
      <c r="G45" t="s">
        <v>1447</v>
      </c>
      <c r="H45" t="s">
        <v>679</v>
      </c>
      <c r="I45">
        <v>0</v>
      </c>
      <c r="J45">
        <v>0</v>
      </c>
      <c r="K45" t="s">
        <v>1464</v>
      </c>
    </row>
    <row r="46" spans="1:11">
      <c r="A46" s="141" t="s">
        <v>1465</v>
      </c>
      <c r="D46" t="s">
        <v>1093</v>
      </c>
      <c r="E46" t="s">
        <v>1396</v>
      </c>
      <c r="F46" t="s">
        <v>1447</v>
      </c>
      <c r="G46" t="s">
        <v>1447</v>
      </c>
      <c r="H46" t="s">
        <v>679</v>
      </c>
      <c r="I46">
        <v>0</v>
      </c>
      <c r="J46">
        <v>0</v>
      </c>
      <c r="K46" t="s">
        <v>1458</v>
      </c>
    </row>
    <row r="47" spans="1:11">
      <c r="A47" s="141" t="s">
        <v>1036</v>
      </c>
      <c r="D47" t="s">
        <v>1089</v>
      </c>
      <c r="E47" t="s">
        <v>1374</v>
      </c>
      <c r="F47" t="s">
        <v>1447</v>
      </c>
      <c r="G47" t="s">
        <v>1447</v>
      </c>
      <c r="H47" t="s">
        <v>679</v>
      </c>
      <c r="I47">
        <v>0</v>
      </c>
      <c r="J47">
        <v>0</v>
      </c>
      <c r="K47" t="s">
        <v>1089</v>
      </c>
    </row>
    <row r="48" spans="1:11">
      <c r="A48" s="141" t="s">
        <v>1466</v>
      </c>
      <c r="D48" t="s">
        <v>758</v>
      </c>
      <c r="E48" t="s">
        <v>1358</v>
      </c>
      <c r="F48" t="s">
        <v>1447</v>
      </c>
      <c r="G48" t="s">
        <v>1447</v>
      </c>
      <c r="H48" t="s">
        <v>679</v>
      </c>
      <c r="I48">
        <v>0</v>
      </c>
      <c r="J48">
        <v>0</v>
      </c>
      <c r="K48" t="s">
        <v>758</v>
      </c>
    </row>
    <row r="49" spans="1:11">
      <c r="A49" t="s">
        <v>1467</v>
      </c>
      <c r="D49" t="s">
        <v>1468</v>
      </c>
      <c r="E49" t="s">
        <v>1387</v>
      </c>
      <c r="F49" t="s">
        <v>1447</v>
      </c>
      <c r="G49" t="s">
        <v>1447</v>
      </c>
      <c r="H49" t="s">
        <v>679</v>
      </c>
      <c r="I49">
        <v>0</v>
      </c>
      <c r="J49">
        <v>0</v>
      </c>
      <c r="K49" t="s">
        <v>1448</v>
      </c>
    </row>
    <row r="50" spans="1:11">
      <c r="A50" s="141" t="s">
        <v>1469</v>
      </c>
      <c r="D50" t="s">
        <v>825</v>
      </c>
      <c r="E50" t="s">
        <v>1387</v>
      </c>
      <c r="F50" t="s">
        <v>1447</v>
      </c>
      <c r="G50" t="s">
        <v>1447</v>
      </c>
      <c r="H50" t="s">
        <v>679</v>
      </c>
      <c r="I50">
        <v>0</v>
      </c>
      <c r="J50">
        <v>0</v>
      </c>
      <c r="K50" t="s">
        <v>1458</v>
      </c>
    </row>
    <row r="51" spans="1:11">
      <c r="A51" s="141" t="s">
        <v>1470</v>
      </c>
      <c r="D51" t="s">
        <v>1471</v>
      </c>
      <c r="E51" t="s">
        <v>1384</v>
      </c>
      <c r="F51" t="s">
        <v>1447</v>
      </c>
      <c r="G51" t="s">
        <v>1447</v>
      </c>
      <c r="H51" t="s">
        <v>679</v>
      </c>
      <c r="I51">
        <v>0</v>
      </c>
      <c r="J51">
        <v>0</v>
      </c>
      <c r="K51" t="s">
        <v>1448</v>
      </c>
    </row>
    <row r="52" spans="1:11">
      <c r="A52" s="141" t="s">
        <v>1472</v>
      </c>
      <c r="D52" t="s">
        <v>1473</v>
      </c>
      <c r="E52" t="s">
        <v>1374</v>
      </c>
      <c r="F52" t="s">
        <v>1447</v>
      </c>
      <c r="G52" t="s">
        <v>1447</v>
      </c>
      <c r="H52" t="s">
        <v>679</v>
      </c>
      <c r="I52">
        <v>0</v>
      </c>
      <c r="J52">
        <v>0</v>
      </c>
      <c r="K52" t="s">
        <v>1455</v>
      </c>
    </row>
    <row r="53" spans="1:11">
      <c r="A53" s="141" t="s">
        <v>1474</v>
      </c>
      <c r="D53" t="s">
        <v>847</v>
      </c>
      <c r="E53" t="s">
        <v>1356</v>
      </c>
      <c r="F53" t="s">
        <v>1357</v>
      </c>
      <c r="G53" t="s">
        <v>1367</v>
      </c>
      <c r="H53" t="s">
        <v>679</v>
      </c>
      <c r="I53">
        <v>0</v>
      </c>
      <c r="J53">
        <v>4</v>
      </c>
      <c r="K53" t="s">
        <v>1367</v>
      </c>
    </row>
    <row r="54" spans="1:11">
      <c r="A54" s="141" t="s">
        <v>692</v>
      </c>
      <c r="D54" t="s">
        <v>1475</v>
      </c>
      <c r="E54" t="s">
        <v>1476</v>
      </c>
      <c r="F54" t="s">
        <v>1357</v>
      </c>
      <c r="G54" t="s">
        <v>1367</v>
      </c>
      <c r="H54" t="s">
        <v>679</v>
      </c>
      <c r="I54">
        <v>0</v>
      </c>
      <c r="J54">
        <v>4</v>
      </c>
      <c r="K54" t="s">
        <v>1365</v>
      </c>
    </row>
    <row r="55" spans="1:11">
      <c r="A55" s="141" t="s">
        <v>1477</v>
      </c>
      <c r="D55" t="s">
        <v>1478</v>
      </c>
      <c r="E55" t="s">
        <v>605</v>
      </c>
      <c r="F55" t="s">
        <v>1479</v>
      </c>
      <c r="G55" t="s">
        <v>1367</v>
      </c>
      <c r="H55" t="s">
        <v>679</v>
      </c>
      <c r="I55">
        <v>1</v>
      </c>
      <c r="J55">
        <v>2</v>
      </c>
      <c r="K55" t="s">
        <v>1365</v>
      </c>
    </row>
    <row r="56" spans="1:11">
      <c r="A56" s="141" t="s">
        <v>749</v>
      </c>
      <c r="D56" t="s">
        <v>1480</v>
      </c>
      <c r="E56" t="s">
        <v>1374</v>
      </c>
      <c r="F56" t="s">
        <v>1481</v>
      </c>
      <c r="G56" t="s">
        <v>1364</v>
      </c>
      <c r="H56" t="s">
        <v>1482</v>
      </c>
      <c r="I56">
        <v>1</v>
      </c>
      <c r="J56">
        <v>1</v>
      </c>
      <c r="K56" t="s">
        <v>1364</v>
      </c>
    </row>
    <row r="57" spans="1:11">
      <c r="A57" s="141" t="s">
        <v>1483</v>
      </c>
      <c r="D57" t="s">
        <v>1484</v>
      </c>
      <c r="E57" t="s">
        <v>1379</v>
      </c>
      <c r="F57" t="s">
        <v>1485</v>
      </c>
      <c r="G57" t="s">
        <v>1364</v>
      </c>
      <c r="H57" t="s">
        <v>1486</v>
      </c>
      <c r="I57">
        <v>1</v>
      </c>
      <c r="J57">
        <v>2</v>
      </c>
      <c r="K57" t="s">
        <v>1364</v>
      </c>
    </row>
    <row r="58" spans="1:11">
      <c r="A58" t="s">
        <v>1487</v>
      </c>
      <c r="D58" t="s">
        <v>738</v>
      </c>
      <c r="E58" t="s">
        <v>1379</v>
      </c>
      <c r="F58" t="s">
        <v>1485</v>
      </c>
      <c r="G58" t="s">
        <v>1364</v>
      </c>
      <c r="H58" t="s">
        <v>1488</v>
      </c>
      <c r="I58">
        <v>1</v>
      </c>
      <c r="J58">
        <v>2</v>
      </c>
      <c r="K58" t="s">
        <v>1364</v>
      </c>
    </row>
    <row r="59" spans="1:11">
      <c r="A59" s="141" t="s">
        <v>1489</v>
      </c>
      <c r="D59" t="s">
        <v>713</v>
      </c>
      <c r="E59" t="s">
        <v>1387</v>
      </c>
      <c r="F59" t="s">
        <v>1490</v>
      </c>
      <c r="G59" t="s">
        <v>1365</v>
      </c>
      <c r="H59" t="s">
        <v>1491</v>
      </c>
      <c r="I59">
        <v>1</v>
      </c>
      <c r="J59">
        <v>2</v>
      </c>
      <c r="K59" t="s">
        <v>1365</v>
      </c>
    </row>
    <row r="60" spans="1:11">
      <c r="A60" s="141" t="s">
        <v>1492</v>
      </c>
      <c r="D60" t="s">
        <v>1493</v>
      </c>
      <c r="E60" t="s">
        <v>1387</v>
      </c>
      <c r="F60" t="s">
        <v>1357</v>
      </c>
      <c r="G60" t="s">
        <v>1365</v>
      </c>
      <c r="H60" t="s">
        <v>679</v>
      </c>
      <c r="I60">
        <v>0</v>
      </c>
      <c r="J60">
        <v>3</v>
      </c>
      <c r="K60" t="s">
        <v>1365</v>
      </c>
    </row>
    <row r="61" spans="1:11">
      <c r="A61" s="141" t="s">
        <v>1494</v>
      </c>
      <c r="D61" t="s">
        <v>1495</v>
      </c>
      <c r="E61" t="s">
        <v>1374</v>
      </c>
      <c r="F61" t="s">
        <v>1496</v>
      </c>
      <c r="G61" t="s">
        <v>1365</v>
      </c>
      <c r="H61" t="s">
        <v>1497</v>
      </c>
      <c r="I61">
        <v>1</v>
      </c>
      <c r="J61">
        <v>2</v>
      </c>
      <c r="K61" t="s">
        <v>1364</v>
      </c>
    </row>
    <row r="62" spans="1:11">
      <c r="A62" s="141" t="s">
        <v>1498</v>
      </c>
      <c r="D62" t="s">
        <v>1499</v>
      </c>
      <c r="E62" t="s">
        <v>1396</v>
      </c>
      <c r="F62" t="s">
        <v>1357</v>
      </c>
      <c r="G62" t="s">
        <v>1365</v>
      </c>
      <c r="H62" t="s">
        <v>679</v>
      </c>
      <c r="I62">
        <v>0</v>
      </c>
      <c r="J62">
        <v>3</v>
      </c>
      <c r="K62" t="s">
        <v>1365</v>
      </c>
    </row>
    <row r="63" spans="1:11">
      <c r="A63" t="s">
        <v>686</v>
      </c>
      <c r="D63" t="s">
        <v>885</v>
      </c>
      <c r="E63" t="s">
        <v>1396</v>
      </c>
      <c r="F63" t="s">
        <v>1500</v>
      </c>
      <c r="G63" t="s">
        <v>1365</v>
      </c>
      <c r="H63" t="s">
        <v>1501</v>
      </c>
      <c r="I63">
        <v>1</v>
      </c>
      <c r="J63">
        <v>1</v>
      </c>
      <c r="K63" t="s">
        <v>1365</v>
      </c>
    </row>
    <row r="64" spans="1:11">
      <c r="A64" t="s">
        <v>1502</v>
      </c>
      <c r="D64" t="s">
        <v>1503</v>
      </c>
      <c r="E64" t="s">
        <v>1374</v>
      </c>
      <c r="F64" t="s">
        <v>1504</v>
      </c>
      <c r="G64" t="s">
        <v>1364</v>
      </c>
      <c r="H64" t="s">
        <v>679</v>
      </c>
      <c r="I64">
        <v>1</v>
      </c>
      <c r="J64">
        <v>2</v>
      </c>
      <c r="K64" t="s">
        <v>1365</v>
      </c>
    </row>
    <row r="65" spans="1:11">
      <c r="A65" s="141" t="s">
        <v>1505</v>
      </c>
      <c r="D65" t="s">
        <v>696</v>
      </c>
      <c r="E65" t="s">
        <v>1358</v>
      </c>
      <c r="F65" t="s">
        <v>1506</v>
      </c>
      <c r="G65" t="s">
        <v>1364</v>
      </c>
      <c r="H65" t="s">
        <v>1506</v>
      </c>
      <c r="I65">
        <v>1</v>
      </c>
      <c r="J65">
        <v>1</v>
      </c>
      <c r="K65" t="s">
        <v>1507</v>
      </c>
    </row>
    <row r="66" spans="1:11">
      <c r="A66" s="141" t="s">
        <v>1508</v>
      </c>
      <c r="D66" t="s">
        <v>721</v>
      </c>
      <c r="E66" t="s">
        <v>1387</v>
      </c>
      <c r="F66" t="s">
        <v>1509</v>
      </c>
      <c r="G66" t="s">
        <v>1364</v>
      </c>
      <c r="H66" t="s">
        <v>679</v>
      </c>
      <c r="I66">
        <v>1</v>
      </c>
      <c r="J66">
        <v>4</v>
      </c>
      <c r="K66" t="s">
        <v>1364</v>
      </c>
    </row>
    <row r="67" spans="1:11">
      <c r="A67" s="141" t="s">
        <v>1510</v>
      </c>
      <c r="D67" t="s">
        <v>870</v>
      </c>
      <c r="E67" t="s">
        <v>1374</v>
      </c>
      <c r="F67" t="s">
        <v>1511</v>
      </c>
      <c r="G67" t="s">
        <v>1364</v>
      </c>
      <c r="H67" t="s">
        <v>1512</v>
      </c>
      <c r="I67">
        <v>1</v>
      </c>
      <c r="J67">
        <v>1</v>
      </c>
      <c r="K67" t="s">
        <v>1364</v>
      </c>
    </row>
    <row r="68" spans="1:11">
      <c r="A68" s="141" t="s">
        <v>1513</v>
      </c>
      <c r="D68" t="s">
        <v>717</v>
      </c>
      <c r="E68" t="s">
        <v>1379</v>
      </c>
      <c r="F68" t="s">
        <v>1357</v>
      </c>
      <c r="G68" t="s">
        <v>1365</v>
      </c>
      <c r="H68" t="s">
        <v>679</v>
      </c>
      <c r="I68">
        <v>0</v>
      </c>
      <c r="J68">
        <v>4</v>
      </c>
      <c r="K68" t="s">
        <v>1365</v>
      </c>
    </row>
    <row r="69" spans="1:11">
      <c r="A69" s="141" t="s">
        <v>1514</v>
      </c>
      <c r="D69" t="s">
        <v>761</v>
      </c>
      <c r="E69" t="s">
        <v>1356</v>
      </c>
      <c r="F69" t="s">
        <v>1357</v>
      </c>
      <c r="G69" t="s">
        <v>1365</v>
      </c>
      <c r="H69" t="s">
        <v>679</v>
      </c>
      <c r="I69">
        <v>0</v>
      </c>
      <c r="J69">
        <v>4</v>
      </c>
      <c r="K69" t="s">
        <v>1365</v>
      </c>
    </row>
    <row r="70" spans="1:11">
      <c r="A70" s="141" t="s">
        <v>1515</v>
      </c>
      <c r="D70" t="s">
        <v>750</v>
      </c>
      <c r="E70" t="s">
        <v>1374</v>
      </c>
      <c r="F70" t="s">
        <v>750</v>
      </c>
      <c r="G70" t="s">
        <v>1410</v>
      </c>
      <c r="H70" t="s">
        <v>679</v>
      </c>
      <c r="I70">
        <v>1</v>
      </c>
      <c r="J70">
        <v>1</v>
      </c>
      <c r="K70" t="s">
        <v>1516</v>
      </c>
    </row>
    <row r="71" spans="1:11">
      <c r="A71" s="141" t="s">
        <v>708</v>
      </c>
      <c r="D71" t="s">
        <v>1517</v>
      </c>
      <c r="E71" t="s">
        <v>1374</v>
      </c>
      <c r="F71" t="s">
        <v>1518</v>
      </c>
      <c r="G71" t="s">
        <v>1410</v>
      </c>
      <c r="H71" t="s">
        <v>679</v>
      </c>
      <c r="I71">
        <v>1</v>
      </c>
      <c r="J71">
        <v>1</v>
      </c>
      <c r="K71" t="s">
        <v>1516</v>
      </c>
    </row>
    <row r="72" spans="1:11">
      <c r="A72" s="141" t="s">
        <v>690</v>
      </c>
      <c r="D72" t="s">
        <v>1519</v>
      </c>
      <c r="E72" t="s">
        <v>1356</v>
      </c>
      <c r="F72" t="s">
        <v>1357</v>
      </c>
      <c r="G72" t="s">
        <v>1416</v>
      </c>
      <c r="H72" t="s">
        <v>679</v>
      </c>
      <c r="I72">
        <v>0</v>
      </c>
      <c r="J72">
        <v>0</v>
      </c>
      <c r="K72" t="s">
        <v>1416</v>
      </c>
    </row>
    <row r="73" spans="1:11">
      <c r="A73" s="141" t="s">
        <v>1520</v>
      </c>
      <c r="D73" t="s">
        <v>1521</v>
      </c>
      <c r="E73" t="s">
        <v>1356</v>
      </c>
      <c r="F73" t="s">
        <v>1357</v>
      </c>
      <c r="G73" t="s">
        <v>1370</v>
      </c>
      <c r="H73" t="s">
        <v>679</v>
      </c>
      <c r="I73">
        <v>0</v>
      </c>
      <c r="J73">
        <v>0</v>
      </c>
      <c r="K73" t="s">
        <v>1522</v>
      </c>
    </row>
    <row r="74" spans="1:11">
      <c r="A74" s="141" t="s">
        <v>1523</v>
      </c>
      <c r="D74" t="s">
        <v>1524</v>
      </c>
      <c r="E74" t="s">
        <v>1396</v>
      </c>
      <c r="F74" t="s">
        <v>1500</v>
      </c>
      <c r="G74" t="s">
        <v>1365</v>
      </c>
      <c r="H74" t="s">
        <v>679</v>
      </c>
      <c r="I74">
        <v>1</v>
      </c>
      <c r="J74">
        <v>1</v>
      </c>
      <c r="K74" t="s">
        <v>1365</v>
      </c>
    </row>
    <row r="75" spans="1:11">
      <c r="A75" s="141" t="s">
        <v>1525</v>
      </c>
      <c r="D75" t="s">
        <v>1526</v>
      </c>
      <c r="E75" t="s">
        <v>1374</v>
      </c>
      <c r="F75" t="s">
        <v>1357</v>
      </c>
      <c r="G75" t="s">
        <v>1364</v>
      </c>
      <c r="H75" t="s">
        <v>679</v>
      </c>
      <c r="I75">
        <v>1</v>
      </c>
      <c r="J75">
        <v>1</v>
      </c>
      <c r="K75" t="s">
        <v>1364</v>
      </c>
    </row>
    <row r="76" spans="1:11">
      <c r="A76" s="141" t="s">
        <v>746</v>
      </c>
      <c r="D76" t="s">
        <v>1527</v>
      </c>
      <c r="E76" t="s">
        <v>1374</v>
      </c>
      <c r="F76" t="s">
        <v>1357</v>
      </c>
      <c r="G76" t="s">
        <v>1364</v>
      </c>
      <c r="I76">
        <v>1</v>
      </c>
      <c r="J76">
        <v>1</v>
      </c>
      <c r="K76" t="s">
        <v>1364</v>
      </c>
    </row>
    <row r="77" spans="1:11">
      <c r="A77" s="141" t="s">
        <v>1528</v>
      </c>
      <c r="D77" t="s">
        <v>1529</v>
      </c>
      <c r="E77" t="s">
        <v>1356</v>
      </c>
      <c r="F77" t="s">
        <v>1357</v>
      </c>
      <c r="G77" t="s">
        <v>1364</v>
      </c>
      <c r="H77" t="s">
        <v>1529</v>
      </c>
      <c r="I77">
        <v>1</v>
      </c>
      <c r="J77">
        <v>1</v>
      </c>
      <c r="K77" t="s">
        <v>1364</v>
      </c>
    </row>
    <row r="78" spans="1:11">
      <c r="A78" s="141" t="s">
        <v>1530</v>
      </c>
      <c r="D78" t="s">
        <v>1531</v>
      </c>
      <c r="E78" t="s">
        <v>1356</v>
      </c>
      <c r="F78" t="s">
        <v>1357</v>
      </c>
      <c r="G78" t="s">
        <v>1364</v>
      </c>
      <c r="H78" t="s">
        <v>1532</v>
      </c>
      <c r="I78">
        <v>1</v>
      </c>
      <c r="J78">
        <v>1</v>
      </c>
      <c r="K78" t="s">
        <v>1364</v>
      </c>
    </row>
    <row r="79" spans="1:11">
      <c r="A79" s="141" t="s">
        <v>978</v>
      </c>
      <c r="D79" t="s">
        <v>1533</v>
      </c>
      <c r="E79" t="s">
        <v>1356</v>
      </c>
      <c r="F79" t="s">
        <v>1357</v>
      </c>
      <c r="G79" t="s">
        <v>1364</v>
      </c>
      <c r="H79" t="s">
        <v>414</v>
      </c>
      <c r="I79">
        <v>0</v>
      </c>
      <c r="J79">
        <v>0</v>
      </c>
      <c r="K79" t="s">
        <v>1364</v>
      </c>
    </row>
    <row r="80" spans="1:11">
      <c r="A80" s="141" t="s">
        <v>1534</v>
      </c>
      <c r="D80" t="s">
        <v>1535</v>
      </c>
      <c r="E80" t="s">
        <v>1356</v>
      </c>
      <c r="F80" t="s">
        <v>1357</v>
      </c>
      <c r="G80" t="s">
        <v>1364</v>
      </c>
      <c r="H80" t="s">
        <v>414</v>
      </c>
      <c r="I80">
        <v>0</v>
      </c>
      <c r="J80">
        <v>0</v>
      </c>
      <c r="K80" t="s">
        <v>1364</v>
      </c>
    </row>
    <row r="81" spans="1:11">
      <c r="A81" s="141" t="s">
        <v>1252</v>
      </c>
      <c r="D81" t="s">
        <v>733</v>
      </c>
      <c r="E81" t="s">
        <v>1356</v>
      </c>
      <c r="F81" t="s">
        <v>1357</v>
      </c>
      <c r="G81" t="s">
        <v>1536</v>
      </c>
      <c r="H81" t="s">
        <v>414</v>
      </c>
      <c r="I81">
        <v>0</v>
      </c>
      <c r="J81">
        <v>0</v>
      </c>
      <c r="K81" t="s">
        <v>1364</v>
      </c>
    </row>
    <row r="82" spans="1:11">
      <c r="A82" s="141" t="s">
        <v>1088</v>
      </c>
    </row>
    <row r="83" spans="1:11">
      <c r="A83" s="141" t="s">
        <v>1537</v>
      </c>
    </row>
    <row r="84" spans="1:11">
      <c r="A84" s="141" t="s">
        <v>1538</v>
      </c>
    </row>
    <row r="85" spans="1:11">
      <c r="A85" s="141" t="s">
        <v>1539</v>
      </c>
    </row>
    <row r="86" spans="1:11">
      <c r="A86" s="141" t="s">
        <v>1540</v>
      </c>
    </row>
    <row r="87" spans="1:11">
      <c r="A87" s="141" t="s">
        <v>1541</v>
      </c>
    </row>
    <row r="88" spans="1:11">
      <c r="A88" s="141" t="s">
        <v>1542</v>
      </c>
    </row>
    <row r="89" spans="1:11">
      <c r="A89" s="141" t="s">
        <v>712</v>
      </c>
    </row>
    <row r="90" spans="1:11">
      <c r="A90" s="141" t="s">
        <v>726</v>
      </c>
    </row>
    <row r="91" spans="1:11">
      <c r="A91" s="141" t="s">
        <v>760</v>
      </c>
    </row>
    <row r="92" spans="1:11">
      <c r="A92" s="141" t="s">
        <v>772</v>
      </c>
    </row>
    <row r="93" spans="1:11">
      <c r="A93" s="141" t="s">
        <v>776</v>
      </c>
    </row>
    <row r="94" spans="1:11">
      <c r="A94" s="141" t="s">
        <v>1543</v>
      </c>
    </row>
    <row r="95" spans="1:11">
      <c r="A95" s="141" t="s">
        <v>1544</v>
      </c>
    </row>
    <row r="96" spans="1:11">
      <c r="A96" s="141" t="s">
        <v>1545</v>
      </c>
    </row>
    <row r="97" spans="1:1">
      <c r="A97" s="141" t="s">
        <v>1546</v>
      </c>
    </row>
    <row r="98" spans="1:1">
      <c r="A98" s="141" t="s">
        <v>1547</v>
      </c>
    </row>
    <row r="99" spans="1:1">
      <c r="A99" s="141" t="s">
        <v>1548</v>
      </c>
    </row>
    <row r="100" spans="1:1">
      <c r="A100" s="141" t="s">
        <v>1549</v>
      </c>
    </row>
    <row r="101" spans="1:1">
      <c r="A101" s="141" t="s">
        <v>1550</v>
      </c>
    </row>
    <row r="102" spans="1:1">
      <c r="A102" s="141" t="s">
        <v>1551</v>
      </c>
    </row>
    <row r="103" spans="1:1">
      <c r="A103" s="141" t="s">
        <v>1552</v>
      </c>
    </row>
    <row r="104" spans="1:1">
      <c r="A104" s="141" t="s">
        <v>1047</v>
      </c>
    </row>
    <row r="105" spans="1:1">
      <c r="A105" s="141" t="s">
        <v>766</v>
      </c>
    </row>
    <row r="106" spans="1:1">
      <c r="A106" s="141" t="s">
        <v>1085</v>
      </c>
    </row>
    <row r="107" spans="1:1">
      <c r="A107" s="141" t="s">
        <v>1553</v>
      </c>
    </row>
    <row r="108" spans="1:1">
      <c r="A108" s="141" t="s">
        <v>1554</v>
      </c>
    </row>
    <row r="109" spans="1:1">
      <c r="A109" s="141" t="s">
        <v>1555</v>
      </c>
    </row>
    <row r="110" spans="1:1">
      <c r="A110" s="141" t="s">
        <v>847</v>
      </c>
    </row>
    <row r="111" spans="1:1">
      <c r="A111" s="141" t="s">
        <v>846</v>
      </c>
    </row>
    <row r="112" spans="1:1">
      <c r="A112" s="141" t="s">
        <v>1556</v>
      </c>
    </row>
    <row r="113" spans="1:1">
      <c r="A113" s="141" t="s">
        <v>1122</v>
      </c>
    </row>
    <row r="114" spans="1:1">
      <c r="A114" s="141" t="s">
        <v>1557</v>
      </c>
    </row>
    <row r="115" spans="1:1">
      <c r="A115" s="141" t="s">
        <v>1558</v>
      </c>
    </row>
    <row r="116" spans="1:1">
      <c r="A116" s="141" t="s">
        <v>1559</v>
      </c>
    </row>
    <row r="117" spans="1:1">
      <c r="A117" s="141" t="s">
        <v>1287</v>
      </c>
    </row>
    <row r="118" spans="1:1">
      <c r="A118" s="141" t="s">
        <v>1560</v>
      </c>
    </row>
    <row r="119" spans="1:1">
      <c r="A119" s="141" t="s">
        <v>1205</v>
      </c>
    </row>
    <row r="120" spans="1:1">
      <c r="A120" t="s">
        <v>1561</v>
      </c>
    </row>
    <row r="121" spans="1:1">
      <c r="A121" s="141" t="s">
        <v>1562</v>
      </c>
    </row>
    <row r="122" spans="1:1">
      <c r="A122" s="141" t="s">
        <v>1563</v>
      </c>
    </row>
    <row r="123" spans="1:1">
      <c r="A123" s="141" t="s">
        <v>1564</v>
      </c>
    </row>
    <row r="124" spans="1:1">
      <c r="A124" s="141" t="s">
        <v>1565</v>
      </c>
    </row>
    <row r="125" spans="1:1">
      <c r="A125" t="s">
        <v>779</v>
      </c>
    </row>
    <row r="126" spans="1:1">
      <c r="A126" s="141" t="s">
        <v>757</v>
      </c>
    </row>
    <row r="127" spans="1:1">
      <c r="A127" s="141" t="s">
        <v>806</v>
      </c>
    </row>
    <row r="128" spans="1:1">
      <c r="A128" s="141" t="s">
        <v>1566</v>
      </c>
    </row>
    <row r="129" spans="1:1">
      <c r="A129" s="141" t="s">
        <v>1567</v>
      </c>
    </row>
    <row r="130" spans="1:1">
      <c r="A130" s="141" t="s">
        <v>813</v>
      </c>
    </row>
    <row r="131" spans="1:1">
      <c r="A131" s="141" t="s">
        <v>801</v>
      </c>
    </row>
    <row r="132" spans="1:1">
      <c r="A132" s="141" t="s">
        <v>1568</v>
      </c>
    </row>
    <row r="133" spans="1:1">
      <c r="A133" s="141" t="s">
        <v>1569</v>
      </c>
    </row>
    <row r="134" spans="1:1">
      <c r="A134" t="s">
        <v>1570</v>
      </c>
    </row>
    <row r="135" spans="1:1">
      <c r="A135" s="141" t="s">
        <v>1571</v>
      </c>
    </row>
    <row r="136" spans="1:1">
      <c r="A136" s="141" t="s">
        <v>876</v>
      </c>
    </row>
    <row r="137" spans="1:1">
      <c r="A137" s="141" t="s">
        <v>1028</v>
      </c>
    </row>
    <row r="138" spans="1:1">
      <c r="A138" s="141" t="s">
        <v>1572</v>
      </c>
    </row>
    <row r="139" spans="1:1">
      <c r="A139" s="141" t="s">
        <v>1573</v>
      </c>
    </row>
    <row r="140" spans="1:1">
      <c r="A140" s="141" t="s">
        <v>1574</v>
      </c>
    </row>
    <row r="141" spans="1:1">
      <c r="A141" s="141" t="s">
        <v>1076</v>
      </c>
    </row>
    <row r="142" spans="1:1">
      <c r="A142" s="141" t="s">
        <v>720</v>
      </c>
    </row>
    <row r="143" spans="1:1">
      <c r="A143" s="141" t="s">
        <v>1575</v>
      </c>
    </row>
    <row r="144" spans="1:1">
      <c r="A144" s="141" t="s">
        <v>1576</v>
      </c>
    </row>
    <row r="145" spans="1:1">
      <c r="A145" t="s">
        <v>1577</v>
      </c>
    </row>
    <row r="146" spans="1:1">
      <c r="A146" s="141" t="s">
        <v>1578</v>
      </c>
    </row>
    <row r="147" spans="1:1">
      <c r="A147" s="141" t="s">
        <v>1579</v>
      </c>
    </row>
    <row r="148" spans="1:1">
      <c r="A148" s="141" t="s">
        <v>1580</v>
      </c>
    </row>
    <row r="149" spans="1:1">
      <c r="A149" s="141" t="s">
        <v>1581</v>
      </c>
    </row>
    <row r="150" spans="1:1">
      <c r="A150" s="141" t="s">
        <v>1582</v>
      </c>
    </row>
    <row r="151" spans="1:1">
      <c r="A151" s="141" t="s">
        <v>1583</v>
      </c>
    </row>
    <row r="152" spans="1:1">
      <c r="A152" s="141" t="s">
        <v>1584</v>
      </c>
    </row>
    <row r="153" spans="1:1">
      <c r="A153" s="141" t="s">
        <v>1585</v>
      </c>
    </row>
    <row r="154" spans="1:1">
      <c r="A154" s="141" t="s">
        <v>1586</v>
      </c>
    </row>
    <row r="155" spans="1:1">
      <c r="A155" s="141" t="s">
        <v>782</v>
      </c>
    </row>
    <row r="156" spans="1:1">
      <c r="A156" t="s">
        <v>1587</v>
      </c>
    </row>
    <row r="157" spans="1:1">
      <c r="A157" s="141" t="s">
        <v>1588</v>
      </c>
    </row>
    <row r="158" spans="1:1">
      <c r="A158" s="141" t="s">
        <v>755</v>
      </c>
    </row>
    <row r="159" spans="1:1">
      <c r="A159" s="141" t="s">
        <v>1183</v>
      </c>
    </row>
    <row r="160" spans="1:1">
      <c r="A160" s="141" t="s">
        <v>1589</v>
      </c>
    </row>
    <row r="161" spans="1:1">
      <c r="A161" s="141" t="s">
        <v>1590</v>
      </c>
    </row>
    <row r="162" spans="1:1">
      <c r="A162" s="141" t="s">
        <v>1591</v>
      </c>
    </row>
    <row r="163" spans="1:1">
      <c r="A163" t="s">
        <v>1592</v>
      </c>
    </row>
    <row r="164" spans="1:1">
      <c r="A164" s="141" t="s">
        <v>1593</v>
      </c>
    </row>
    <row r="165" spans="1:1">
      <c r="A165" s="141" t="s">
        <v>1594</v>
      </c>
    </row>
    <row r="166" spans="1:1">
      <c r="A166" s="141" t="s">
        <v>1595</v>
      </c>
    </row>
    <row r="167" spans="1:1">
      <c r="A167" s="141" t="s">
        <v>1596</v>
      </c>
    </row>
    <row r="168" spans="1:1">
      <c r="A168" s="141" t="s">
        <v>1597</v>
      </c>
    </row>
    <row r="169" spans="1:1">
      <c r="A169" s="141" t="s">
        <v>1598</v>
      </c>
    </row>
    <row r="170" spans="1:1">
      <c r="A170" s="141" t="s">
        <v>1599</v>
      </c>
    </row>
    <row r="171" spans="1:1">
      <c r="A171" s="141" t="s">
        <v>1600</v>
      </c>
    </row>
    <row r="172" spans="1:1">
      <c r="A172" s="141" t="s">
        <v>1601</v>
      </c>
    </row>
    <row r="173" spans="1:1">
      <c r="A173" s="141" t="s">
        <v>1602</v>
      </c>
    </row>
    <row r="174" spans="1:1">
      <c r="A174" s="141" t="s">
        <v>1603</v>
      </c>
    </row>
    <row r="175" spans="1:1">
      <c r="A175" t="s">
        <v>1604</v>
      </c>
    </row>
    <row r="176" spans="1:1">
      <c r="A176" s="141" t="s">
        <v>1605</v>
      </c>
    </row>
    <row r="177" spans="1:1">
      <c r="A177" s="141" t="s">
        <v>695</v>
      </c>
    </row>
    <row r="178" spans="1:1">
      <c r="A178" s="141" t="s">
        <v>1606</v>
      </c>
    </row>
    <row r="179" spans="1:1">
      <c r="A179" s="141" t="s">
        <v>1207</v>
      </c>
    </row>
    <row r="180" spans="1:1">
      <c r="A180" s="141" t="s">
        <v>1607</v>
      </c>
    </row>
    <row r="181" spans="1:1">
      <c r="A181" s="141" t="s">
        <v>1608</v>
      </c>
    </row>
    <row r="182" spans="1:1">
      <c r="A182" s="141" t="s">
        <v>1609</v>
      </c>
    </row>
    <row r="183" spans="1:1">
      <c r="A183" t="s">
        <v>1610</v>
      </c>
    </row>
    <row r="184" spans="1:1">
      <c r="A184" s="141" t="s">
        <v>1611</v>
      </c>
    </row>
    <row r="185" spans="1:1">
      <c r="A185" s="141" t="s">
        <v>1196</v>
      </c>
    </row>
    <row r="186" spans="1:1">
      <c r="A186" t="s">
        <v>1612</v>
      </c>
    </row>
    <row r="187" spans="1:1">
      <c r="A187" t="s">
        <v>1613</v>
      </c>
    </row>
    <row r="188" spans="1:1">
      <c r="A188" s="141" t="s">
        <v>1614</v>
      </c>
    </row>
    <row r="189" spans="1:1">
      <c r="A189" s="141" t="s">
        <v>1615</v>
      </c>
    </row>
    <row r="190" spans="1:1">
      <c r="A190" t="s">
        <v>737</v>
      </c>
    </row>
    <row r="191" spans="1:1">
      <c r="A191" t="s">
        <v>1616</v>
      </c>
    </row>
    <row r="192" spans="1:1">
      <c r="A192" s="141" t="s">
        <v>1617</v>
      </c>
    </row>
    <row r="193" spans="1:1">
      <c r="A193" s="141" t="s">
        <v>1003</v>
      </c>
    </row>
    <row r="194" spans="1:1">
      <c r="A194" t="s">
        <v>1618</v>
      </c>
    </row>
    <row r="195" spans="1:1">
      <c r="A195" t="s">
        <v>1619</v>
      </c>
    </row>
    <row r="196" spans="1:1">
      <c r="A196" s="141" t="s">
        <v>1620</v>
      </c>
    </row>
    <row r="197" spans="1:1">
      <c r="A197" s="141" t="s">
        <v>1621</v>
      </c>
    </row>
    <row r="198" spans="1:1">
      <c r="A198" s="141" t="s">
        <v>1622</v>
      </c>
    </row>
    <row r="199" spans="1:1">
      <c r="A199" s="141" t="s">
        <v>732</v>
      </c>
    </row>
    <row r="200" spans="1:1">
      <c r="A200" s="141" t="s">
        <v>1112</v>
      </c>
    </row>
    <row r="201" spans="1:1">
      <c r="A201" s="141" t="s">
        <v>857</v>
      </c>
    </row>
    <row r="202" spans="1:1">
      <c r="A202" s="141" t="s">
        <v>1623</v>
      </c>
    </row>
    <row r="203" spans="1:1">
      <c r="A203" s="141" t="s">
        <v>1624</v>
      </c>
    </row>
    <row r="204" spans="1:1">
      <c r="A204" s="141" t="s">
        <v>1625</v>
      </c>
    </row>
    <row r="205" spans="1:1">
      <c r="A205" s="141" t="s">
        <v>1626</v>
      </c>
    </row>
    <row r="206" spans="1:1">
      <c r="A206" s="141" t="s">
        <v>1627</v>
      </c>
    </row>
    <row r="207" spans="1:1">
      <c r="A207" s="141" t="s">
        <v>1628</v>
      </c>
    </row>
    <row r="208" spans="1:1">
      <c r="A208" s="141" t="s">
        <v>1629</v>
      </c>
    </row>
    <row r="209" spans="1:1">
      <c r="A209" s="141" t="s">
        <v>1630</v>
      </c>
    </row>
    <row r="210" spans="1:1">
      <c r="A210" t="s">
        <v>1091</v>
      </c>
    </row>
    <row r="211" spans="1:1">
      <c r="A211" s="141" t="s">
        <v>812</v>
      </c>
    </row>
    <row r="212" spans="1:1">
      <c r="A212" s="141" t="s">
        <v>1631</v>
      </c>
    </row>
    <row r="213" spans="1:1">
      <c r="A213" s="141" t="s">
        <v>1632</v>
      </c>
    </row>
    <row r="214" spans="1:1">
      <c r="A214" s="141" t="s">
        <v>1633</v>
      </c>
    </row>
    <row r="215" spans="1:1">
      <c r="A215" s="141" t="s">
        <v>1634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G1056" sqref="G105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1635</v>
      </c>
      <c r="C2" s="121" t="s">
        <v>611</v>
      </c>
      <c r="D2" s="76" t="s">
        <v>613</v>
      </c>
      <c r="E2" s="76" t="s">
        <v>1636</v>
      </c>
      <c r="F2" s="99" t="s">
        <v>1637</v>
      </c>
      <c r="G2" s="76" t="s">
        <v>1638</v>
      </c>
      <c r="H2" s="76" t="s">
        <v>1639</v>
      </c>
      <c r="I2" s="76" t="s">
        <v>1640</v>
      </c>
      <c r="J2" s="76" t="s">
        <v>1641</v>
      </c>
      <c r="K2" s="78" t="s">
        <v>1642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>
        <f>IF(SP_SUL!B375="","*",SP_SUL!B375)</f>
        <v>46069</v>
      </c>
      <c r="D371" s="94" t="str">
        <f>IF(SP_SUL!D375="","*",SP_SUL!D375)</f>
        <v>E42</v>
      </c>
      <c r="E371" s="94" t="str">
        <f>IF(SP_SUL!H375="","*",SP_SUL!H375)</f>
        <v>ZBV3</v>
      </c>
      <c r="F371" s="100" t="str">
        <f>IF(SP_SUL!M375="","*",SP_SUL!M375)</f>
        <v>ZBM</v>
      </c>
      <c r="G371" s="95" t="str">
        <f>IF(SP_SUL!I375="","*",SP_SUL!I375)</f>
        <v>ZBV3</v>
      </c>
      <c r="H371" s="95" t="str">
        <f>IF(SP_SUL!AB375="","*",SP_SUL!AB375)</f>
        <v>FIXO + ESCALA</v>
      </c>
      <c r="I371" s="95" t="str">
        <f>IF(SP_SUL!AC375="","*",SP_SUL!AC375)</f>
        <v>AGD ACIONAMENTO PCM</v>
      </c>
      <c r="J371" s="96" t="str">
        <f>IF(SP_SUL!AA375="","*",SP_SUL!AA375)</f>
        <v>2 Lucas + Escala</v>
      </c>
      <c r="K371" s="97">
        <f>IF(SP_SUL!AD375="","*",SP_SUL!AD375)</f>
        <v>0.41666666666666669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OPORTUNIDADE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>
      <c r="B374" s="94" t="str">
        <f>IF(SP_SUL!Y378="","*",SP_SUL!Y378)</f>
        <v>SIM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ACIONAMENTO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OPORTUNIDADE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>
        <f>IF(SP_SUL!B389="","*",SP_SUL!B389)</f>
        <v>46069</v>
      </c>
      <c r="D385" s="94" t="str">
        <f>IF(SP_SUL!D389="","*",SP_SUL!D389)</f>
        <v>DIEGO (TP-681)</v>
      </c>
      <c r="E385" s="94" t="str">
        <f>IF(SP_SUL!H389="","*",SP_SUL!H389)</f>
        <v>-</v>
      </c>
      <c r="F385" s="100" t="str">
        <f>IF(SP_SUL!M389="","*",SP_SUL!M389)</f>
        <v>ZKW-ZLU</v>
      </c>
      <c r="G385" s="95" t="str">
        <f>IF(SP_SUL!I389="","*",SP_SUL!I389)</f>
        <v>-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SIM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SIM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SIM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-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>
        <f>IF(SP_SUL!B397="","*",SP_SUL!B397)</f>
        <v>46069</v>
      </c>
      <c r="D393" s="94" t="str">
        <f>IF(SP_SUL!D397="","*",SP_SUL!D397)</f>
        <v>RAFAEL (TP-695)</v>
      </c>
      <c r="E393" s="94" t="str">
        <f>IF(SP_SUL!H397="","*",SP_SUL!H397)</f>
        <v>-</v>
      </c>
      <c r="F393" s="100" t="str">
        <f>IF(SP_SUL!M397="","*",SP_SUL!M397)</f>
        <v>ZGM-ZZV</v>
      </c>
      <c r="G393" s="95" t="str">
        <f>IF(SP_SUL!I397="","*",SP_SUL!I397)</f>
        <v>-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-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>
        <f>IF(SP_SUL!B400="","*",SP_SUL!B400)</f>
        <v>46070</v>
      </c>
      <c r="D396" s="94" t="str">
        <f>IF(SP_SUL!D400="","*",SP_SUL!D400)</f>
        <v>EXPANSÃO TURMA 1</v>
      </c>
      <c r="E396" s="94" t="str">
        <f>IF(SP_SUL!H400="","*",SP_SUL!H400)</f>
        <v>-</v>
      </c>
      <c r="F396" s="100" t="str">
        <f>IF(SP_SUL!M400="","*",SP_SUL!M400)</f>
        <v>ZCD</v>
      </c>
      <c r="G396" s="95" t="str">
        <f>IF(SP_SUL!I400="","*",SP_SUL!I400)</f>
        <v>-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-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>
        <f>IF(SP_SUL!B401="","*",SP_SUL!B401)</f>
        <v>46070</v>
      </c>
      <c r="D397" s="94" t="str">
        <f>IF(SP_SUL!D401="","*",SP_SUL!D401)</f>
        <v>KLECIO (TP-699)</v>
      </c>
      <c r="E397" s="94" t="str">
        <f>IF(SP_SUL!H401="","*",SP_SUL!H401)</f>
        <v>-</v>
      </c>
      <c r="F397" s="100" t="str">
        <f>IF(SP_SUL!M401="","*",SP_SUL!M401)</f>
        <v>ZAC-S</v>
      </c>
      <c r="G397" s="95" t="str">
        <f>IF(SP_SUL!I401="","*",SP_SUL!I401)</f>
        <v>-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-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>
        <f>IF(SP_SUL!B402="","*",SP_SUL!B402)</f>
        <v>46070</v>
      </c>
      <c r="D398" s="94" t="str">
        <f>IF(SP_SUL!D402="","*",SP_SUL!D402)</f>
        <v>E42</v>
      </c>
      <c r="E398" s="94" t="str">
        <f>IF(SP_SUL!H402="","*",SP_SUL!H402)</f>
        <v>ZBV3</v>
      </c>
      <c r="F398" s="100" t="str">
        <f>IF(SP_SUL!M402="","*",SP_SUL!M402)</f>
        <v>ZBM-ZHO</v>
      </c>
      <c r="G398" s="95" t="str">
        <f>IF(SP_SUL!I402="","*",SP_SUL!I402)</f>
        <v>ZBV3</v>
      </c>
      <c r="H398" s="95" t="str">
        <f>IF(SP_SUL!AB402="","*",SP_SUL!AB402)</f>
        <v>FIXO + ESCALA</v>
      </c>
      <c r="I398" s="95" t="str">
        <f>IF(SP_SUL!AC402="","*",SP_SUL!AC402)</f>
        <v>AGD ACIONAMENTO PCM</v>
      </c>
      <c r="J398" s="96" t="str">
        <f>IF(SP_SUL!AA402="","*",SP_SUL!AA402)</f>
        <v>3 ( Lucas  fixo)+ 2 Escala</v>
      </c>
      <c r="K398" s="97">
        <f>IF(SP_SUL!AD402="","*",SP_SUL!AD402)</f>
        <v>0.41666666666666669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>
        <f>IF(SP_SUL!B404="","*",SP_SUL!B404)</f>
        <v>46070</v>
      </c>
      <c r="D400" s="94" t="str">
        <f>IF(SP_SUL!D404="","*",SP_SUL!D404)</f>
        <v>ROGÉRIO (TP-730)</v>
      </c>
      <c r="E400" s="94" t="str">
        <f>IF(SP_SUL!H404="","*",SP_SUL!H404)</f>
        <v>-</v>
      </c>
      <c r="F400" s="100" t="str">
        <f>IF(SP_SUL!M404="","*",SP_SUL!M404)</f>
        <v>ZXI-ZIC</v>
      </c>
      <c r="G400" s="95" t="str">
        <f>IF(SP_SUL!I404="","*",SP_SUL!I404)</f>
        <v>-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-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>
        <f>IF(SP_SUL!B405="","*",SP_SUL!B405)</f>
        <v>46070</v>
      </c>
      <c r="D401" s="94" t="str">
        <f>IF(SP_SUL!D405="","*",SP_SUL!D405)</f>
        <v>W59</v>
      </c>
      <c r="E401" s="94" t="str">
        <f>IF(SP_SUL!H405="","*",SP_SUL!H405)</f>
        <v>ZYU1</v>
      </c>
      <c r="F401" s="100" t="str">
        <f>IF(SP_SUL!M405="","*",SP_SUL!M405)</f>
        <v>ZXI-ZIC</v>
      </c>
      <c r="G401" s="95" t="str">
        <f>IF(SP_SUL!I405="","*",SP_SUL!I405)</f>
        <v>ZYU1</v>
      </c>
      <c r="H401" s="95" t="str">
        <f>IF(SP_SUL!AB405="","*",SP_SUL!AB405)</f>
        <v>FIXO</v>
      </c>
      <c r="I401" s="95" t="str">
        <f>IF(SP_SUL!AC405="","*",SP_SUL!AC405)</f>
        <v>*</v>
      </c>
      <c r="J401" s="96">
        <f>IF(SP_SUL!AA405="","*",SP_SUL!AA405)</f>
        <v>1</v>
      </c>
      <c r="K401" s="97">
        <f>IF(SP_SUL!AD405="","*",SP_SUL!AD405)</f>
        <v>0.29166666666666669</v>
      </c>
    </row>
    <row r="402" spans="2:11" hidden="1">
      <c r="B402" s="94" t="str">
        <f>IF(SP_SUL!Y406="","*",SP_SUL!Y406)</f>
        <v>*</v>
      </c>
      <c r="C402" s="95">
        <f>IF(SP_SUL!B406="","*",SP_SUL!B406)</f>
        <v>46070</v>
      </c>
      <c r="D402" s="94" t="str">
        <f>IF(SP_SUL!D406="","*",SP_SUL!D406)</f>
        <v>V93</v>
      </c>
      <c r="E402" s="94" t="str">
        <f>IF(SP_SUL!H406="","*",SP_SUL!H406)</f>
        <v>ZYU1</v>
      </c>
      <c r="F402" s="100" t="str">
        <f>IF(SP_SUL!M406="","*",SP_SUL!M406)</f>
        <v>ZYU-ZST</v>
      </c>
      <c r="G402" s="95" t="str">
        <f>IF(SP_SUL!I406="","*",SP_SUL!I406)</f>
        <v>ZYU1</v>
      </c>
      <c r="H402" s="95" t="str">
        <f>IF(SP_SUL!AB406="","*",SP_SUL!AB406)</f>
        <v>ESCALA</v>
      </c>
      <c r="I402" s="95" t="str">
        <f>IF(SP_SUL!AC406="","*",SP_SUL!AC406)</f>
        <v>ACIONAMENTO</v>
      </c>
      <c r="J402" s="96" t="str">
        <f>IF(SP_SUL!AA406="","*",SP_SUL!AA406)</f>
        <v>-</v>
      </c>
      <c r="K402" s="97">
        <f>IF(SP_SUL!AD406="","*",SP_SUL!AD406)</f>
        <v>0.29166666666666669</v>
      </c>
    </row>
    <row r="403" spans="2:11" hidden="1">
      <c r="B403" s="94" t="str">
        <f>IF(SP_SUL!Y407="","*",SP_SUL!Y407)</f>
        <v>*</v>
      </c>
      <c r="C403" s="95">
        <f>IF(SP_SUL!B407="","*",SP_SUL!B407)</f>
        <v>46070</v>
      </c>
      <c r="D403" s="94" t="str">
        <f>IF(SP_SUL!D407="","*",SP_SUL!D407)</f>
        <v>ROBSON (TF-701)</v>
      </c>
      <c r="E403" s="94" t="str">
        <f>IF(SP_SUL!H407="","*",SP_SUL!H407)</f>
        <v>-</v>
      </c>
      <c r="F403" s="100" t="str">
        <f>IF(SP_SUL!M407="","*",SP_SUL!M407)</f>
        <v>ZDY-ZFY</v>
      </c>
      <c r="G403" s="95" t="str">
        <f>IF(SP_SUL!I407="","*",SP_SUL!I407)</f>
        <v>-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-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>
        <f>IF(SP_SUL!B408="","*",SP_SUL!B408)</f>
        <v>46070</v>
      </c>
      <c r="D404" s="94" t="str">
        <f>IF(SP_SUL!D408="","*",SP_SUL!D408)</f>
        <v>JACIANO (TF-674)</v>
      </c>
      <c r="E404" s="94" t="str">
        <f>IF(SP_SUL!H408="","*",SP_SUL!H408)</f>
        <v>-</v>
      </c>
      <c r="F404" s="100" t="str">
        <f>IF(SP_SUL!M408="","*",SP_SUL!M408)</f>
        <v>ZDY-ZFY</v>
      </c>
      <c r="G404" s="95" t="str">
        <f>IF(SP_SUL!I408="","*",SP_SUL!I408)</f>
        <v>-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>
        <f>IF(SP_SUL!B411="","*",SP_SUL!B411)</f>
        <v>46070</v>
      </c>
      <c r="D407" s="94" t="str">
        <f>IF(SP_SUL!D411="","*",SP_SUL!D411)</f>
        <v>SUPER ZWW</v>
      </c>
      <c r="E407" s="94" t="str">
        <f>IF(SP_SUL!H411="","*",SP_SUL!H411)</f>
        <v>-</v>
      </c>
      <c r="F407" s="100" t="str">
        <f>IF(SP_SUL!M411="","*",SP_SUL!M411)</f>
        <v>ZKW-ZLU</v>
      </c>
      <c r="G407" s="95" t="str">
        <f>IF(SP_SUL!I411="","*",SP_SUL!I411)</f>
        <v>-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>
        <f>IF(SP_SUL!B412="","*",SP_SUL!B412)</f>
        <v>46070</v>
      </c>
      <c r="D408" s="94" t="str">
        <f>IF(SP_SUL!D412="","*",SP_SUL!D412)</f>
        <v>V89</v>
      </c>
      <c r="E408" s="94" t="str">
        <f>IF(SP_SUL!H412="","*",SP_SUL!H412)</f>
        <v>102ZKW2</v>
      </c>
      <c r="F408" s="100" t="str">
        <f>IF(SP_SUL!M412="","*",SP_SUL!M412)</f>
        <v>ZKW-ZLU</v>
      </c>
      <c r="G408" s="95" t="str">
        <f>IF(SP_SUL!I412="","*",SP_SUL!I412)</f>
        <v>102ZKW2</v>
      </c>
      <c r="H408" s="95" t="str">
        <f>IF(SP_SUL!AB412="","*",SP_SUL!AB412)</f>
        <v>FIXO</v>
      </c>
      <c r="I408" s="95" t="str">
        <f>IF(SP_SUL!AC412="","*",SP_SUL!AC412)</f>
        <v>*</v>
      </c>
      <c r="J408" s="96">
        <f>IF(SP_SUL!AA412="","*",SP_SUL!AA412)</f>
        <v>1</v>
      </c>
      <c r="K408" s="97">
        <f>IF(SP_SUL!AD412="","*",SP_SUL!AD412)</f>
        <v>0.35416666666666669</v>
      </c>
    </row>
    <row r="409" spans="2:11" hidden="1">
      <c r="B409" s="94" t="str">
        <f>IF(SP_SUL!Y413="","*",SP_SUL!Y413)</f>
        <v>*</v>
      </c>
      <c r="C409" s="95">
        <f>IF(SP_SUL!B413="","*",SP_SUL!B413)</f>
        <v>46070</v>
      </c>
      <c r="D409" s="94" t="str">
        <f>IF(SP_SUL!D413="","*",SP_SUL!D413)</f>
        <v>E17</v>
      </c>
      <c r="E409" s="94" t="str">
        <f>IF(SP_SUL!H413="","*",SP_SUL!H413)</f>
        <v>102ZKW2</v>
      </c>
      <c r="F409" s="100" t="str">
        <f>IF(SP_SUL!M413="","*",SP_SUL!M413)</f>
        <v>ZKW-ZLU</v>
      </c>
      <c r="G409" s="95" t="str">
        <f>IF(SP_SUL!I413="","*",SP_SUL!I413)</f>
        <v>102ZKW2</v>
      </c>
      <c r="H409" s="95" t="str">
        <f>IF(SP_SUL!AB413="","*",SP_SUL!AB413)</f>
        <v>FIXO</v>
      </c>
      <c r="I409" s="95" t="str">
        <f>IF(SP_SUL!AC413="","*",SP_SUL!AC413)</f>
        <v>*</v>
      </c>
      <c r="J409" s="96">
        <f>IF(SP_SUL!AA413="","*",SP_SUL!AA413)</f>
        <v>1</v>
      </c>
      <c r="K409" s="97">
        <f>IF(SP_SUL!AD413="","*",SP_SUL!AD413)</f>
        <v>0.35416666666666669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>
        <f>IF(SP_SUL!B417="","*",SP_SUL!B417)</f>
        <v>46070</v>
      </c>
      <c r="D413" s="94" t="str">
        <f>IF(SP_SUL!D417="","*",SP_SUL!D417)</f>
        <v>MODERNIZAÇÃO SERRA</v>
      </c>
      <c r="E413" s="94" t="str">
        <f>IF(SP_SUL!H417="","*",SP_SUL!H417)</f>
        <v>-</v>
      </c>
      <c r="F413" s="100" t="str">
        <f>IF(SP_SUL!M417="","*",SP_SUL!M417)</f>
        <v>ZEJ-ZRB</v>
      </c>
      <c r="G413" s="95" t="str">
        <f>IF(SP_SUL!I417="","*",SP_SUL!I417)</f>
        <v>-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-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>
        <f>IF(SP_SUL!B418="","*",SP_SUL!B418)</f>
        <v>46070</v>
      </c>
      <c r="D414" s="94" t="str">
        <f>IF(SP_SUL!D418="","*",SP_SUL!D418)</f>
        <v>W96</v>
      </c>
      <c r="E414" s="94" t="str">
        <f>IF(SP_SUL!H418="","*",SP_SUL!H418)</f>
        <v>ZEM-1</v>
      </c>
      <c r="F414" s="100" t="str">
        <f>IF(SP_SUL!M418="","*",SP_SUL!M418)</f>
        <v>ZEJ-ZRB</v>
      </c>
      <c r="G414" s="95" t="str">
        <f>IF(SP_SUL!I418="","*",SP_SUL!I418)</f>
        <v>ZEM-1</v>
      </c>
      <c r="H414" s="95" t="str">
        <f>IF(SP_SUL!AB418="","*",SP_SUL!AB418)</f>
        <v>FIXO</v>
      </c>
      <c r="I414" s="95" t="str">
        <f>IF(SP_SUL!AC418="","*",SP_SUL!AC418)</f>
        <v>*</v>
      </c>
      <c r="J414" s="96">
        <f>IF(SP_SUL!AA418="","*",SP_SUL!AA418)</f>
        <v>1</v>
      </c>
      <c r="K414" s="97">
        <f>IF(SP_SUL!AD418="","*",SP_SUL!AD418)</f>
        <v>0.29166666666666669</v>
      </c>
    </row>
    <row r="415" spans="2:11" hidden="1">
      <c r="B415" s="94" t="str">
        <f>IF(SP_SUL!Y419="","*",SP_SUL!Y419)</f>
        <v>*</v>
      </c>
      <c r="C415" s="95">
        <f>IF(SP_SUL!B419="","*",SP_SUL!B419)</f>
        <v>46070</v>
      </c>
      <c r="D415" s="94" t="str">
        <f>IF(SP_SUL!D419="","*",SP_SUL!D419)</f>
        <v>MATEUS (TP-809)</v>
      </c>
      <c r="E415" s="94" t="str">
        <f>IF(SP_SUL!H419="","*",SP_SUL!H419)</f>
        <v>-</v>
      </c>
      <c r="F415" s="100" t="str">
        <f>IF(SP_SUL!M419="","*",SP_SUL!M419)</f>
        <v>ZEJ-ZRB</v>
      </c>
      <c r="G415" s="95" t="str">
        <f>IF(SP_SUL!I419="","*",SP_SUL!I419)</f>
        <v>-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-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>
        <f>IF(SP_SUL!B420="","*",SP_SUL!B420)</f>
        <v>46070</v>
      </c>
      <c r="D416" s="94" t="str">
        <f>IF(SP_SUL!D420="","*",SP_SUL!D420)</f>
        <v>ADENISON (TP-810)</v>
      </c>
      <c r="E416" s="94" t="str">
        <f>IF(SP_SUL!H420="","*",SP_SUL!H420)</f>
        <v>-</v>
      </c>
      <c r="F416" s="100" t="str">
        <f>IF(SP_SUL!M420="","*",SP_SUL!M420)</f>
        <v>ZEJ</v>
      </c>
      <c r="G416" s="95" t="str">
        <f>IF(SP_SUL!I420="","*",SP_SUL!I420)</f>
        <v>-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-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>
        <f>IF(SP_SUL!B423="","*",SP_SUL!B423)</f>
        <v>46070</v>
      </c>
      <c r="D419" s="94" t="str">
        <f>IF(SP_SUL!D423="","*",SP_SUL!D423)</f>
        <v>MODERNIZAÇÃO SERRA</v>
      </c>
      <c r="E419" s="94" t="str">
        <f>IF(SP_SUL!H423="","*",SP_SUL!H423)</f>
        <v>-</v>
      </c>
      <c r="F419" s="100" t="str">
        <f>IF(SP_SUL!M423="","*",SP_SUL!M423)</f>
        <v>ZEZ-ZXW</v>
      </c>
      <c r="G419" s="95" t="str">
        <f>IF(SP_SUL!I423="","*",SP_SUL!I423)</f>
        <v>-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>
        <f>IF(SP_SUL!B424="","*",SP_SUL!B424)</f>
        <v>46070</v>
      </c>
      <c r="D420" s="94" t="str">
        <f>IF(SP_SUL!D424="","*",SP_SUL!D424)</f>
        <v>W61</v>
      </c>
      <c r="E420" s="94" t="str">
        <f>IF(SP_SUL!H424="","*",SP_SUL!H424)</f>
        <v>K67ZEV-1</v>
      </c>
      <c r="F420" s="100" t="str">
        <f>IF(SP_SUL!M424="","*",SP_SUL!M424)</f>
        <v>ZEZ-ZXW</v>
      </c>
      <c r="G420" s="95" t="str">
        <f>IF(SP_SUL!I424="","*",SP_SUL!I424)</f>
        <v>K67ZEV-1</v>
      </c>
      <c r="H420" s="95" t="str">
        <f>IF(SP_SUL!AB424="","*",SP_SUL!AB424)</f>
        <v>FIXO</v>
      </c>
      <c r="I420" s="95" t="str">
        <f>IF(SP_SUL!AC424="","*",SP_SUL!AC424)</f>
        <v>*</v>
      </c>
      <c r="J420" s="96">
        <f>IF(SP_SUL!AA424="","*",SP_SUL!AA424)</f>
        <v>1</v>
      </c>
      <c r="K420" s="97">
        <f>IF(SP_SUL!AD424="","*",SP_SUL!AD424)</f>
        <v>0.29166666666666669</v>
      </c>
    </row>
    <row r="421" spans="2:11" hidden="1">
      <c r="B421" s="94" t="str">
        <f>IF(SP_SUL!Y425="","*",SP_SUL!Y425)</f>
        <v>*</v>
      </c>
      <c r="C421" s="95">
        <f>IF(SP_SUL!B425="","*",SP_SUL!B425)</f>
        <v>46070</v>
      </c>
      <c r="D421" s="94" t="str">
        <f>IF(SP_SUL!D425="","*",SP_SUL!D425)</f>
        <v>V85</v>
      </c>
      <c r="E421" s="94" t="str">
        <f>IF(SP_SUL!H425="","*",SP_SUL!H425)</f>
        <v>K67ZEV-1</v>
      </c>
      <c r="F421" s="100" t="str">
        <f>IF(SP_SUL!M425="","*",SP_SUL!M425)</f>
        <v>ZEZ-ZXW</v>
      </c>
      <c r="G421" s="95" t="str">
        <f>IF(SP_SUL!I425="","*",SP_SUL!I425)</f>
        <v>K67ZEV-1</v>
      </c>
      <c r="H421" s="95" t="str">
        <f>IF(SP_SUL!AB425="","*",SP_SUL!AB425)</f>
        <v>FIXO</v>
      </c>
      <c r="I421" s="95" t="str">
        <f>IF(SP_SUL!AC425="","*",SP_SUL!AC425)</f>
        <v>*</v>
      </c>
      <c r="J421" s="96">
        <f>IF(SP_SUL!AA425="","*",SP_SUL!AA425)</f>
        <v>1</v>
      </c>
      <c r="K421" s="97">
        <f>IF(SP_SUL!AD425="","*",SP_SUL!AD425)</f>
        <v>0.29166666666666669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>
        <f>IF(SP_SUL!B427="","*",SP_SUL!B427)</f>
        <v>46070</v>
      </c>
      <c r="D423" s="94" t="str">
        <f>IF(SP_SUL!D427="","*",SP_SUL!D427)</f>
        <v>MODERNIZAÇÃO SERRA</v>
      </c>
      <c r="E423" s="94" t="str">
        <f>IF(SP_SUL!H427="","*",SP_SUL!H427)</f>
        <v>-</v>
      </c>
      <c r="F423" s="100" t="str">
        <f>IF(SP_SUL!M427="","*",SP_SUL!M427)</f>
        <v>ZGP-ZPT</v>
      </c>
      <c r="G423" s="95" t="str">
        <f>IF(SP_SUL!I427="","*",SP_SUL!I427)</f>
        <v>-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-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>
        <f>IF(SP_SUL!B428="","*",SP_SUL!B428)</f>
        <v>46070</v>
      </c>
      <c r="D424" s="94" t="str">
        <f>IF(SP_SUL!D428="","*",SP_SUL!D428)</f>
        <v>W62</v>
      </c>
      <c r="E424" s="94" t="str">
        <f>IF(SP_SUL!H428="","*",SP_SUL!H428)</f>
        <v>ZPT1051</v>
      </c>
      <c r="F424" s="100" t="str">
        <f>IF(SP_SUL!M428="","*",SP_SUL!M428)</f>
        <v>ZGP</v>
      </c>
      <c r="G424" s="95" t="str">
        <f>IF(SP_SUL!I428="","*",SP_SUL!I428)</f>
        <v>ZPTZDR</v>
      </c>
      <c r="H424" s="95" t="str">
        <f>IF(SP_SUL!AB428="","*",SP_SUL!AB428)</f>
        <v>FIXO</v>
      </c>
      <c r="I424" s="95" t="str">
        <f>IF(SP_SUL!AC428="","*",SP_SUL!AC428)</f>
        <v>*</v>
      </c>
      <c r="J424" s="96">
        <f>IF(SP_SUL!AA428="","*",SP_SUL!AA428)</f>
        <v>1</v>
      </c>
      <c r="K424" s="97">
        <f>IF(SP_SUL!AD428="","*",SP_SUL!AD428)</f>
        <v>0.29166666666666669</v>
      </c>
    </row>
    <row r="425" spans="2:11" hidden="1">
      <c r="B425" s="94" t="str">
        <f>IF(SP_SUL!Y429="","*",SP_SUL!Y429)</f>
        <v>*</v>
      </c>
      <c r="C425" s="95">
        <f>IF(SP_SUL!B429="","*",SP_SUL!B429)</f>
        <v>46070</v>
      </c>
      <c r="D425" s="94" t="str">
        <f>IF(SP_SUL!D429="","*",SP_SUL!D429)</f>
        <v>A84</v>
      </c>
      <c r="E425" s="94" t="str">
        <f>IF(SP_SUL!H429="","*",SP_SUL!H429)</f>
        <v>109ZPT</v>
      </c>
      <c r="F425" s="100" t="str">
        <f>IF(SP_SUL!M429="","*",SP_SUL!M429)</f>
        <v>ZPT-ZPG-ZPT</v>
      </c>
      <c r="G425" s="95" t="str">
        <f>IF(SP_SUL!I429="","*",SP_SUL!I429)</f>
        <v>ZPT105</v>
      </c>
      <c r="H425" s="95" t="str">
        <f>IF(SP_SUL!AB429="","*",SP_SUL!AB429)</f>
        <v>FIXO</v>
      </c>
      <c r="I425" s="95" t="str">
        <f>IF(SP_SUL!AC429="","*",SP_SUL!AC429)</f>
        <v>*</v>
      </c>
      <c r="J425" s="96">
        <f>IF(SP_SUL!AA429="","*",SP_SUL!AA429)</f>
        <v>1</v>
      </c>
      <c r="K425" s="97">
        <f>IF(SP_SUL!AD429="","*",SP_SUL!AD429)</f>
        <v>0.29166666666666669</v>
      </c>
    </row>
    <row r="426" spans="2:11" hidden="1">
      <c r="B426" s="94" t="str">
        <f>IF(SP_SUL!Y430="","*",SP_SUL!Y430)</f>
        <v>*</v>
      </c>
      <c r="C426" s="95">
        <f>IF(SP_SUL!B430="","*",SP_SUL!B430)</f>
        <v>46070</v>
      </c>
      <c r="D426" s="94" t="str">
        <f>IF(SP_SUL!D430="","*",SP_SUL!D430)</f>
        <v>ANDERSON (TF-680)</v>
      </c>
      <c r="E426" s="94" t="str">
        <f>IF(SP_SUL!H430="","*",SP_SUL!H430)</f>
        <v>-</v>
      </c>
      <c r="F426" s="100" t="str">
        <f>IF(SP_SUL!M430="","*",SP_SUL!M430)</f>
        <v>ZGP-ZPT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-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>
        <f>IF(SP_SUL!B431="","*",SP_SUL!B431)</f>
        <v>46070</v>
      </c>
      <c r="D427" s="94" t="str">
        <f>IF(SP_SUL!D431="","*",SP_SUL!D431)</f>
        <v>DIEGO (TF-42)</v>
      </c>
      <c r="E427" s="94" t="str">
        <f>IF(SP_SUL!H431="","*",SP_SUL!H431)</f>
        <v>-</v>
      </c>
      <c r="F427" s="100" t="str">
        <f>IF(SP_SUL!M431="","*",SP_SUL!M431)</f>
        <v>PAT-ZGM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-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>
        <f>IF(SP_SUL!B432="","*",SP_SUL!B432)</f>
        <v>46070</v>
      </c>
      <c r="D428" s="94" t="str">
        <f>IF(SP_SUL!D432="","*",SP_SUL!D432)</f>
        <v>EXPANSÃO TURMA 1</v>
      </c>
      <c r="E428" s="94" t="str">
        <f>IF(SP_SUL!H432="","*",SP_SUL!H432)</f>
        <v>-</v>
      </c>
      <c r="F428" s="100" t="str">
        <f>IF(SP_SUL!M432="","*",SP_SUL!M432)</f>
        <v>PAT-ZGM</v>
      </c>
      <c r="G428" s="95" t="str">
        <f>IF(SP_SUL!I432="","*",SP_SUL!I432)</f>
        <v>-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-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>
        <f>IF(SP_SUL!B435="","*",SP_SUL!B435)</f>
        <v>46071</v>
      </c>
      <c r="D431" s="94" t="str">
        <f>IF(SP_SUL!D435="","*",SP_SUL!D435)</f>
        <v>EXPANSÃO TURMA 1</v>
      </c>
      <c r="E431" s="94" t="str">
        <f>IF(SP_SUL!H435="","*",SP_SUL!H435)</f>
        <v>-</v>
      </c>
      <c r="F431" s="100" t="str">
        <f>IF(SP_SUL!M435="","*",SP_SUL!M435)</f>
        <v>ZCD</v>
      </c>
      <c r="G431" s="95" t="str">
        <f>IF(SP_SUL!I435="","*",SP_SUL!I435)</f>
        <v>-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-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>
        <f>IF(SP_SUL!B436="","*",SP_SUL!B436)</f>
        <v>46071</v>
      </c>
      <c r="D432" s="94" t="str">
        <f>IF(SP_SUL!D436="","*",SP_SUL!D436)</f>
        <v>KLECIO (TP-699)</v>
      </c>
      <c r="E432" s="94" t="str">
        <f>IF(SP_SUL!H436="","*",SP_SUL!H436)</f>
        <v>-</v>
      </c>
      <c r="F432" s="100" t="str">
        <f>IF(SP_SUL!M436="","*",SP_SUL!M436)</f>
        <v>ZAC-S</v>
      </c>
      <c r="G432" s="95" t="str">
        <f>IF(SP_SUL!I436="","*",SP_SUL!I436)</f>
        <v>-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-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>
        <f>IF(SP_SUL!B437="","*",SP_SUL!B437)</f>
        <v>46071</v>
      </c>
      <c r="D433" s="94" t="str">
        <f>IF(SP_SUL!D437="","*",SP_SUL!D437)</f>
        <v>E42</v>
      </c>
      <c r="E433" s="94" t="str">
        <f>IF(SP_SUL!H437="","*",SP_SUL!H437)</f>
        <v>ZBV3</v>
      </c>
      <c r="F433" s="100" t="str">
        <f>IF(SP_SUL!M437="","*",SP_SUL!M437)</f>
        <v>ZSU</v>
      </c>
      <c r="G433" s="95" t="str">
        <f>IF(SP_SUL!I437="","*",SP_SUL!I437)</f>
        <v>ZBV3</v>
      </c>
      <c r="H433" s="95" t="str">
        <f>IF(SP_SUL!AB437="","*",SP_SUL!AB437)</f>
        <v>FIXO + ESCALA</v>
      </c>
      <c r="I433" s="95" t="str">
        <f>IF(SP_SUL!AC437="","*",SP_SUL!AC437)</f>
        <v>AGD ACIONAMENTO PCM</v>
      </c>
      <c r="J433" s="96" t="str">
        <f>IF(SP_SUL!AA437="","*",SP_SUL!AA437)</f>
        <v>3 ( Lucas  fixo)+ 2 Escala</v>
      </c>
      <c r="K433" s="97">
        <f>IF(SP_SUL!AD437="","*",SP_SUL!AD437)</f>
        <v>0.41666666666666669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>
        <f>IF(SP_SUL!B439="","*",SP_SUL!B439)</f>
        <v>46071</v>
      </c>
      <c r="D435" s="94" t="str">
        <f>IF(SP_SUL!D439="","*",SP_SUL!D439)</f>
        <v>ROGÉRIO (TP-730)</v>
      </c>
      <c r="E435" s="94" t="str">
        <f>IF(SP_SUL!H439="","*",SP_SUL!H439)</f>
        <v>-</v>
      </c>
      <c r="F435" s="100" t="str">
        <f>IF(SP_SUL!M439="","*",SP_SUL!M439)</f>
        <v>ZXI-ZIC</v>
      </c>
      <c r="G435" s="95" t="str">
        <f>IF(SP_SUL!I439="","*",SP_SUL!I439)</f>
        <v>-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-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>
        <f>IF(SP_SUL!B440="","*",SP_SUL!B440)</f>
        <v>46071</v>
      </c>
      <c r="D436" s="94" t="str">
        <f>IF(SP_SUL!D440="","*",SP_SUL!D440)</f>
        <v>W59</v>
      </c>
      <c r="E436" s="94" t="str">
        <f>IF(SP_SUL!H440="","*",SP_SUL!H440)</f>
        <v>ZYU1</v>
      </c>
      <c r="F436" s="100" t="str">
        <f>IF(SP_SUL!M440="","*",SP_SUL!M440)</f>
        <v>ZXI-ZIC</v>
      </c>
      <c r="G436" s="95" t="str">
        <f>IF(SP_SUL!I440="","*",SP_SUL!I440)</f>
        <v>ZYU1</v>
      </c>
      <c r="H436" s="95" t="str">
        <f>IF(SP_SUL!AB440="","*",SP_SUL!AB440)</f>
        <v>FIXO</v>
      </c>
      <c r="I436" s="95" t="str">
        <f>IF(SP_SUL!AC440="","*",SP_SUL!AC440)</f>
        <v>*</v>
      </c>
      <c r="J436" s="96">
        <f>IF(SP_SUL!AA440="","*",SP_SUL!AA440)</f>
        <v>1</v>
      </c>
      <c r="K436" s="97">
        <f>IF(SP_SUL!AD440="","*",SP_SUL!AD440)</f>
        <v>0.29166666666666669</v>
      </c>
    </row>
    <row r="437" spans="2:11" hidden="1">
      <c r="B437" s="94" t="str">
        <f>IF(SP_SUL!Y441="","*",SP_SUL!Y441)</f>
        <v>*</v>
      </c>
      <c r="C437" s="95">
        <f>IF(SP_SUL!B441="","*",SP_SUL!B441)</f>
        <v>46071</v>
      </c>
      <c r="D437" s="94" t="str">
        <f>IF(SP_SUL!D441="","*",SP_SUL!D441)</f>
        <v>V93</v>
      </c>
      <c r="E437" s="94" t="str">
        <f>IF(SP_SUL!H441="","*",SP_SUL!H441)</f>
        <v>ZYU1</v>
      </c>
      <c r="F437" s="100" t="str">
        <f>IF(SP_SUL!M441="","*",SP_SUL!M441)</f>
        <v>ZYU-ZST</v>
      </c>
      <c r="G437" s="95" t="str">
        <f>IF(SP_SUL!I441="","*",SP_SUL!I441)</f>
        <v>ZYU1</v>
      </c>
      <c r="H437" s="95" t="str">
        <f>IF(SP_SUL!AB441="","*",SP_SUL!AB441)</f>
        <v>ESCALA</v>
      </c>
      <c r="I437" s="95" t="str">
        <f>IF(SP_SUL!AC441="","*",SP_SUL!AC441)</f>
        <v>ACIONAMENTO</v>
      </c>
      <c r="J437" s="96">
        <f>IF(SP_SUL!AA441="","*",SP_SUL!AA441)</f>
        <v>1</v>
      </c>
      <c r="K437" s="97">
        <f>IF(SP_SUL!AD441="","*",SP_SUL!AD441)</f>
        <v>0.29166666666666669</v>
      </c>
    </row>
    <row r="438" spans="2:11" hidden="1">
      <c r="B438" s="94" t="str">
        <f>IF(SP_SUL!Y442="","*",SP_SUL!Y442)</f>
        <v>*</v>
      </c>
      <c r="C438" s="95">
        <f>IF(SP_SUL!B442="","*",SP_SUL!B442)</f>
        <v>46071</v>
      </c>
      <c r="D438" s="94" t="str">
        <f>IF(SP_SUL!D442="","*",SP_SUL!D442)</f>
        <v>ROBSON (TF-701)</v>
      </c>
      <c r="E438" s="94" t="str">
        <f>IF(SP_SUL!H442="","*",SP_SUL!H442)</f>
        <v>-</v>
      </c>
      <c r="F438" s="100" t="str">
        <f>IF(SP_SUL!M442="","*",SP_SUL!M442)</f>
        <v>ZDY-ZFY</v>
      </c>
      <c r="G438" s="95" t="str">
        <f>IF(SP_SUL!I442="","*",SP_SUL!I442)</f>
        <v>-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-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>
        <f>IF(SP_SUL!B443="","*",SP_SUL!B443)</f>
        <v>46071</v>
      </c>
      <c r="D439" s="94" t="str">
        <f>IF(SP_SUL!D443="","*",SP_SUL!D443)</f>
        <v>JACIANO (TF-674)</v>
      </c>
      <c r="E439" s="94" t="str">
        <f>IF(SP_SUL!H443="","*",SP_SUL!H443)</f>
        <v>-</v>
      </c>
      <c r="F439" s="100" t="str">
        <f>IF(SP_SUL!M443="","*",SP_SUL!M443)</f>
        <v>ZDY-ZFY</v>
      </c>
      <c r="G439" s="95" t="str">
        <f>IF(SP_SUL!I443="","*",SP_SUL!I443)</f>
        <v>-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>
        <f>IF(SP_SUL!B446="","*",SP_SUL!B446)</f>
        <v>46071</v>
      </c>
      <c r="D442" s="94" t="str">
        <f>IF(SP_SUL!D446="","*",SP_SUL!D446)</f>
        <v>W60</v>
      </c>
      <c r="E442" s="94" t="str">
        <f>IF(SP_SUL!H446="","*",SP_SUL!H446)</f>
        <v>102ZKW2</v>
      </c>
      <c r="F442" s="100" t="str">
        <f>IF(SP_SUL!M446="","*",SP_SUL!M446)</f>
        <v>ZKE-ZWW</v>
      </c>
      <c r="G442" s="95" t="str">
        <f>IF(SP_SUL!I446="","*",SP_SUL!I446)</f>
        <v>102ZKW2</v>
      </c>
      <c r="H442" s="95" t="str">
        <f>IF(SP_SUL!AB446="","*",SP_SUL!AB446)</f>
        <v>FIXO</v>
      </c>
      <c r="I442" s="95" t="str">
        <f>IF(SP_SUL!AC446="","*",SP_SUL!AC446)</f>
        <v>*</v>
      </c>
      <c r="J442" s="96">
        <f>IF(SP_SUL!AA446="","*",SP_SUL!AA446)</f>
        <v>1</v>
      </c>
      <c r="K442" s="97">
        <f>IF(SP_SUL!AD446="","*",SP_SUL!AD446)</f>
        <v>0.35416666666666669</v>
      </c>
    </row>
    <row r="443" spans="2:11" hidden="1">
      <c r="B443" s="94" t="str">
        <f>IF(SP_SUL!Y447="","*",SP_SUL!Y447)</f>
        <v>*</v>
      </c>
      <c r="C443" s="95">
        <f>IF(SP_SUL!B447="","*",SP_SUL!B447)</f>
        <v>46071</v>
      </c>
      <c r="D443" s="94" t="str">
        <f>IF(SP_SUL!D447="","*",SP_SUL!D447)</f>
        <v>V89</v>
      </c>
      <c r="E443" s="94" t="str">
        <f>IF(SP_SUL!H447="","*",SP_SUL!H447)</f>
        <v>102ZKW2</v>
      </c>
      <c r="F443" s="100" t="str">
        <f>IF(SP_SUL!M447="","*",SP_SUL!M447)</f>
        <v>ZKW-ZLU</v>
      </c>
      <c r="G443" s="95" t="str">
        <f>IF(SP_SUL!I447="","*",SP_SUL!I447)</f>
        <v>102ZKW2</v>
      </c>
      <c r="H443" s="95" t="str">
        <f>IF(SP_SUL!AB447="","*",SP_SUL!AB447)</f>
        <v>FIXO</v>
      </c>
      <c r="I443" s="95" t="str">
        <f>IF(SP_SUL!AC447="","*",SP_SUL!AC447)</f>
        <v>*</v>
      </c>
      <c r="J443" s="96">
        <f>IF(SP_SUL!AA447="","*",SP_SUL!AA447)</f>
        <v>1</v>
      </c>
      <c r="K443" s="97">
        <f>IF(SP_SUL!AD447="","*",SP_SUL!AD447)</f>
        <v>0.35416666666666669</v>
      </c>
    </row>
    <row r="444" spans="2:11" hidden="1">
      <c r="B444" s="94" t="str">
        <f>IF(SP_SUL!Y448="","*",SP_SUL!Y448)</f>
        <v>*</v>
      </c>
      <c r="C444" s="95">
        <f>IF(SP_SUL!B448="","*",SP_SUL!B448)</f>
        <v>46071</v>
      </c>
      <c r="D444" s="94" t="str">
        <f>IF(SP_SUL!D448="","*",SP_SUL!D448)</f>
        <v>EDSON (TP-780)</v>
      </c>
      <c r="E444" s="94" t="str">
        <f>IF(SP_SUL!H448="","*",SP_SUL!H448)</f>
        <v>-</v>
      </c>
      <c r="F444" s="100" t="str">
        <f>IF(SP_SUL!M448="","*",SP_SUL!M448)</f>
        <v>ZKW-ZLU</v>
      </c>
      <c r="G444" s="95" t="str">
        <f>IF(SP_SUL!I448="","*",SP_SUL!I448)</f>
        <v>-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>
        <f>IF(SP_SUL!B449="","*",SP_SUL!B449)</f>
        <v>46071</v>
      </c>
      <c r="D445" s="94" t="str">
        <f>IF(SP_SUL!D449="","*",SP_SUL!D449)</f>
        <v>E17</v>
      </c>
      <c r="E445" s="94" t="str">
        <f>IF(SP_SUL!H449="","*",SP_SUL!H449)</f>
        <v>102ZKW2</v>
      </c>
      <c r="F445" s="100" t="str">
        <f>IF(SP_SUL!M449="","*",SP_SUL!M449)</f>
        <v>ZKW-ZLU</v>
      </c>
      <c r="G445" s="95" t="str">
        <f>IF(SP_SUL!I449="","*",SP_SUL!I449)</f>
        <v>102ZKW2</v>
      </c>
      <c r="H445" s="95" t="str">
        <f>IF(SP_SUL!AB449="","*",SP_SUL!AB449)</f>
        <v>FIXO</v>
      </c>
      <c r="I445" s="95" t="str">
        <f>IF(SP_SUL!AC449="","*",SP_SUL!AC449)</f>
        <v>*</v>
      </c>
      <c r="J445" s="96">
        <f>IF(SP_SUL!AA449="","*",SP_SUL!AA449)</f>
        <v>1</v>
      </c>
      <c r="K445" s="97">
        <f>IF(SP_SUL!AD449="","*",SP_SUL!AD449)</f>
        <v>0.35416666666666669</v>
      </c>
    </row>
    <row r="446" spans="2:11" hidden="1">
      <c r="B446" s="94" t="str">
        <f>IF(SP_SUL!Y450="","*",SP_SUL!Y450)</f>
        <v>*</v>
      </c>
      <c r="C446" s="95">
        <f>IF(SP_SUL!B450="","*",SP_SUL!B450)</f>
        <v>46071</v>
      </c>
      <c r="D446" s="94" t="str">
        <f>IF(SP_SUL!D450="","*",SP_SUL!D450)</f>
        <v>CLEBISON (TP-728)</v>
      </c>
      <c r="E446" s="94" t="str">
        <f>IF(SP_SUL!H450="","*",SP_SUL!H450)</f>
        <v>-</v>
      </c>
      <c r="F446" s="100" t="str">
        <f>IF(SP_SUL!M450="","*",SP_SUL!M450)</f>
        <v>ZEM</v>
      </c>
      <c r="G446" s="95" t="str">
        <f>IF(SP_SUL!I450="","*",SP_SUL!I450)</f>
        <v>-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-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>
        <f>IF(SP_SUL!B451="","*",SP_SUL!B451)</f>
        <v>46071</v>
      </c>
      <c r="D447" s="94" t="str">
        <f>IF(SP_SUL!D451="","*",SP_SUL!D451)</f>
        <v>ISMAEL(TP-726)</v>
      </c>
      <c r="E447" s="94" t="str">
        <f>IF(SP_SUL!H451="","*",SP_SUL!H451)</f>
        <v>-</v>
      </c>
      <c r="F447" s="100" t="str">
        <f>IF(SP_SUL!M451="","*",SP_SUL!M451)</f>
        <v>ZEM</v>
      </c>
      <c r="G447" s="95" t="str">
        <f>IF(SP_SUL!I451="","*",SP_SUL!I451)</f>
        <v>-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-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>
        <f>IF(SP_SUL!B453="","*",SP_SUL!B453)</f>
        <v>46071</v>
      </c>
      <c r="D449" s="94" t="str">
        <f>IF(SP_SUL!D453="","*",SP_SUL!D453)</f>
        <v>WALTER (TP-810)</v>
      </c>
      <c r="E449" s="94" t="str">
        <f>IF(SP_SUL!H453="","*",SP_SUL!H453)</f>
        <v>-</v>
      </c>
      <c r="F449" s="100" t="str">
        <f>IF(SP_SUL!M453="","*",SP_SUL!M453)</f>
        <v>ZWI-ZEM</v>
      </c>
      <c r="G449" s="95" t="str">
        <f>IF(SP_SUL!I453="","*",SP_SUL!I453)</f>
        <v>-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-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>
        <f>IF(SP_SUL!B454="","*",SP_SUL!B454)</f>
        <v>46071</v>
      </c>
      <c r="D450" s="94" t="str">
        <f>IF(SP_SUL!D454="","*",SP_SUL!D454)</f>
        <v>ADENISON (TP-810)</v>
      </c>
      <c r="E450" s="94" t="str">
        <f>IF(SP_SUL!H454="","*",SP_SUL!H454)</f>
        <v>-</v>
      </c>
      <c r="F450" s="100" t="str">
        <f>IF(SP_SUL!M454="","*",SP_SUL!M454)</f>
        <v>ZWI-ZEM</v>
      </c>
      <c r="G450" s="95" t="str">
        <f>IF(SP_SUL!I454="","*",SP_SUL!I454)</f>
        <v>-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-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>
        <f>IF(SP_SUL!B456="","*",SP_SUL!B456)</f>
        <v>46071</v>
      </c>
      <c r="D452" s="94" t="str">
        <f>IF(SP_SUL!D456="","*",SP_SUL!D456)</f>
        <v>W61</v>
      </c>
      <c r="E452" s="94" t="str">
        <f>IF(SP_SUL!H456="","*",SP_SUL!H456)</f>
        <v>ZEV</v>
      </c>
      <c r="F452" s="100" t="str">
        <f>IF(SP_SUL!M456="","*",SP_SUL!M456)</f>
        <v>ZEV-ZPT</v>
      </c>
      <c r="G452" s="95" t="str">
        <f>IF(SP_SUL!I456="","*",SP_SUL!I456)</f>
        <v>ZPT</v>
      </c>
      <c r="H452" s="95" t="str">
        <f>IF(SP_SUL!AB456="","*",SP_SUL!AB456)</f>
        <v>FIXO</v>
      </c>
      <c r="I452" s="95" t="str">
        <f>IF(SP_SUL!AC456="","*",SP_SUL!AC456)</f>
        <v>*</v>
      </c>
      <c r="J452" s="96">
        <f>IF(SP_SUL!AA456="","*",SP_SUL!AA456)</f>
        <v>1</v>
      </c>
      <c r="K452" s="97">
        <f>IF(SP_SUL!AD456="","*",SP_SUL!AD456)</f>
        <v>0.47916666666666669</v>
      </c>
    </row>
    <row r="453" spans="2:11" hidden="1">
      <c r="B453" s="94" t="str">
        <f>IF(SP_SUL!Y457="","*",SP_SUL!Y457)</f>
        <v>*</v>
      </c>
      <c r="C453" s="95">
        <f>IF(SP_SUL!B457="","*",SP_SUL!B457)</f>
        <v>46071</v>
      </c>
      <c r="D453" s="94" t="str">
        <f>IF(SP_SUL!D457="","*",SP_SUL!D457)</f>
        <v>HUELTON (TP-725)</v>
      </c>
      <c r="E453" s="94" t="str">
        <f>IF(SP_SUL!H457="","*",SP_SUL!H457)</f>
        <v>-</v>
      </c>
      <c r="F453" s="100" t="str">
        <f>IF(SP_SUL!M457="","*",SP_SUL!M457)</f>
        <v>ZPG-MRS</v>
      </c>
      <c r="G453" s="95" t="str">
        <f>IF(SP_SUL!I457="","*",SP_SUL!I457)</f>
        <v>-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-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>
        <f>IF(SP_SUL!B458="","*",SP_SUL!B458)</f>
        <v>46071</v>
      </c>
      <c r="D454" s="94" t="str">
        <f>IF(SP_SUL!D458="","*",SP_SUL!D458)</f>
        <v>ANDERSON (TF-680)</v>
      </c>
      <c r="E454" s="94" t="str">
        <f>IF(SP_SUL!H458="","*",SP_SUL!H458)</f>
        <v>-</v>
      </c>
      <c r="F454" s="100" t="str">
        <f>IF(SP_SUL!M458="","*",SP_SUL!M458)</f>
        <v>ZGP</v>
      </c>
      <c r="G454" s="95" t="str">
        <f>IF(SP_SUL!I458="","*",SP_SUL!I458)</f>
        <v>-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-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>
        <f>IF(SP_SUL!B459="","*",SP_SUL!B459)</f>
        <v>46071</v>
      </c>
      <c r="D455" s="94" t="str">
        <f>IF(SP_SUL!D459="","*",SP_SUL!D459)</f>
        <v>DIEGO (TF-42)</v>
      </c>
      <c r="E455" s="94" t="str">
        <f>IF(SP_SUL!H459="","*",SP_SUL!H459)</f>
        <v>-</v>
      </c>
      <c r="F455" s="100" t="str">
        <f>IF(SP_SUL!M459="","*",SP_SUL!M459)</f>
        <v>PAT-ZGM</v>
      </c>
      <c r="G455" s="95" t="str">
        <f>IF(SP_SUL!I459="","*",SP_SUL!I459)</f>
        <v>-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-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>
        <f>IF(SP_SUL!B460="","*",SP_SUL!B460)</f>
        <v>46071</v>
      </c>
      <c r="D456" s="94" t="str">
        <f>IF(SP_SUL!D460="","*",SP_SUL!D460)</f>
        <v>EXPANSÃO TURMA 1</v>
      </c>
      <c r="E456" s="94" t="str">
        <f>IF(SP_SUL!H460="","*",SP_SUL!H460)</f>
        <v>-</v>
      </c>
      <c r="F456" s="100" t="str">
        <f>IF(SP_SUL!M460="","*",SP_SUL!M460)</f>
        <v>PAT-ZGM</v>
      </c>
      <c r="G456" s="95" t="str">
        <f>IF(SP_SUL!I460="","*",SP_SUL!I460)</f>
        <v>-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-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6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5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4608C99A-D5C0-4BAB-A14A-675B05614C86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customXml/itemProps5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Eric Binek Santanna</cp:lastModifiedBy>
  <cp:revision/>
  <dcterms:created xsi:type="dcterms:W3CDTF">2025-05-05T12:15:43Z</dcterms:created>
  <dcterms:modified xsi:type="dcterms:W3CDTF">2026-02-16T17:14:09Z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