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550" documentId="8_{B6337239-1A00-434D-AAD0-422EA1FEB5AE}" xr6:coauthVersionLast="47" xr6:coauthVersionMax="47" xr10:uidLastSave="{905F3DF9-88BE-4839-90EC-FDCCA374C511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4" hidden="1">'CONTROLE D'!$A$6:$R$1000</definedName>
    <definedName name="_xlnm._FilterDatabase" localSheetId="3" hidden="1">FN_MC!$AU$534:$AU$534</definedName>
    <definedName name="_xlnm._FilterDatabase" localSheetId="5" hidden="1">'CONTROLE D+1'!$A$2:$O$3000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07" i="1" l="1" a="1"/>
  <c r="N107" i="1"/>
  <c r="N111" i="1" a="1"/>
  <c r="N111" i="1"/>
  <c r="M111" i="1" a="1"/>
  <c r="M111" i="1"/>
  <c r="N112" i="1" a="1"/>
  <c r="N112" i="1"/>
  <c r="M112" i="1" a="1"/>
  <c r="M112" i="1"/>
  <c r="M109" i="1" a="1"/>
  <c r="M109" i="1"/>
  <c r="N109" i="1" a="1"/>
  <c r="N109" i="1"/>
  <c r="N98" i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AM104" i="1"/>
  <c r="AN104" i="1"/>
  <c r="R104" i="1"/>
  <c r="S104" i="1" a="1"/>
  <c r="S104" i="1" s="1"/>
  <c r="T104" i="1" a="1"/>
  <c r="T104" i="1" s="1"/>
  <c r="U104" i="1"/>
  <c r="AI104" i="1"/>
  <c r="BB104" i="1" s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AM105" i="1"/>
  <c r="AN105" i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R106" i="1"/>
  <c r="S106" i="1" a="1"/>
  <c r="S106" i="1" s="1"/>
  <c r="T106" i="1" a="1"/>
  <c r="T106" i="1" s="1"/>
  <c r="U106" i="1"/>
  <c r="AI106" i="1"/>
  <c r="BB106" i="1" s="1"/>
  <c r="AJ106" i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R107" i="1"/>
  <c r="S107" i="1" a="1"/>
  <c r="S107" i="1" s="1"/>
  <c r="T107" i="1" a="1"/>
  <c r="T107" i="1" s="1"/>
  <c r="U107" i="1"/>
  <c r="AI107" i="1"/>
  <c r="BB107" i="1" s="1"/>
  <c r="AJ107" i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R108" i="1"/>
  <c r="S108" i="1" a="1"/>
  <c r="S108" i="1" s="1"/>
  <c r="T108" i="1" a="1"/>
  <c r="T108" i="1" s="1"/>
  <c r="U108" i="1"/>
  <c r="AI108" i="1"/>
  <c r="BB108" i="1" s="1"/>
  <c r="AJ108" i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R109" i="1"/>
  <c r="S109" i="1" a="1"/>
  <c r="S109" i="1" s="1"/>
  <c r="T109" i="1" a="1"/>
  <c r="T109" i="1" s="1"/>
  <c r="U109" i="1"/>
  <c r="AI109" i="1"/>
  <c r="BB109" i="1" s="1"/>
  <c r="AJ109" i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R110" i="1"/>
  <c r="S110" i="1" a="1"/>
  <c r="S110" i="1" s="1"/>
  <c r="T110" i="1" a="1"/>
  <c r="T110" i="1" s="1"/>
  <c r="U110" i="1"/>
  <c r="AI110" i="1"/>
  <c r="BB110" i="1" s="1"/>
  <c r="AJ110" i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R111" i="1"/>
  <c r="S111" i="1" a="1"/>
  <c r="S111" i="1" s="1"/>
  <c r="T111" i="1" a="1"/>
  <c r="T111" i="1" s="1"/>
  <c r="U111" i="1"/>
  <c r="AI111" i="1"/>
  <c r="BB111" i="1" s="1"/>
  <c r="AJ111" i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R112" i="1"/>
  <c r="S112" i="1" a="1"/>
  <c r="S112" i="1" s="1"/>
  <c r="T112" i="1" a="1"/>
  <c r="T112" i="1" s="1"/>
  <c r="U112" i="1"/>
  <c r="AI112" i="1"/>
  <c r="BB112" i="1" s="1"/>
  <c r="AJ112" i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M114" i="1" a="1"/>
  <c r="M114" i="1" s="1"/>
  <c r="N114" i="1" a="1"/>
  <c r="N114" i="1" s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M115" i="1" a="1"/>
  <c r="M115" i="1" s="1"/>
  <c r="N115" i="1" a="1"/>
  <c r="N115" i="1" s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M116" i="1" a="1"/>
  <c r="M116" i="1" s="1"/>
  <c r="N116" i="1" a="1"/>
  <c r="N116" i="1" s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M117" i="1" a="1"/>
  <c r="M117" i="1" s="1"/>
  <c r="N117" i="1" a="1"/>
  <c r="N117" i="1" s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M118" i="1" a="1"/>
  <c r="M118" i="1" s="1"/>
  <c r="N118" i="1" a="1"/>
  <c r="N118" i="1" s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M119" i="1" a="1"/>
  <c r="M119" i="1" s="1"/>
  <c r="N119" i="1" a="1"/>
  <c r="N119" i="1" s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M120" i="1" a="1"/>
  <c r="M120" i="1" s="1"/>
  <c r="N120" i="1" a="1"/>
  <c r="N120" i="1" s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M122" i="1" a="1"/>
  <c r="M122" i="1" s="1"/>
  <c r="N122" i="1" a="1"/>
  <c r="N122" i="1" s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M124" i="1" a="1"/>
  <c r="M124" i="1" s="1"/>
  <c r="N124" i="1" a="1"/>
  <c r="N124" i="1" s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K326" i="11" s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K351" i="11" s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3" i="1"/>
  <c r="BB423" i="1" s="1"/>
  <c r="AI425" i="1"/>
  <c r="BB425" i="1" s="1"/>
  <c r="AI429" i="1"/>
  <c r="BB429" i="1" s="1"/>
  <c r="AI434" i="1"/>
  <c r="BB434" i="1" s="1"/>
  <c r="AI441" i="1"/>
  <c r="BB441" i="1" s="1"/>
  <c r="AI444" i="1"/>
  <c r="BB444" i="1" s="1"/>
  <c r="AI450" i="1"/>
  <c r="BB450" i="1" s="1"/>
  <c r="AI452" i="1"/>
  <c r="BB452" i="1" s="1"/>
  <c r="AI461" i="1"/>
  <c r="BB461" i="1" s="1"/>
  <c r="AI462" i="1"/>
  <c r="BB462" i="1" s="1"/>
  <c r="AI471" i="1"/>
  <c r="BB471" i="1" s="1"/>
  <c r="AI474" i="1"/>
  <c r="BB474" i="1" s="1"/>
  <c r="AI479" i="1"/>
  <c r="BB479" i="1" s="1"/>
  <c r="AI483" i="1"/>
  <c r="BB483" i="1" s="1"/>
  <c r="AI488" i="1"/>
  <c r="BB488" i="1" s="1"/>
  <c r="AI489" i="1"/>
  <c r="BB489" i="1" s="1"/>
  <c r="AI495" i="1"/>
  <c r="BB495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R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R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R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R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R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R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R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R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R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AJ104" i="1" l="1"/>
  <c r="BB65" i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  <comment ref="O1004" authorId="0" shapeId="0" xr:uid="{1D8F0E56-3A03-4F90-8B8C-36C9BB3D20DF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<sst xmlns="http://schemas.openxmlformats.org/spreadsheetml/2006/main" count="5928" uniqueCount="1475">
  <si>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</si>
  <si>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</si>
  <si>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</si>
  <si>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</si>
  <si>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</si>
  <si>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</si>
  <si>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</si>
  <si>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</si>
  <si>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</si>
  <si>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</si>
  <si>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</si>
  <si>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</si>
  <si>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</si>
  <si>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</si>
  <si>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</si>
  <si>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</si>
  <si>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</si>
  <si>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</si>
  <si>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</si>
  <si>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</si>
  <si>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</si>
  <si>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</si>
  <si>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</si>
  <si>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</si>
  <si>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</si>
  <si>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</si>
  <si>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</si>
  <si>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</si>
  <si>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</si>
  <si>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</si>
  <si>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</si>
  <si>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</si>
  <si>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</si>
  <si>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</si>
  <si>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</si>
  <si>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</si>
  <si>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</si>
  <si>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</si>
  <si>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</si>
  <si>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</si>
  <si>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</si>
  <si>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</si>
  <si>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</si>
  <si>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</si>
  <si>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</si>
  <si>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</si>
  <si>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</si>
  <si>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</si>
  <si>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</si>
  <si>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</si>
  <si>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</si>
  <si>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</si>
  <si>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</si>
  <si>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</si>
  <si>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</si>
  <si>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</si>
  <si>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</si>
  <si>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</si>
  <si>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</si>
  <si>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</si>
  <si>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</si>
  <si>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</si>
  <si>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</si>
  <si>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</si>
  <si>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</si>
  <si>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</si>
  <si>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</si>
  <si>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</si>
  <si>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</si>
  <si>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</si>
  <si>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</si>
  <si>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</si>
  <si>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</si>
  <si>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</si>
  <si>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</si>
  <si>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</si>
  <si>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</si>
  <si>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</si>
  <si>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</si>
  <si>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</si>
  <si>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</si>
  <si>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</si>
  <si>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</si>
  <si>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</si>
  <si>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</si>
  <si>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</si>
  <si>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</si>
  <si>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</si>
  <si>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</si>
  <si>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</si>
  <si>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</si>
  <si>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</si>
  <si>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</si>
  <si>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</si>
  <si>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</si>
  <si>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</si>
  <si>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</si>
  <si>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</si>
  <si>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</si>
  <si>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</si>
  <si>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</si>
  <si>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</si>
  <si>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</si>
  <si>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</si>
  <si>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</si>
  <si>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</si>
  <si>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</si>
  <si>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</si>
  <si>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</si>
  <si>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</si>
  <si>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</si>
  <si>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</si>
  <si>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</si>
  <si>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</si>
  <si>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</si>
  <si>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</si>
  <si>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</si>
  <si>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</si>
  <si>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</si>
  <si>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</si>
  <si>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</si>
  <si>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</si>
  <si>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</si>
  <si>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</si>
  <si>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</si>
  <si>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</si>
  <si>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</si>
  <si>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</si>
  <si>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</si>
  <si>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</si>
  <si>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</si>
  <si>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</si>
  <si>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</si>
  <si>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</si>
  <si>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</si>
  <si>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</si>
  <si>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</si>
  <si>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</si>
  <si>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</si>
  <si>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</si>
  <si>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</si>
  <si>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</si>
  <si>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</si>
  <si>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</si>
  <si>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</si>
  <si>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</si>
  <si>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</si>
  <si>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</si>
  <si>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</si>
  <si>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</si>
  <si>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</si>
  <si>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</si>
  <si>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</si>
  <si>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</si>
  <si>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</si>
  <si>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</si>
  <si>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</si>
  <si>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</si>
  <si>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</si>
  <si>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</si>
  <si>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</si>
  <si>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</si>
  <si>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</si>
  <si>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</si>
  <si>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</si>
  <si>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</si>
  <si>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</si>
  <si>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</si>
  <si>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</si>
  <si>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</si>
  <si>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</si>
  <si>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</si>
  <si>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</si>
  <si>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</si>
  <si>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</si>
  <si>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</si>
  <si>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</si>
  <si>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</si>
  <si>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</si>
  <si>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</si>
  <si>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</si>
  <si>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</si>
  <si>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</si>
  <si>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</si>
  <si>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</si>
  <si>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</si>
  <si>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</si>
  <si>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</si>
  <si>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</si>
  <si>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</si>
  <si>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</si>
  <si>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</si>
  <si>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</si>
  <si>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</si>
  <si>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</si>
  <si>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</si>
  <si>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</si>
  <si>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</si>
  <si>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</si>
  <si>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</si>
  <si>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</si>
  <si>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</si>
  <si>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</si>
  <si>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</si>
  <si>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</si>
  <si>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</si>
  <si>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</si>
  <si>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</si>
  <si>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</si>
  <si>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</si>
  <si>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</si>
  <si>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</si>
  <si>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</si>
  <si>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</si>
  <si>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</si>
  <si>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</si>
  <si>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</si>
  <si>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</si>
  <si>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</si>
  <si>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</si>
  <si>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</si>
  <si>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</si>
  <si>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</si>
  <si>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</si>
  <si>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</si>
  <si>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</si>
  <si>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</si>
  <si>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</si>
  <si>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</si>
  <si>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</si>
  <si>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</si>
  <si>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</si>
  <si>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</si>
  <si>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</si>
  <si>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</si>
  <si>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</si>
  <si>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</si>
  <si>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</si>
  <si>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</si>
  <si>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</si>
  <si>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</si>
  <si>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</si>
  <si>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</si>
  <si>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</si>
  <si>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</si>
  <si>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</si>
  <si>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</si>
  <si>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</si>
  <si>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</si>
  <si>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</si>
  <si>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</si>
  <si>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</si>
  <si>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</si>
  <si>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</si>
  <si>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</si>
  <si>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</si>
  <si>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</si>
  <si>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</si>
  <si>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</si>
  <si>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</si>
  <si>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</si>
  <si>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</si>
  <si>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</si>
  <si>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</si>
  <si>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</si>
  <si>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</si>
  <si>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</si>
  <si>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</si>
  <si>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</si>
  <si>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</si>
  <si>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</si>
  <si>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</si>
  <si>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</si>
  <si>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</si>
  <si>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</si>
  <si>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</si>
  <si>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</si>
  <si>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</si>
  <si>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</si>
  <si>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</si>
  <si>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</si>
  <si>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</si>
  <si>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</si>
  <si>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</si>
  <si>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</si>
  <si>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</si>
  <si>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</si>
  <si>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</si>
  <si>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</si>
  <si>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</si>
  <si>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</si>
  <si>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</si>
  <si>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</si>
  <si>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</si>
  <si>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</si>
  <si>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</si>
  <si>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</si>
  <si>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</si>
  <si>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</si>
  <si>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</si>
  <si>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</si>
  <si>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</si>
  <si>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</si>
  <si>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</si>
  <si>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</si>
  <si>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</si>
  <si>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</si>
  <si>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</si>
  <si>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</si>
  <si>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</si>
  <si>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</si>
  <si>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</si>
  <si>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</si>
  <si>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</si>
  <si>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</si>
  <si>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</si>
  <si>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</si>
  <si>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</si>
  <si>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</si>
  <si>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</si>
  <si>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</si>
  <si>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</si>
  <si>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</si>
  <si>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</si>
  <si>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</si>
  <si>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</si>
  <si>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</si>
  <si>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</si>
  <si>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</si>
  <si>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</si>
  <si>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</si>
  <si>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</si>
  <si>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</si>
  <si>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</si>
  <si>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</si>
  <si>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</si>
  <si>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</si>
  <si>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</si>
  <si>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</si>
  <si>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</si>
  <si>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</si>
  <si>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</si>
  <si>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</si>
  <si>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</si>
  <si>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</si>
  <si>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</si>
  <si>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</si>
  <si>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</si>
  <si>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</si>
  <si>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</si>
  <si>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</si>
  <si>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</si>
  <si>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</si>
  <si>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</si>
  <si>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</si>
  <si>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</si>
  <si>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</si>
  <si>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</si>
  <si>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</si>
  <si>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</si>
  <si>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</si>
  <si>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</si>
  <si>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</si>
  <si>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</si>
  <si>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</si>
  <si>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</si>
  <si>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</si>
  <si>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</si>
  <si>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</si>
  <si>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</si>
  <si>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</si>
  <si>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</si>
  <si>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</si>
  <si>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</si>
  <si>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</si>
  <si>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</si>
  <si>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</si>
  <si>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</si>
  <si>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</si>
  <si>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</si>
  <si>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</si>
  <si>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</si>
  <si>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</si>
  <si>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</si>
  <si>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</si>
  <si>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</si>
  <si>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</si>
  <si>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</si>
  <si>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</si>
  <si>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</si>
  <si>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</si>
  <si>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</si>
  <si>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</si>
  <si>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</si>
  <si>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</si>
  <si>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</si>
  <si>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</si>
  <si>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</si>
  <si>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</si>
  <si>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</si>
  <si>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</si>
  <si>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</si>
  <si>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</si>
  <si>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</si>
  <si>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</si>
  <si>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</si>
  <si>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</si>
  <si>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</si>
  <si>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</si>
  <si>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</si>
  <si>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</si>
  <si>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</si>
  <si>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</si>
  <si>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</si>
  <si>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</si>
  <si>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</si>
  <si>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</si>
  <si>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</si>
  <si>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</si>
  <si>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</si>
  <si>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</si>
  <si>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</si>
  <si>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</si>
  <si>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</si>
  <si>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</si>
  <si>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</si>
  <si>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</si>
  <si>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</si>
  <si>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</si>
  <si>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</si>
  <si>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</si>
  <si>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</si>
  <si>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</si>
  <si>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</si>
  <si>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</si>
  <si>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</si>
  <si>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</si>
  <si>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</si>
  <si>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</si>
  <si>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</si>
  <si>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</si>
  <si>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</si>
  <si>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</si>
  <si>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</si>
  <si>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</si>
  <si>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</si>
  <si>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</si>
  <si>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</si>
  <si>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</si>
  <si>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</si>
  <si>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</si>
  <si>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</si>
  <si>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</si>
  <si>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</si>
  <si>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</si>
  <si>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</si>
  <si>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</si>
  <si>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</si>
  <si>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</si>
  <si>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</si>
  <si>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</si>
  <si>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</si>
  <si>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</si>
  <si>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</si>
  <si>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</si>
  <si>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</si>
  <si>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</si>
  <si>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</si>
  <si>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</si>
  <si>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</si>
  <si>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</si>
  <si>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</si>
  <si>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</si>
  <si>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</si>
  <si>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</si>
  <si>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</si>
  <si>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</si>
  <si>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</si>
  <si>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</si>
  <si>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</si>
  <si>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</si>
  <si>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</si>
  <si>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</si>
  <si>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</si>
  <si>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</si>
  <si>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</si>
  <si>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</si>
  <si>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</si>
  <si>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</si>
  <si>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</si>
  <si>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</si>
  <si>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</si>
  <si>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</si>
  <si>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</si>
  <si>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</si>
  <si>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</si>
  <si>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</si>
  <si>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</si>
  <si>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</si>
  <si>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</si>
  <si>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</si>
  <si>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</si>
  <si>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</si>
  <si>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</si>
  <si>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</si>
  <si>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</si>
  <si>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</si>
  <si>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</si>
  <si>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</si>
  <si>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</si>
  <si>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</si>
  <si>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</si>
  <si>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</si>
  <si>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</si>
  <si>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</si>
  <si>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</si>
  <si>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</si>
  <si>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</si>
  <si>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</si>
  <si>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</si>
  <si>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</si>
  <si>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</si>
  <si>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</si>
  <si>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</si>
  <si>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</si>
  <si>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</si>
  <si>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</si>
  <si>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</si>
  <si>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</si>
  <si>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</si>
  <si>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</si>
  <si>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</si>
  <si>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</si>
  <si>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</si>
  <si>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</si>
  <si>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</si>
  <si>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</si>
  <si>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</si>
  <si>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</si>
  <si>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</si>
  <si>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</si>
  <si>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</si>
  <si>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</si>
  <si>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</si>
  <si>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</si>
  <si>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</si>
  <si>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</si>
  <si>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</si>
  <si>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</si>
  <si>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</si>
  <si>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</si>
  <si>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</si>
  <si>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</si>
  <si>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</si>
  <si>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</si>
  <si>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</si>
  <si>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</si>
  <si>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</si>
  <si>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</si>
  <si>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</si>
  <si>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</si>
  <si>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</si>
  <si>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</si>
  <si>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</si>
  <si>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</si>
  <si>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</si>
  <si>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</si>
  <si>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</si>
  <si>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</si>
  <si>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</si>
  <si>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</si>
  <si>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</si>
  <si>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</si>
  <si>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</si>
  <si>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</si>
  <si>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</si>
  <si>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</si>
  <si>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</si>
  <si>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</si>
  <si>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</si>
  <si>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</si>
  <si>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</si>
  <si>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</si>
  <si>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</si>
  <si>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</si>
  <si>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</si>
  <si>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</si>
  <si>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</si>
  <si>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</si>
  <si>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</si>
  <si>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</si>
  <si>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</si>
  <si>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</si>
  <si>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</si>
  <si>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</si>
  <si>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</si>
  <si>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</si>
  <si>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</si>
  <si>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</si>
  <si>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</si>
  <si>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</si>
  <si>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</si>
  <si>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</si>
  <si>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</si>
  <si>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</si>
  <si>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</si>
  <si>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</si>
  <si>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</si>
  <si>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</si>
  <si>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</si>
  <si>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</si>
  <si>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</si>
  <si>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</si>
  <si>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</si>
  <si>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</si>
  <si>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</si>
  <si>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</si>
  <si>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</si>
  <si>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</si>
  <si>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</si>
  <si>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</si>
  <si>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</si>
  <si>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</si>
  <si>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</si>
  <si>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</si>
  <si>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</si>
  <si>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</si>
  <si>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</si>
  <si>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</si>
  <si>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</si>
  <si>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</si>
  <si>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</si>
  <si>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</si>
  <si>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</si>
  <si>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</si>
  <si>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</si>
  <si>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</si>
  <si>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</si>
  <si>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</si>
  <si>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</si>
  <si>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</si>
  <si>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</si>
  <si>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</si>
  <si>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</si>
  <si>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</si>
  <si>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</si>
  <si>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</si>
  <si>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</si>
  <si>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</si>
  <si>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</si>
  <si>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</si>
  <si>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</si>
  <si>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</si>
  <si>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</si>
  <si>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</si>
  <si>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</si>
  <si>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</si>
  <si>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</si>
  <si>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</si>
  <si>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</si>
  <si>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</si>
  <si>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</si>
  <si>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</si>
  <si>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</si>
  <si>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</si>
  <si>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</si>
  <si>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</si>
  <si>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</si>
  <si>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</si>
  <si>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</si>
  <si>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</si>
  <si>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</si>
  <si>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</si>
  <si>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</si>
  <si>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</si>
  <si>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</si>
  <si>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</si>
  <si>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</si>
  <si>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</si>
  <si>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</si>
  <si>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</si>
  <si>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</si>
  <si>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</si>
  <si>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</si>
  <si>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</si>
  <si>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</si>
  <si>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</si>
  <si>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</si>
  <si>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</si>
  <si>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</si>
  <si>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</si>
  <si>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</si>
  <si>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</si>
  <si>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</si>
  <si>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</si>
  <si>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</si>
  <si>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</si>
  <si>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</si>
  <si>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</si>
  <si>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</si>
  <si>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</si>
  <si>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</si>
  <si>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</si>
  <si>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</si>
  <si>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</si>
  <si>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</si>
  <si>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</si>
  <si>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</si>
  <si>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</si>
  <si>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</si>
  <si>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</si>
  <si>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</si>
  <si>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</si>
  <si>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</si>
  <si>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</si>
  <si>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</si>
  <si>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</si>
  <si>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</si>
  <si>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</si>
  <si>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</si>
  <si>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</si>
  <si>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</si>
  <si>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</si>
  <si>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</si>
  <si>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</si>
  <si>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</si>
  <si>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</si>
  <si>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</si>
  <si>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</si>
  <si>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</si>
  <si>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</si>
  <si>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</si>
  <si>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</si>
  <si>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</si>
  <si>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</si>
  <si>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</si>
  <si>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</si>
  <si>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</si>
  <si>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</si>
  <si>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</si>
  <si>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</si>
  <si>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</si>
  <si>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</si>
  <si>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</si>
  <si>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</si>
  <si>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</si>
  <si>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</si>
  <si>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</si>
  <si>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</si>
  <si>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</si>
  <si>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</si>
  <si>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</si>
  <si>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</si>
  <si>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</si>
  <si>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</si>
  <si>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</si>
  <si>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</si>
  <si>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</si>
  <si>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</si>
  <si>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</si>
  <si>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</si>
  <si>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</si>
  <si>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</si>
  <si>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</si>
  <si>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</si>
  <si>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</si>
  <si>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</si>
  <si>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</si>
  <si>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</si>
  <si>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</si>
  <si>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</si>
  <si>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</si>
  <si>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</si>
  <si>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</si>
  <si>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</si>
  <si>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</si>
  <si>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</si>
  <si>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</si>
  <si>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</si>
  <si>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</si>
  <si>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</si>
  <si>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</si>
  <si>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</si>
  <si>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</si>
  <si>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</si>
  <si>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</si>
  <si>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</si>
  <si>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</si>
  <si>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</si>
  <si>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</si>
  <si>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</si>
  <si>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</si>
  <si>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</si>
  <si>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</si>
  <si>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</si>
  <si>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</si>
  <si>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</si>
  <si>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</si>
  <si>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</si>
  <si>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</si>
  <si>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</si>
  <si>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</si>
  <si>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</si>
  <si>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</si>
  <si>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</si>
  <si>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</si>
  <si>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</si>
  <si>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</si>
  <si>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</si>
  <si>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</si>
  <si>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</si>
  <si>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</si>
  <si>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</si>
  <si>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</si>
  <si>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</si>
  <si>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</si>
  <si>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</si>
  <si>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</si>
  <si>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</si>
  <si>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</si>
  <si>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</si>
  <si>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</si>
  <si>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</si>
  <si>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</si>
  <si>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</si>
  <si>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</si>
  <si>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</si>
  <si>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</si>
  <si>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</si>
  <si>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</si>
  <si>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</si>
  <si>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</si>
  <si>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</si>
  <si>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</si>
  <si>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</si>
  <si>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</si>
  <si>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</si>
  <si>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</si>
  <si>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</si>
  <si>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</si>
  <si>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</si>
  <si>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</si>
  <si>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</si>
  <si>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</si>
  <si>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</si>
  <si>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</si>
  <si>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</si>
  <si>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</si>
  <si>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</si>
  <si>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</si>
  <si>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</si>
  <si>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</si>
  <si>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</si>
  <si>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</si>
  <si>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</si>
  <si>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</si>
  <si>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</si>
  <si>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</si>
  <si>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</si>
  <si>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</si>
  <si>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</si>
  <si>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</si>
  <si>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</si>
  <si>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</si>
  <si>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</si>
  <si>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</si>
  <si>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</si>
  <si>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</si>
  <si>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</si>
  <si>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</si>
  <si>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</si>
  <si>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</si>
  <si>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</si>
  <si>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</si>
  <si>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</si>
  <si>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</si>
  <si>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</si>
  <si>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</si>
  <si>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</si>
  <si>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</si>
  <si>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</si>
  <si>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</si>
  <si>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</si>
  <si>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</si>
  <si>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</si>
  <si>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</si>
  <si>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</si>
  <si>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</si>
  <si>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</si>
  <si>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</si>
  <si>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</si>
  <si>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</si>
  <si>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</si>
  <si>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</si>
  <si>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</si>
  <si>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</si>
  <si>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</si>
  <si>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</si>
  <si>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</si>
  <si>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</si>
  <si>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</si>
  <si>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</si>
  <si>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</si>
  <si>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</si>
  <si>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</si>
  <si>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</si>
  <si>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</si>
  <si>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</si>
  <si>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</si>
  <si>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</si>
  <si>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</si>
  <si>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</si>
  <si>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</si>
  <si>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</si>
  <si>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</si>
  <si>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</si>
  <si>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</si>
  <si>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</si>
  <si>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</si>
  <si>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</si>
  <si>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</si>
  <si>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</si>
  <si>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</si>
  <si>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</si>
  <si>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</si>
  <si>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</si>
  <si>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</si>
  <si>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</si>
  <si>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</si>
  <si>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</si>
  <si>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</si>
  <si>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</si>
  <si>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</si>
  <si>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</si>
  <si>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</si>
  <si>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</si>
  <si>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</si>
  <si>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</si>
  <si>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</si>
  <si>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</si>
  <si>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</si>
  <si>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</si>
  <si>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</si>
  <si>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</si>
  <si>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</si>
  <si>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</si>
  <si>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</si>
  <si>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</si>
  <si>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</si>
  <si>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</si>
  <si>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</si>
  <si>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</si>
  <si>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</si>
  <si>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</si>
  <si>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</si>
  <si>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</si>
  <si>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</si>
  <si>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</si>
  <si>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</si>
  <si>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</si>
  <si>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</si>
  <si>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</si>
  <si>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</si>
  <si>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</si>
  <si>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</si>
  <si>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</si>
  <si>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</si>
  <si>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</si>
  <si>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</si>
  <si>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</si>
  <si>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</si>
  <si>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</si>
  <si>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</si>
  <si>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</si>
  <si>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</si>
  <si>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</si>
  <si>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</si>
  <si>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</si>
  <si>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</si>
  <si>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</si>
  <si>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</si>
  <si>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</si>
  <si>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</si>
  <si>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</si>
  <si>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</si>
  <si>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</si>
  <si>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</si>
  <si>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</si>
  <si>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</si>
  <si>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</si>
  <si>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</si>
  <si>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</si>
  <si>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</si>
  <si>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</si>
  <si>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</si>
  <si>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</si>
  <si>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</si>
  <si>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</si>
  <si>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</si>
  <si>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</si>
  <si>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</si>
  <si>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</si>
  <si>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</si>
  <si>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</si>
  <si>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</si>
  <si>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</si>
  <si>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</si>
  <si>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</si>
  <si>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</si>
  <si>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</si>
  <si>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</si>
  <si>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</si>
  <si>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</si>
  <si>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</si>
  <si>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</si>
  <si>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</si>
  <si>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</si>
  <si>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</si>
  <si>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</si>
  <si>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</si>
  <si>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</si>
  <si>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</si>
  <si>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</si>
  <si>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</si>
  <si>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</si>
  <si>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</si>
  <si>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</si>
  <si>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</si>
  <si>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</si>
  <si>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</si>
  <si>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</si>
  <si>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</si>
  <si>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</si>
  <si>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</si>
  <si>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</si>
  <si>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</si>
  <si>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</si>
  <si>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</si>
  <si>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</si>
  <si>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</si>
  <si>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</si>
  <si>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</si>
  <si>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</si>
  <si>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</si>
  <si>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</si>
  <si>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</si>
  <si>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</si>
  <si>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</si>
  <si>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</si>
  <si>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</si>
  <si>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</si>
  <si>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</si>
  <si>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</si>
  <si>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</si>
  <si>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</si>
  <si>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</si>
  <si>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</si>
  <si>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</si>
  <si>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</si>
  <si>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</si>
  <si>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</si>
  <si>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</si>
  <si>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</si>
  <si>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</si>
  <si>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</si>
  <si>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</si>
  <si>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</si>
  <si>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</si>
  <si>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</si>
  <si>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</si>
  <si>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</si>
  <si>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</si>
  <si>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</si>
  <si>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</si>
  <si>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</si>
  <si>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</si>
  <si>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</si>
  <si>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</si>
  <si>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</si>
  <si>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</si>
  <si>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</si>
  <si>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</si>
  <si>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</si>
  <si>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</si>
  <si>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</si>
  <si>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</si>
  <si>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</si>
  <si>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</si>
  <si>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</si>
  <si>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</si>
  <si>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</si>
  <si>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</si>
  <si>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</si>
  <si>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</si>
  <si>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</si>
  <si>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</si>
  <si>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</si>
  <si>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</si>
  <si>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</si>
  <si>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</si>
  <si>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</si>
  <si>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</si>
  <si>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</si>
  <si>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</si>
  <si>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</si>
  <si>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</si>
  <si>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</si>
  <si>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</si>
  <si>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</si>
  <si>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</si>
  <si>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</si>
  <si>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</si>
  <si>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</si>
  <si>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</si>
  <si>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</si>
  <si>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</si>
  <si>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</si>
  <si>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</si>
  <si>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</si>
  <si>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</si>
  <si>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</si>
  <si>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</si>
  <si>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</si>
  <si>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</si>
  <si>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</si>
  <si>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</si>
  <si>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</si>
  <si>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</si>
  <si>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</si>
  <si>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</si>
  <si>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</si>
  <si>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</si>
  <si>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</si>
  <si>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</si>
  <si>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</si>
  <si>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</si>
  <si>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</si>
  <si>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</si>
  <si>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</si>
  <si>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</si>
  <si>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</si>
  <si>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</si>
  <si>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</si>
  <si>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</si>
  <si>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</si>
  <si>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</si>
  <si>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</si>
  <si>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</si>
  <si>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</si>
  <si>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</si>
  <si>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</si>
  <si>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</si>
  <si>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</si>
  <si>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</si>
  <si>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</si>
  <si>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</si>
  <si>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</si>
  <si>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</si>
  <si>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</si>
  <si>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</si>
  <si>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</si>
  <si>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</si>
  <si>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</si>
  <si>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</si>
  <si>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</si>
  <si>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</si>
  <si>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</si>
  <si>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</si>
  <si>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</si>
  <si>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</si>
  <si>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</si>
  <si>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</si>
  <si>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</si>
  <si>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</si>
  <si>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</si>
  <si>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</si>
  <si>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</si>
  <si>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</si>
  <si>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</si>
  <si>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</si>
  <si>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</si>
  <si>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</si>
  <si>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</si>
  <si>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</si>
  <si>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</si>
  <si>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</si>
  <si>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</si>
  <si>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</si>
  <si>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</si>
  <si>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</si>
  <si>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</si>
  <si>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</si>
  <si>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</si>
  <si>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</si>
  <si>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</si>
  <si>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</si>
  <si>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</si>
  <si>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</si>
  <si>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</si>
  <si>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</si>
  <si>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</si>
  <si>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</si>
  <si>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</si>
  <si>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</si>
  <si>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</si>
  <si>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</si>
  <si>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</si>
  <si>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</si>
  <si>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</si>
  <si>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</si>
  <si>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</si>
  <si>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</si>
  <si>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</si>
  <si>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</si>
  <si>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</si>
  <si>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</si>
  <si>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</si>
  <si>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</si>
  <si>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</si>
  <si>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</si>
  <si>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</si>
  <si>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</si>
  <si>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</si>
  <si>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</si>
  <si>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</si>
  <si>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</si>
  <si>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</si>
  <si>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</si>
  <si>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</si>
  <si>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</si>
  <si>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</si>
  <si>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</si>
  <si>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</si>
  <si>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</si>
  <si>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</si>
  <si>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</si>
  <si>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</si>
  <si>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</si>
  <si>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</si>
  <si>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</si>
  <si>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</si>
  <si>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</si>
  <si>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</si>
  <si>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</si>
  <si>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</si>
  <si>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</si>
  <si>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</si>
  <si>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</si>
  <si>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</si>
  <si>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</si>
  <si>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</si>
  <si>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</si>
  <si>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</si>
  <si>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</si>
  <si>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</si>
  <si>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</si>
  <si>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</si>
  <si>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</si>
  <si>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</si>
  <si>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</si>
  <si>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</si>
  <si>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</si>
  <si>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</si>
  <si>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</si>
  <si>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</si>
  <si>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</si>
  <si>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</si>
  <si>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</si>
  <si>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</si>
  <si>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</si>
  <si>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</si>
  <si>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</si>
  <si>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</si>
  <si>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</si>
  <si>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</si>
  <si>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</si>
  <si>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</si>
  <si>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</si>
  <si>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</si>
  <si>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</si>
  <si>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</si>
  <si>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</si>
  <si>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</si>
  <si>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</si>
  <si>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</si>
  <si>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</si>
  <si>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</si>
  <si>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</si>
  <si>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</si>
  <si>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</si>
  <si>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</si>
  <si>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</si>
  <si>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</si>
  <si>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</si>
  <si>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</si>
  <si>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</si>
  <si>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</si>
  <si>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</si>
  <si>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</si>
  <si>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</si>
  <si>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</si>
  <si>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</si>
  <si>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</si>
  <si>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</si>
  <si>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</si>
  <si>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</si>
  <si>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</si>
  <si>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</si>
  <si>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</si>
  <si>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</si>
  <si>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</si>
  <si>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</si>
  <si>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</si>
  <si>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</si>
  <si>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</si>
  <si>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</si>
  <si>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</si>
  <si>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</si>
  <si>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</si>
  <si>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</si>
  <si>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</si>
  <si>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</si>
  <si>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</si>
  <si>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</si>
  <si>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</si>
  <si>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</si>
  <si>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</si>
  <si>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</si>
  <si>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</si>
  <si>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</si>
  <si>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</si>
  <si>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</si>
  <si>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</si>
  <si>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</si>
  <si>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</si>
  <si>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</si>
  <si>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</si>
  <si>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</si>
  <si>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</si>
  <si>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</si>
  <si>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</si>
  <si>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</si>
  <si>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</si>
  <si>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</si>
  <si>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</si>
  <si>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</si>
  <si>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</si>
  <si>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</si>
  <si>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</si>
  <si>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</si>
  <si>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</si>
  <si>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</si>
  <si>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</si>
  <si>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</si>
  <si>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</si>
  <si>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</si>
  <si>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</si>
  <si>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</si>
  <si>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</si>
  <si>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</si>
  <si>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</si>
  <si>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</si>
  <si>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</si>
  <si>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</si>
  <si>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</si>
  <si>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</si>
  <si>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</si>
  <si>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</si>
  <si>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</si>
  <si>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</si>
  <si>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</si>
  <si>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</si>
  <si>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</si>
  <si>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</si>
  <si>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</si>
  <si>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</si>
  <si>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</si>
  <si>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</si>
  <si>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</si>
  <si>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</si>
  <si>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</si>
  <si>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</si>
  <si>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</si>
  <si>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</si>
  <si>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</si>
  <si>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</si>
  <si>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</si>
  <si>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</si>
  <si>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</si>
  <si>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</si>
  <si>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</si>
  <si>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</si>
  <si>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</si>
  <si>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</si>
  <si>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</si>
  <si>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</si>
  <si>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</si>
  <si>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</si>
  <si>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</si>
  <si>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</si>
  <si>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</si>
  <si>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</si>
  <si>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</si>
  <si>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</si>
  <si>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</si>
  <si>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</si>
  <si>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</si>
  <si>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</si>
  <si>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</si>
  <si>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</si>
  <si>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</si>
  <si>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</si>
  <si>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</si>
  <si>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</si>
  <si>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</si>
  <si>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</si>
  <si>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</si>
  <si>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</si>
  <si>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</si>
  <si>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</si>
  <si>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</si>
  <si>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</si>
  <si>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</si>
  <si>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</si>
  <si>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</si>
  <si>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</si>
  <si>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</si>
  <si>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</si>
  <si>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</si>
  <si>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</si>
  <si>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</si>
  <si>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Sem oportunidade devido priorizar a circulação</t>
  </si>
  <si>
    <t>Deslocamento de TGR-TOM</t>
  </si>
  <si>
    <t xml:space="preserve">Em deslocamento paa TOM 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</si>
  <si>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</si>
  <si>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</si>
  <si>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</si>
  <si>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 xml:space="preserve">MC1 08:51,  sem oportunidade devido prioirzar a circulação </t>
  </si>
  <si>
    <t>TCSTGR</t>
  </si>
  <si>
    <t>Ronda 7 dias</t>
  </si>
  <si>
    <t xml:space="preserve">MC1 08:10 , devido alta circulação prev. de faixa 11:30, devido horario maquinista informou que nao circula devido horario </t>
  </si>
  <si>
    <t xml:space="preserve">TP pronta 09:01, sem oportunidade devido prioirzar a circulação </t>
  </si>
  <si>
    <t xml:space="preserve">Lider cancelou o intervalo, teve que deslocar a turma para outro local </t>
  </si>
  <si>
    <t xml:space="preserve">Realizando o recolhimento de dormentes/ Sem infor. produção 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</si>
  <si>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</si>
  <si>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</si>
  <si>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</si>
  <si>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 xml:space="preserve">Realizado a substituição de palmilhas </t>
  </si>
  <si>
    <t>TGRTRO</t>
  </si>
  <si>
    <t>TOM-1</t>
  </si>
  <si>
    <t xml:space="preserve">Solda depende de temperatura /VIA1 </t>
  </si>
  <si>
    <t xml:space="preserve">Descarga de pedra </t>
  </si>
  <si>
    <t>TQI-2</t>
  </si>
  <si>
    <t>Paulo</t>
  </si>
  <si>
    <t>No km 1867 tecnico da engenharia embarca para aplicação fixação e desembarca no km 1894, e no km 1887 substuição de galochas (A20) segue em comboio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</si>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</sst>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21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1" fontId="25" fillId="29" borderId="2" xfId="0" applyNumberFormat="1" applyFont="1" applyFill="1" applyBorder="1" applyAlignment="1">
      <alignment horizontal="left" vertical="center" indent="3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  <xf numFmtId="0" fontId="17" fillId="18" borderId="13" xfId="0" applyFont="1" applyFill="1" applyBorder="1" applyAlignment="1" applyProtection="1">
      <alignment horizontal="center" vertical="center"/>
      <protection locked="0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589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588"/>
    <tableColumn id="8" xr3:uid="{69D5AC3B-4F64-4F8F-AD2A-0AD158918DDD}" name="CORRELATO" dataDxfId="58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586" dataDxfId="585" headerRowBorderDxfId="583" tableBorderDxfId="584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582"/>
    <tableColumn id="2" xr3:uid="{9E43233E-7748-4A18-BD5C-D467FDF5017A}" name="Coordenação Cod" dataDxfId="581"/>
    <tableColumn id="11" xr3:uid="{FD8283FB-AAA5-4439-BBB5-16F2C616F05C}" name="Coordenação" dataDxfId="580"/>
    <tableColumn id="3" xr3:uid="{233C0146-C13B-48F7-8302-BFD40A668E71}" name="Gerência" dataDxfId="579"/>
    <tableColumn id="4" xr3:uid="{FA8E26C9-C7A0-4153-984D-07BC3F448870}" name="SUB" dataDxfId="578"/>
    <tableColumn id="5" xr3:uid="{670CAAC7-5604-4ED8-A835-267C41306B57}" name="KM Inicio" dataDxfId="577"/>
    <tableColumn id="6" xr3:uid="{503331F6-B322-4EA9-9C5E-881831CF446A}" name="KM Fim" dataDxfId="576"/>
    <tableColumn id="7" xr3:uid="{431695A4-A142-4A1D-976E-66DB088ADEF7}" name="Trecho" dataDxfId="575"/>
    <tableColumn id="8" xr3:uid="{3A197E61-EA0C-4C39-8479-8489B8B7595A}" name="SB" dataDxfId="574"/>
    <tableColumn id="9" xr3:uid="{9A9C9E13-3B2B-4320-BE1B-6526B0C780E6}" name="NOME SUB" dataDxfId="573"/>
    <tableColumn id="10" xr3:uid="{7620F8D3-C19C-4362-A6E4-DE62B4CB9A90}" name="Trecho Coordenação" dataDxfId="572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>
    <filterColumn colId="1">
      <filters>
        <dateGroupItem year="2025" month="10" day="8" dateTimeGrouping="day"/>
      </filters>
    </filterColumn>
  </autoFilter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BJ91" activePane="bottomRight" state="frozen"/>
      <selection pane="bottomRight" activeCell="BP534" sqref="BP534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9" t="s">
        <v>1126</v>
      </c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1"/>
      <c r="BG1" s="3"/>
      <c r="BH1" s="292" t="s">
        <v>1127</v>
      </c>
      <c r="BI1" s="293"/>
      <c r="BJ1" s="294"/>
      <c r="BK1" s="295"/>
      <c r="BL1" s="57"/>
      <c r="BM1" s="286" t="s">
        <v>1128</v>
      </c>
      <c r="BN1" s="287"/>
      <c r="BO1" s="287"/>
      <c r="BP1" s="287"/>
      <c r="BQ1" s="287"/>
      <c r="BR1" s="287"/>
      <c r="BS1" s="288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9" t="s">
        <v>1129</v>
      </c>
      <c r="AJ2" s="290"/>
      <c r="AK2" s="290"/>
      <c r="AL2" s="290"/>
      <c r="AM2" s="290"/>
      <c r="AN2" s="290"/>
      <c r="AO2" s="290"/>
      <c r="AP2" s="290"/>
      <c r="AQ2" s="291"/>
      <c r="AR2" s="4"/>
      <c r="AS2" s="289" t="s">
        <v>1132</v>
      </c>
      <c r="AT2" s="290"/>
      <c r="AU2" s="290"/>
      <c r="AV2" s="290"/>
      <c r="AW2" s="290"/>
      <c r="AX2" s="290"/>
      <c r="AY2" s="291"/>
      <c r="AZ2" s="4"/>
      <c r="BA2" s="283" t="s">
        <v>1133</v>
      </c>
      <c r="BB2" s="285"/>
      <c r="BC2" s="289" t="s">
        <v>1130</v>
      </c>
      <c r="BD2" s="290"/>
      <c r="BE2" s="290"/>
      <c r="BF2" s="291"/>
      <c r="BG2" s="3"/>
      <c r="BH2" s="296"/>
      <c r="BI2" s="297"/>
      <c r="BJ2" s="298"/>
      <c r="BK2" s="299"/>
      <c r="BL2" s="57"/>
      <c r="BM2" s="300"/>
      <c r="BN2" s="301"/>
      <c r="BO2" s="301"/>
      <c r="BP2" s="301"/>
      <c r="BQ2" s="301"/>
      <c r="BR2" s="301"/>
      <c r="BS2" s="302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3" t="s">
        <v>1134</v>
      </c>
      <c r="AJ3" s="285"/>
      <c r="AK3" s="283" t="s">
        <v>1135</v>
      </c>
      <c r="AL3" s="284"/>
      <c r="AM3" s="284"/>
      <c r="AN3" s="284"/>
      <c r="AO3" s="284"/>
      <c r="AP3" s="284"/>
      <c r="AQ3" s="285"/>
      <c r="AR3" s="71"/>
      <c r="AS3" s="305" t="s">
        <v>1141</v>
      </c>
      <c r="AT3" s="306"/>
      <c r="AU3" s="305" t="s">
        <v>1142</v>
      </c>
      <c r="AV3" s="306"/>
      <c r="AW3" s="305" t="s">
        <v>1143</v>
      </c>
      <c r="AX3" s="306"/>
      <c r="AY3" s="71" t="s">
        <v>1144</v>
      </c>
      <c r="AZ3" s="71"/>
      <c r="BA3" s="303"/>
      <c r="BB3" s="304"/>
      <c r="BC3" s="283" t="s">
        <v>1137</v>
      </c>
      <c r="BD3" s="284"/>
      <c r="BE3" s="284"/>
      <c r="BF3" s="285"/>
      <c r="BG3" s="70"/>
      <c r="BH3" s="296"/>
      <c r="BI3" s="297"/>
      <c r="BJ3" s="298"/>
      <c r="BK3" s="299"/>
      <c r="BL3" s="57"/>
      <c r="BM3" s="286" t="s">
        <v>1145</v>
      </c>
      <c r="BN3" s="287"/>
      <c r="BO3" s="287"/>
      <c r="BP3" s="288"/>
      <c r="BQ3" s="286" t="s">
        <v>161</v>
      </c>
      <c r="BR3" s="287"/>
      <c r="BS3" s="288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hidden="1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 hidden="1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 hidden="1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 hidden="1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 hidden="1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 hidden="1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 hidden="1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 hidden="1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 hidden="1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 hidden="1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 hidden="1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 hidden="1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 hidden="1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 hidden="1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 hidden="1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 hidden="1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 hidden="1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 hidden="1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 hidden="1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 hidden="1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 hidden="1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 hidden="1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 hidden="1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 hidden="1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 hidden="1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 hidden="1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 hidden="1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 hidden="1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 hidden="1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 hidden="1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 hidden="1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 hidden="1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 hidden="1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 hidden="1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2594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2.5431372549019606</v>
      </c>
      <c r="BT39" s="280" t="str">
        <f t="shared" si="0"/>
        <v>OKOK</v>
      </c>
    </row>
    <row r="40" spans="1:72" hidden="1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 hidden="1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 hidden="1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 hidden="1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 hidden="1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 hidden="1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 hidden="1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 hidden="1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 hidden="1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 hidden="1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 hidden="1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 hidden="1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 hidden="1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 hidden="1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 hidden="1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 hidden="1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 hidden="1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 hidden="1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1128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Produção</v>
      </c>
      <c r="BR57" s="25">
        <f>IF(OR(B57="",F57=""),"*",AY57/P57)</f>
        <v>1</v>
      </c>
      <c r="BS57" s="25">
        <f>IF(OR(B57="",F57=""),"*",BA57/Q57)</f>
        <v>0.73725490196078436</v>
      </c>
      <c r="BT57" s="280" t="str">
        <f t="shared" si="0"/>
        <v>MecanizaçãoOperação</v>
      </c>
    </row>
    <row r="58" spans="1:72" hidden="1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 hidden="1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 hidden="1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 hidden="1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 hidden="1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 hidden="1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 hidden="1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 hidden="1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 hidden="1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 hidden="1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 hidden="1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 hidden="1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 hidden="1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 hidden="1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 hidden="1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 hidden="1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 hidden="1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 hidden="1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 hidden="1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 hidden="1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 hidden="1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 hidden="1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 hidden="1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 hidden="1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 hidden="1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 hidden="1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 hidden="1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 hidden="1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 hidden="1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 hidden="1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 hidden="1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 hidden="1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 hidden="1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187</v>
      </c>
      <c r="G91" s="10" t="str">
        <f>IF(D91="","*",VLOOKUP(F91,BS_ATIVIDADE[#All],3,FALSE))</f>
        <v>PEDRA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VAGÕES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PDM - PEDRA - DESCARGA</v>
      </c>
      <c r="AJ91" s="10" t="str">
        <f>IF(D91="","*",VLOOKUP(AI91,BS_ATIVIDADE[#All],3,FALSE))</f>
        <v>PEDRA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/>
      <c r="AS91" s="46"/>
      <c r="AT91" s="46"/>
      <c r="AU91" s="46"/>
      <c r="AV91" s="46"/>
      <c r="AW91" s="46"/>
      <c r="AX91" s="46"/>
      <c r="AY91" s="13">
        <f>IF(D91="","*",IFERROR(IF(ISODD(COUNT(AS91:AX91)),"ERRO",SUM((AT91-AS91),(AV91-AU91),(AX91-AW91))),"ERRO"))</f>
        <v>0</v>
      </c>
      <c r="AZ91" s="17"/>
      <c r="BA91" s="79"/>
      <c r="BB91" s="11" t="str">
        <f>IFERROR(_xlfn.XLOOKUP(AI91, BS_ATIVIDADE[ATIVIDADE],BS_ATIVIDADE[UNIDADE] ), "*")</f>
        <v>VAGÕES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1411</v>
      </c>
      <c r="BL91" s="22"/>
      <c r="BM91" s="20"/>
      <c r="BN91" s="20"/>
      <c r="BO91" s="183"/>
      <c r="BP91" s="24"/>
      <c r="BQ91" s="14" t="str">
        <f>IF(AND(BR91&lt;1,BS91&lt;1),"Produção e Intervalo",IF(BR91&lt;1,"Intervalo",IF(BS91&lt;1,"Produção","Aderente")))</f>
        <v>Produção e Intervalo</v>
      </c>
      <c r="BR91" s="25">
        <f>IF(OR(B91="",F91=""),"*",AY91/P91)</f>
        <v>0</v>
      </c>
      <c r="BS91" s="25">
        <f>IF(OR(B91="",F91=""),"*",BA91/Q91)</f>
        <v>0</v>
      </c>
      <c r="BT91" s="280" t="str">
        <f t="shared" si="1"/>
        <v/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>
        <v>0</v>
      </c>
      <c r="AS92" s="46">
        <v>0</v>
      </c>
      <c r="AT92" s="46">
        <v>0</v>
      </c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>
        <v>0</v>
      </c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0</v>
      </c>
      <c r="BI92" s="23"/>
      <c r="BJ92" s="257" t="s">
        <v>1240</v>
      </c>
      <c r="BK92" s="257" t="s">
        <v>1431</v>
      </c>
      <c r="BL92" s="22"/>
      <c r="BM92" s="20" t="s">
        <v>384</v>
      </c>
      <c r="BN92" s="20" t="s">
        <v>384</v>
      </c>
      <c r="BO92" s="183" t="s">
        <v>384</v>
      </c>
      <c r="BP92" s="198" t="s">
        <v>1431</v>
      </c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>SemOportunidadeSemOportunidade</v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1432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>
        <v>0.47013888888888888</v>
      </c>
      <c r="AS93" s="46">
        <v>0.48541666666666666</v>
      </c>
      <c r="AT93" s="46">
        <v>0.52708333333333335</v>
      </c>
      <c r="AU93" s="46"/>
      <c r="AV93" s="46"/>
      <c r="AW93" s="46"/>
      <c r="AX93" s="46"/>
      <c r="AY93" s="13">
        <f>IF(D93="","*",IFERROR(IF(ISODD(COUNT(AS93:AX93)),"ERRO",SUM((AT93-AS93),(AV93-AU93),(AX93-AW93))),"ERRO"))</f>
        <v>4.1666666666666685E-2</v>
      </c>
      <c r="AZ93" s="17"/>
      <c r="BA93" s="79">
        <v>1</v>
      </c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2</v>
      </c>
      <c r="BI93" s="23"/>
      <c r="BJ93" s="23" t="s">
        <v>1232</v>
      </c>
      <c r="BK93" s="23" t="s">
        <v>1433</v>
      </c>
      <c r="BL93" s="22"/>
      <c r="BM93" s="20" t="s">
        <v>378</v>
      </c>
      <c r="BN93" s="20" t="s">
        <v>378</v>
      </c>
      <c r="BO93" s="183" t="s">
        <v>378</v>
      </c>
      <c r="BP93" s="24" t="s">
        <v>11</v>
      </c>
      <c r="BQ93" s="14" t="str">
        <f>IF(AND(BR93&lt;1,BS93&lt;1),"Produção e Intervalo",IF(BR93&lt;1,"Intervalo",IF(BS93&lt;1,"Produção","Aderente")))</f>
        <v>Aderente</v>
      </c>
      <c r="BR93" s="25">
        <f>IF(OR(B93="",F93=""),"*",AY93/P93)</f>
        <v>1.0000000000000004</v>
      </c>
      <c r="BS93" s="25">
        <f>IF(OR(B93="",F93=""),"*",BA93/Q93)</f>
        <v>1</v>
      </c>
      <c r="BT93" s="280" t="str">
        <f t="shared" si="1"/>
        <v>OKOK</v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11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-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1434</v>
      </c>
      <c r="BK94" s="23" t="s">
        <v>1435</v>
      </c>
      <c r="BL94" s="22"/>
      <c r="BM94" s="20" t="s">
        <v>378</v>
      </c>
      <c r="BN94" s="20" t="s">
        <v>378</v>
      </c>
      <c r="BO94" s="183" t="s">
        <v>378</v>
      </c>
      <c r="BP94" s="24" t="s">
        <v>11</v>
      </c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1436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>
        <v>0</v>
      </c>
      <c r="AT95" s="46">
        <v>0</v>
      </c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>
        <v>0</v>
      </c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0</v>
      </c>
      <c r="BI95" s="23"/>
      <c r="BJ95" s="23" t="s">
        <v>1232</v>
      </c>
      <c r="BK95" s="23" t="s">
        <v>1437</v>
      </c>
      <c r="BL95" s="22"/>
      <c r="BM95" s="20" t="s">
        <v>384</v>
      </c>
      <c r="BN95" s="20" t="s">
        <v>384</v>
      </c>
      <c r="BO95" s="183" t="s">
        <v>384</v>
      </c>
      <c r="BP95" s="239" t="s">
        <v>1437</v>
      </c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>SemOportunidadeSemOportunidade</v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1438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1439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>
        <v>0</v>
      </c>
      <c r="AT96" s="46">
        <v>0</v>
      </c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>
        <v>0</v>
      </c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0</v>
      </c>
      <c r="BI96" s="23"/>
      <c r="BJ96" s="23" t="s">
        <v>1232</v>
      </c>
      <c r="BK96" s="23" t="s">
        <v>1440</v>
      </c>
      <c r="BL96" s="22"/>
      <c r="BM96" s="20" t="s">
        <v>384</v>
      </c>
      <c r="BN96" s="20" t="s">
        <v>384</v>
      </c>
      <c r="BO96" s="183" t="s">
        <v>384</v>
      </c>
      <c r="BP96" s="239" t="s">
        <v>1440</v>
      </c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>SemOportunidadeSemOportunidade</v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1441</v>
      </c>
      <c r="BL97" s="22"/>
      <c r="BM97" s="20" t="s">
        <v>384</v>
      </c>
      <c r="BN97" s="20" t="s">
        <v>384</v>
      </c>
      <c r="BO97" s="183" t="s">
        <v>384</v>
      </c>
      <c r="BP97" s="23" t="s">
        <v>1441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1442</v>
      </c>
      <c r="BK98" s="23" t="s">
        <v>1442</v>
      </c>
      <c r="BL98" s="22"/>
      <c r="BM98" s="20" t="s">
        <v>374</v>
      </c>
      <c r="BN98" s="20" t="s">
        <v>404</v>
      </c>
      <c r="BO98" s="183" t="s">
        <v>456</v>
      </c>
      <c r="BP98" s="23" t="s">
        <v>1442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0.38472222222222224</v>
      </c>
      <c r="AS99" s="46">
        <v>0.39444444444444443</v>
      </c>
      <c r="AT99" s="46"/>
      <c r="AU99" s="46"/>
      <c r="AV99" s="46"/>
      <c r="AW99" s="46"/>
      <c r="AX99" s="46"/>
      <c r="AY99" s="13" t="str">
        <f>IF(D99="","*",IFERROR(IF(ISODD(COUNT(AS99:AX99)),"ERRO",SUM((AT99-AS99),(AV99-AU99),(AX99-AW99))),"ERRO"))</f>
        <v>ERRO</v>
      </c>
      <c r="AZ99" s="17"/>
      <c r="BA99" s="79"/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2</v>
      </c>
      <c r="BI99" s="23"/>
      <c r="BJ99" s="23" t="s">
        <v>1232</v>
      </c>
      <c r="BK99" s="23" t="s">
        <v>1443</v>
      </c>
      <c r="BL99" s="22"/>
      <c r="BM99" s="20"/>
      <c r="BN99" s="20"/>
      <c r="BO99" s="183"/>
      <c r="BP99" s="24"/>
      <c r="BQ99" s="14" t="e">
        <f>IF(AND(BR99&lt;1,BS99&lt;1),"Produção e Intervalo",IF(BR99&lt;1,"Intervalo",IF(BS99&lt;1,"Produção","Aderente")))</f>
        <v>#VALUE!</v>
      </c>
      <c r="BR99" s="25" t="e">
        <f>IF(OR(B99="",F99=""),"*",AY99/P99)</f>
        <v>#VALUE!</v>
      </c>
      <c r="BS99" s="25">
        <f>IF(OR(B99="",F99=""),"*",BA99/Q99)</f>
        <v>0</v>
      </c>
      <c r="BT99" s="280" t="str">
        <f t="shared" si="1"/>
        <v/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1444</v>
      </c>
      <c r="W100" s="197" t="s">
        <v>1445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>
        <v>2000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>
        <v>0.36388888888888887</v>
      </c>
      <c r="AS100" s="46">
        <v>0.41597222222222224</v>
      </c>
      <c r="AT100" s="46">
        <v>0.45763888888888887</v>
      </c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4.166666666666663E-2</v>
      </c>
      <c r="AZ100" s="17"/>
      <c r="BA100" s="79">
        <v>1</v>
      </c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2</v>
      </c>
      <c r="BI100" s="23"/>
      <c r="BJ100" s="23" t="s">
        <v>1446</v>
      </c>
      <c r="BK100" s="23" t="s">
        <v>1447</v>
      </c>
      <c r="BL100" s="22"/>
      <c r="BM100" s="20" t="s">
        <v>378</v>
      </c>
      <c r="BN100" s="20" t="s">
        <v>378</v>
      </c>
      <c r="BO100" s="183" t="s">
        <v>378</v>
      </c>
      <c r="BP100" s="24" t="s">
        <v>11</v>
      </c>
      <c r="BQ100" s="14" t="str">
        <f>IF(AND(BR100&lt;1,BS100&lt;1),"Produção e Intervalo",IF(BR100&lt;1,"Intervalo",IF(BS100&lt;1,"Produção","Aderente")))</f>
        <v>Intervalo</v>
      </c>
      <c r="BR100" s="25">
        <f>IF(OR(B100="",F100=""),"*",AY100/P100)</f>
        <v>0.99999999999999911</v>
      </c>
      <c r="BS100" s="25">
        <f>IF(OR(B100="",F100=""),"*",BA100/Q100)</f>
        <v>1</v>
      </c>
      <c r="BT100" s="280" t="str">
        <f t="shared" si="1"/>
        <v>OKOK</v>
      </c>
    </row>
    <row r="101" spans="1:72" hidden="1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 hidden="1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 hidden="1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 hidden="1">
      <c r="A104" s="58" t="str">
        <f>D104&amp;B104</f>
        <v>E1445939</v>
      </c>
      <c r="B104" s="195">
        <v>45939</v>
      </c>
      <c r="C104" s="9">
        <f>IF(BS_CONTROLE[[#This Row],[DATA]]="","",WEEKNUM(BS_CONTROLE[[#This Row],[DATA]]))</f>
        <v>41</v>
      </c>
      <c r="D104" s="59" t="s">
        <v>150</v>
      </c>
      <c r="E104" s="156"/>
      <c r="F104" s="196" t="s">
        <v>108</v>
      </c>
      <c r="G104" s="10" t="str">
        <f>IF(D104="","*",VLOOKUP(F104,BS_ATIVIDADE[#All],3,FALSE))</f>
        <v>MECANIZAÇÃO - ESMERILHADORA</v>
      </c>
      <c r="H104" s="154" t="s">
        <v>592</v>
      </c>
      <c r="I104" s="154" t="s">
        <v>592</v>
      </c>
      <c r="J104" s="45">
        <v>98</v>
      </c>
      <c r="K104" s="45">
        <v>616</v>
      </c>
      <c r="L104" s="92">
        <v>662</v>
      </c>
      <c r="M104" s="240" t="s">
        <v>1400</v>
      </c>
      <c r="N104" s="240" t="s">
        <v>1401</v>
      </c>
      <c r="O104" s="154">
        <v>0.875</v>
      </c>
      <c r="P104" s="154">
        <v>4.1666666666666664E-2</v>
      </c>
      <c r="Q104" s="92">
        <v>50000</v>
      </c>
      <c r="R104" s="11" t="str">
        <f>IFERROR(_xlfn.XLOOKUP(F104, BS_ATIVIDADE[ATIVIDADE],BS_ATIVIDADE[UNIDADE] ), "*")</f>
        <v>M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4" s="89" t="str">
        <f>IFERROR(_xlfn.XLOOKUP(J104, TabelaMap[SUB], TabelaMap[NOME SUB]), "ERRO")</f>
        <v xml:space="preserve"> ALTO ARAGUAIA  -  RONDONOPOLIS</v>
      </c>
      <c r="V104" s="230" t="s">
        <v>1271</v>
      </c>
      <c r="W104" s="197" t="s">
        <v>1402</v>
      </c>
      <c r="X104" s="59" t="s">
        <v>354</v>
      </c>
      <c r="Y104" s="174"/>
      <c r="Z104" s="174" t="s">
        <v>355</v>
      </c>
      <c r="AA104" s="155">
        <v>1</v>
      </c>
      <c r="AB104" s="78" t="s">
        <v>345</v>
      </c>
      <c r="AC104" s="78" t="s">
        <v>340</v>
      </c>
      <c r="AD104" s="197">
        <v>0.83333333333333337</v>
      </c>
      <c r="AE104" s="92">
        <v>6245</v>
      </c>
      <c r="AF104" s="92">
        <v>6246</v>
      </c>
      <c r="AG104" s="92" t="s">
        <v>11</v>
      </c>
      <c r="AH104" s="56"/>
      <c r="AI104" s="153" t="str">
        <f>IF(BS_CONTROLE[[#This Row],[Atividade]]=0, "-", BS_CONTROLE[[#This Row],[Atividade]])</f>
        <v>MECANIZAÇÃO - ESMERILHADORA</v>
      </c>
      <c r="AJ104" s="10" t="str">
        <f>IF(D104="","*",VLOOKUP(AI104,BS_ATIVIDADE[#All],3,FALSE))</f>
        <v>MECANIZAÇÃO - ESMERILHADORA</v>
      </c>
      <c r="AK104" s="146" t="str">
        <f>BS_CONTROLE[[#This Row],[Local - Partida]]</f>
        <v>TSF1</v>
      </c>
      <c r="AL104" s="146" t="str">
        <f>BS_CONTROLE[[#This Row],[Local - Encerramento]]</f>
        <v>TSF1</v>
      </c>
      <c r="AM104" s="146" t="str">
        <f>BS_CONTROLE[[#This Row],[Entre - Estações]]</f>
        <v>TIQ-TBS</v>
      </c>
      <c r="AN104" s="146" t="str">
        <f>BS_CONTROLE[[#This Row],[SB]]</f>
        <v>TIQTBS</v>
      </c>
      <c r="AO104" s="37">
        <f>BS_CONTROLE[[#This Row],[SUB]]</f>
        <v>98</v>
      </c>
      <c r="AP104" s="37">
        <f>BS_CONTROLE[[#This Row],[KM - Inicio]]</f>
        <v>616</v>
      </c>
      <c r="AQ104" s="37">
        <f>BS_CONTROLE[[#This Row],[KM - Fim]]</f>
        <v>662</v>
      </c>
      <c r="AR104" s="46"/>
      <c r="AS104" s="46"/>
      <c r="AT104" s="46"/>
      <c r="AU104" s="46"/>
      <c r="AV104" s="46"/>
      <c r="AW104" s="46"/>
      <c r="AX104" s="46"/>
      <c r="AY104" s="13">
        <f>IF(D104="","*",IFERROR(IF(ISODD(COUNT(AS104:AX104)),"ERRO",SUM((AT104-AS104),(AV104-AU104),(AX104-AW104))),"ERRO"))</f>
        <v>0</v>
      </c>
      <c r="AZ104" s="17"/>
      <c r="BA104" s="79"/>
      <c r="BB104" s="11" t="str">
        <f>IFERROR(_xlfn.XLOOKUP(AI104, BS_ATIVIDADE[ATIVIDADE],BS_ATIVIDADE[UNIDADE] ), "*")</f>
        <v>M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4" s="12" t="str">
        <f>IFERROR(_xlfn.XLOOKUP(AO104, TabelaMap[SUB], TabelaMap[NOME SUB]), "ERRO")</f>
        <v xml:space="preserve"> ALTO ARAGUAIA  -  RONDONOPOLIS</v>
      </c>
      <c r="BF104" s="18" t="str">
        <f>IF(BS_CONTROLE[[#This Row],[Responsavel pelo boletim]]=0, "-", BS_CONTROLE[[#This Row],[Responsavel pelo boletim]])</f>
        <v xml:space="preserve">Fernanda </v>
      </c>
      <c r="BG104" s="22"/>
      <c r="BH104" s="23"/>
      <c r="BI104" s="23"/>
      <c r="BJ104" s="23"/>
      <c r="BK104" s="23"/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Produção e Intervalo</v>
      </c>
      <c r="BR104" s="25">
        <f>IF(OR(B104="",F104=""),"*",AY104/P104)</f>
        <v>0</v>
      </c>
      <c r="BS104" s="25">
        <f>IF(OR(B104="",F104=""),"*",BA104/Q104)</f>
        <v>0</v>
      </c>
      <c r="BT104" s="280" t="str">
        <f t="shared" si="1"/>
        <v/>
      </c>
    </row>
    <row r="105" spans="1:72" hidden="1">
      <c r="A105" s="58" t="str">
        <f>D105&amp;B105</f>
        <v>W7145939</v>
      </c>
      <c r="B105" s="195">
        <v>45939</v>
      </c>
      <c r="C105" s="9">
        <f>IF(BS_CONTROLE[[#This Row],[DATA]]="","",WEEKNUM(BS_CONTROLE[[#This Row],[DATA]]))</f>
        <v>41</v>
      </c>
      <c r="D105" s="59" t="s">
        <v>236</v>
      </c>
      <c r="E105" s="156" t="s">
        <v>1337</v>
      </c>
      <c r="F105" s="196" t="s">
        <v>187</v>
      </c>
      <c r="G105" s="10" t="str">
        <f>IF(D105="","*",VLOOKUP(F105,BS_ATIVIDADE[#All],3,FALSE))</f>
        <v>PEDRA</v>
      </c>
      <c r="H105" s="154" t="s">
        <v>1408</v>
      </c>
      <c r="I105" s="154" t="s">
        <v>599</v>
      </c>
      <c r="J105" s="45">
        <v>98</v>
      </c>
      <c r="K105" s="45">
        <v>502</v>
      </c>
      <c r="L105" s="92" t="s">
        <v>11</v>
      </c>
      <c r="M105" s="240" t="s">
        <v>1409</v>
      </c>
      <c r="N105" s="240" t="s">
        <v>1309</v>
      </c>
      <c r="O105" s="154">
        <v>0.79166666666666663</v>
      </c>
      <c r="P105" s="154">
        <v>4.1666666666666664E-2</v>
      </c>
      <c r="Q105" s="92">
        <v>1</v>
      </c>
      <c r="R105" s="11" t="str">
        <f>IFERROR(_xlfn.XLOOKUP(F105, BS_ATIVIDADE[ATIVIDADE],BS_ATIVIDADE[UNIDADE] ), "*")</f>
        <v>VAGÕES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 t="s">
        <v>1220</v>
      </c>
      <c r="W105" s="197" t="s">
        <v>1410</v>
      </c>
      <c r="X105" s="59" t="s">
        <v>349</v>
      </c>
      <c r="Y105" s="174"/>
      <c r="Z105" s="174" t="s">
        <v>350</v>
      </c>
      <c r="AA105" s="155">
        <v>1</v>
      </c>
      <c r="AB105" s="78" t="s">
        <v>345</v>
      </c>
      <c r="AC105" s="78" t="s">
        <v>11</v>
      </c>
      <c r="AD105" s="197">
        <v>0.75</v>
      </c>
      <c r="AE105" s="92">
        <v>9024</v>
      </c>
      <c r="AF105" s="92">
        <v>9040</v>
      </c>
      <c r="AG105" s="92"/>
      <c r="AH105" s="56"/>
      <c r="AI105" s="153" t="str">
        <f>IF(BS_CONTROLE[[#This Row],[Atividade]]=0, "-", BS_CONTROLE[[#This Row],[Atividade]])</f>
        <v>PDM - PEDRA - DESCARGA</v>
      </c>
      <c r="AJ105" s="10" t="str">
        <f>IF(D105="","*",VLOOKUP(AI105,BS_ATIVIDADE[#All],3,FALSE))</f>
        <v>PEDRA</v>
      </c>
      <c r="AK105" s="146" t="str">
        <f>BS_CONTROLE[[#This Row],[Local - Partida]]</f>
        <v>TAG2</v>
      </c>
      <c r="AL105" s="146" t="str">
        <f>BS_CONTROLE[[#This Row],[Local - Encerramento]]</f>
        <v>TRO</v>
      </c>
      <c r="AM105" s="146" t="str">
        <f>BS_CONTROLE[[#This Row],[Entre - Estações]]</f>
        <v>TGA-TRO</v>
      </c>
      <c r="AN105" s="146" t="str">
        <f>BS_CONTROLE[[#This Row],[SB]]</f>
        <v>TAGTRO</v>
      </c>
      <c r="AO105" s="37">
        <f>BS_CONTROLE[[#This Row],[SUB]]</f>
        <v>98</v>
      </c>
      <c r="AP105" s="37">
        <f>BS_CONTROLE[[#This Row],[KM - Inicio]]</f>
        <v>502</v>
      </c>
      <c r="AQ105" s="37" t="str">
        <f>BS_CONTROLE[[#This Row],[KM - Fim]]</f>
        <v>-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VAGÕES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 xml:space="preserve">Marcelo </v>
      </c>
      <c r="BG105" s="22"/>
      <c r="BH105" s="23"/>
      <c r="BI105" s="23"/>
      <c r="BJ105" s="23"/>
      <c r="BK105" s="23"/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Produção e Intervalo</v>
      </c>
      <c r="BR105" s="25">
        <f>IF(OR(B105="",F105=""),"*",AY105/P105)</f>
        <v>0</v>
      </c>
      <c r="BS105" s="25">
        <f>IF(OR(B105="",F105=""),"*",BA105/Q105)</f>
        <v>0</v>
      </c>
      <c r="BT105" s="280" t="str">
        <f t="shared" si="1"/>
        <v/>
      </c>
    </row>
    <row r="106" spans="1:72" hidden="1">
      <c r="A106" s="58" t="str">
        <f>D106&amp;B106</f>
        <v>A6045939</v>
      </c>
      <c r="B106" s="195">
        <v>45939</v>
      </c>
      <c r="C106" s="9">
        <f>IF(BS_CONTROLE[[#This Row],[DATA]]="","",WEEKNUM(BS_CONTROLE[[#This Row],[DATA]]))</f>
        <v>41</v>
      </c>
      <c r="D106" s="59" t="s">
        <v>107</v>
      </c>
      <c r="E106" s="156"/>
      <c r="F106" s="196" t="s">
        <v>33</v>
      </c>
      <c r="G106" s="10" t="str">
        <f>IF(D106="","*",VLOOKUP(F106,BS_ATIVIDADE[#All],3,FALSE))</f>
        <v>DETECÇÃO</v>
      </c>
      <c r="H106" s="154" t="s">
        <v>682</v>
      </c>
      <c r="I106" s="154" t="s">
        <v>599</v>
      </c>
      <c r="J106" s="45">
        <v>74</v>
      </c>
      <c r="K106" s="45">
        <v>500</v>
      </c>
      <c r="L106" s="92" t="s">
        <v>11</v>
      </c>
      <c r="M106" s="320" t="s">
        <v>537</v>
      </c>
      <c r="N106" s="320" t="s">
        <v>1448</v>
      </c>
      <c r="O106" s="154">
        <v>0.375</v>
      </c>
      <c r="P106" s="154">
        <v>4.1666666666666664E-2</v>
      </c>
      <c r="Q106" s="92">
        <v>253</v>
      </c>
      <c r="R106" s="11" t="str">
        <f>IFERROR(_xlfn.XLOOKUP(F106, BS_ATIVIDADE[ATIVIDADE],BS_ATIVIDADE[UNIDADE] ), "*")</f>
        <v>KM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6" s="89" t="str">
        <f>IFERROR(_xlfn.XLOOKUP(J106, TabelaMap[SUB], TabelaMap[NOME SUB]), "ERRO")</f>
        <v xml:space="preserve"> MARCO INICIAL  -  ALTO ARAGUAIA</v>
      </c>
      <c r="V106" s="230" t="s">
        <v>1286</v>
      </c>
      <c r="W106" s="197" t="s">
        <v>1439</v>
      </c>
      <c r="X106" s="59" t="s">
        <v>349</v>
      </c>
      <c r="Y106" s="174"/>
      <c r="Z106" s="174" t="s">
        <v>350</v>
      </c>
      <c r="AA106" s="155">
        <v>1</v>
      </c>
      <c r="AB106" s="78" t="s">
        <v>345</v>
      </c>
      <c r="AC106" s="78" t="s">
        <v>340</v>
      </c>
      <c r="AD106" s="197">
        <v>0.29166666666666669</v>
      </c>
      <c r="AE106" s="92">
        <v>5487</v>
      </c>
      <c r="AF106" s="92" t="s">
        <v>11</v>
      </c>
      <c r="AG106" s="92" t="s">
        <v>11</v>
      </c>
      <c r="AH106" s="56"/>
      <c r="AI106" s="153" t="str">
        <f>IF(BS_CONTROLE[[#This Row],[Atividade]]=0, "-", BS_CONTROLE[[#This Row],[Atividade]])</f>
        <v>DETECÇÃO - RONDA 7 DIAS</v>
      </c>
      <c r="AJ106" s="10" t="str">
        <f>IF(D106="","*",VLOOKUP(AI106,BS_ATIVIDADE[#All],3,FALSE))</f>
        <v>DETECÇÃO</v>
      </c>
      <c r="AK106" s="146" t="str">
        <f>BS_CONTROLE[[#This Row],[Local - Partida]]</f>
        <v>TGR2</v>
      </c>
      <c r="AL106" s="146" t="str">
        <f>BS_CONTROLE[[#This Row],[Local - Encerramento]]</f>
        <v>TRO</v>
      </c>
      <c r="AM106" s="146" t="str">
        <f>BS_CONTROLE[[#This Row],[Entre - Estações]]</f>
        <v>TGR-TRO</v>
      </c>
      <c r="AN106" s="146" t="str">
        <f>BS_CONTROLE[[#This Row],[SB]]</f>
        <v>TGRTRO</v>
      </c>
      <c r="AO106" s="37">
        <f>BS_CONTROLE[[#This Row],[SUB]]</f>
        <v>74</v>
      </c>
      <c r="AP106" s="37">
        <f>BS_CONTROLE[[#This Row],[KM - Inicio]]</f>
        <v>500</v>
      </c>
      <c r="AQ106" s="37" t="str">
        <f>BS_CONTROLE[[#This Row],[KM - Fim]]</f>
        <v>-</v>
      </c>
      <c r="AR106" s="46"/>
      <c r="AS106" s="46"/>
      <c r="AT106" s="46"/>
      <c r="AU106" s="46"/>
      <c r="AV106" s="46"/>
      <c r="AW106" s="46"/>
      <c r="AX106" s="46"/>
      <c r="AY106" s="13">
        <f>IF(D106="","*",IFERROR(IF(ISODD(COUNT(AS106:AX106)),"ERRO",SUM((AT106-AS106),(AV106-AU106),(AX106-AW106))),"ERRO"))</f>
        <v>0</v>
      </c>
      <c r="AZ106" s="17"/>
      <c r="BA106" s="79"/>
      <c r="BB106" s="11" t="str">
        <f>IFERROR(_xlfn.XLOOKUP(AI106, BS_ATIVIDADE[ATIVIDADE],BS_ATIVIDADE[UNIDADE] ), "*")</f>
        <v>KM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6" s="12" t="str">
        <f>IFERROR(_xlfn.XLOOKUP(AO106, TabelaMap[SUB], TabelaMap[NOME SUB]), "ERRO")</f>
        <v xml:space="preserve"> MARCO INICIAL  -  ALTO ARAGUAIA</v>
      </c>
      <c r="BF106" s="18" t="str">
        <f>IF(BS_CONTROLE[[#This Row],[Responsavel pelo boletim]]=0, "-", BS_CONTROLE[[#This Row],[Responsavel pelo boletim]])</f>
        <v>Miguel</v>
      </c>
      <c r="BG106" s="22"/>
      <c r="BH106" s="23"/>
      <c r="BI106" s="23"/>
      <c r="BJ106" s="23"/>
      <c r="BK106" s="23"/>
      <c r="BL106" s="22"/>
      <c r="BM106" s="20"/>
      <c r="BN106" s="20"/>
      <c r="BO106" s="183"/>
      <c r="BP106" s="24"/>
      <c r="BQ106" s="14" t="str">
        <f>IF(AND(BR106&lt;1,BS106&lt;1),"Produção e Intervalo",IF(BR106&lt;1,"Intervalo",IF(BS106&lt;1,"Produção","Aderente")))</f>
        <v>Produção e Intervalo</v>
      </c>
      <c r="BR106" s="25">
        <f>IF(OR(B106="",F106=""),"*",AY106/P106)</f>
        <v>0</v>
      </c>
      <c r="BS106" s="25">
        <f>IF(OR(B106="",F106=""),"*",BA106/Q106)</f>
        <v>0</v>
      </c>
      <c r="BT106" s="280" t="str">
        <f t="shared" si="1"/>
        <v/>
      </c>
    </row>
    <row r="107" spans="1:72" hidden="1">
      <c r="A107" s="58" t="str">
        <f>D107&amp;B107</f>
        <v>BRUNO (TF-525)45939</v>
      </c>
      <c r="B107" s="195">
        <v>45939</v>
      </c>
      <c r="C107" s="9">
        <f>IF(BS_CONTROLE[[#This Row],[DATA]]="","",WEEKNUM(BS_CONTROLE[[#This Row],[DATA]]))</f>
        <v>41</v>
      </c>
      <c r="D107" s="59" t="s">
        <v>262</v>
      </c>
      <c r="E107" s="156"/>
      <c r="F107" s="196" t="s">
        <v>194</v>
      </c>
      <c r="G107" s="10" t="str">
        <f>IF(D107="","*",VLOOKUP(F107,BS_ATIVIDADE[#All],3,FALSE))</f>
        <v>SOLDA</v>
      </c>
      <c r="H107" s="154" t="s">
        <v>11</v>
      </c>
      <c r="I107" s="154" t="s">
        <v>11</v>
      </c>
      <c r="J107" s="45">
        <v>74</v>
      </c>
      <c r="K107" s="45">
        <v>406.1</v>
      </c>
      <c r="L107" s="92" t="s">
        <v>11</v>
      </c>
      <c r="M107" s="240" t="s">
        <v>1449</v>
      </c>
      <c r="N107" s="240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07" s="154">
        <v>0.375</v>
      </c>
      <c r="P107" s="154">
        <v>6.25E-2</v>
      </c>
      <c r="Q107" s="92">
        <v>1</v>
      </c>
      <c r="R107" s="11" t="str">
        <f>IFERROR(_xlfn.XLOOKUP(F107, BS_ATIVIDADE[ATIVIDADE],BS_ATIVIDADE[UNIDADE] ), "*")</f>
        <v>Nº DE SOLDA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7" s="89" t="str">
        <f>IFERROR(_xlfn.XLOOKUP(J107, TabelaMap[SUB], TabelaMap[NOME SUB]), "ERRO")</f>
        <v xml:space="preserve"> MARCO INICIAL  -  ALTO ARAGUAIA</v>
      </c>
      <c r="V107" s="230" t="s">
        <v>1413</v>
      </c>
      <c r="W107" s="197" t="s">
        <v>1450</v>
      </c>
      <c r="X107" s="59" t="s">
        <v>354</v>
      </c>
      <c r="Y107" s="174"/>
      <c r="Z107" s="174" t="s">
        <v>355</v>
      </c>
      <c r="AA107" s="155" t="s">
        <v>11</v>
      </c>
      <c r="AB107" s="78" t="s">
        <v>11</v>
      </c>
      <c r="AC107" s="78" t="s">
        <v>11</v>
      </c>
      <c r="AD107" s="197" t="s">
        <v>11</v>
      </c>
      <c r="AE107" s="92" t="s">
        <v>11</v>
      </c>
      <c r="AF107" s="92" t="s">
        <v>11</v>
      </c>
      <c r="AG107" s="92" t="s">
        <v>11</v>
      </c>
      <c r="AH107" s="56"/>
      <c r="AI107" s="153" t="str">
        <f>IF(BS_CONTROLE[[#This Row],[Atividade]]=0, "-", BS_CONTROLE[[#This Row],[Atividade]])</f>
        <v>PDM - SOLDA</v>
      </c>
      <c r="AJ107" s="10" t="str">
        <f>IF(D107="","*",VLOOKUP(AI107,BS_ATIVIDADE[#All],3,FALSE))</f>
        <v>SOLDA</v>
      </c>
      <c r="AK107" s="146" t="str">
        <f>BS_CONTROLE[[#This Row],[Local - Partida]]</f>
        <v>-</v>
      </c>
      <c r="AL107" s="146" t="str">
        <f>BS_CONTROLE[[#This Row],[Local - Encerramento]]</f>
        <v>-</v>
      </c>
      <c r="AM107" s="146" t="str">
        <f>BS_CONTROLE[[#This Row],[Entre - Estações]]</f>
        <v>TOM-1</v>
      </c>
      <c r="AN107" s="146" t="str">
        <f>BS_CONTROLE[[#This Row],[SB]]</f>
        <v>TOM1</v>
      </c>
      <c r="AO107" s="37">
        <f>BS_CONTROLE[[#This Row],[SUB]]</f>
        <v>74</v>
      </c>
      <c r="AP107" s="37">
        <f>BS_CONTROLE[[#This Row],[KM - Inicio]]</f>
        <v>406.1</v>
      </c>
      <c r="AQ107" s="37" t="str">
        <f>BS_CONTROLE[[#This Row],[KM - Fim]]</f>
        <v>-</v>
      </c>
      <c r="AR107" s="46"/>
      <c r="AS107" s="46"/>
      <c r="AT107" s="46"/>
      <c r="AU107" s="46"/>
      <c r="AV107" s="46"/>
      <c r="AW107" s="46"/>
      <c r="AX107" s="46"/>
      <c r="AY107" s="13">
        <f>IF(D107="","*",IFERROR(IF(ISODD(COUNT(AS107:AX107)),"ERRO",SUM((AT107-AS107),(AV107-AU107),(AX107-AW107))),"ERRO"))</f>
        <v>0</v>
      </c>
      <c r="AZ107" s="17"/>
      <c r="BA107" s="79"/>
      <c r="BB107" s="11" t="str">
        <f>IFERROR(_xlfn.XLOOKUP(AI107, BS_ATIVIDADE[ATIVIDADE],BS_ATIVIDADE[UNIDADE] ), "*")</f>
        <v>Nº DE SOLDA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7" s="12" t="str">
        <f>IFERROR(_xlfn.XLOOKUP(AO107, TabelaMap[SUB], TabelaMap[NOME SUB]), "ERRO")</f>
        <v xml:space="preserve"> MARCO INICIAL  -  ALTO ARAGUAIA</v>
      </c>
      <c r="BF107" s="18" t="str">
        <f>IF(BS_CONTROLE[[#This Row],[Responsavel pelo boletim]]=0, "-", BS_CONTROLE[[#This Row],[Responsavel pelo boletim]])</f>
        <v xml:space="preserve">Bruno </v>
      </c>
      <c r="BG107" s="22"/>
      <c r="BH107" s="23"/>
      <c r="BI107" s="23"/>
      <c r="BJ107" s="23"/>
      <c r="BK107" s="23"/>
      <c r="BL107" s="22"/>
      <c r="BM107" s="20"/>
      <c r="BN107" s="20"/>
      <c r="BO107" s="183"/>
      <c r="BP107" s="24"/>
      <c r="BQ107" s="14" t="str">
        <f>IF(AND(BR107&lt;1,BS107&lt;1),"Produção e Intervalo",IF(BR107&lt;1,"Intervalo",IF(BS107&lt;1,"Produção","Aderente")))</f>
        <v>Produção e Intervalo</v>
      </c>
      <c r="BR107" s="25">
        <f>IF(OR(B107="",F107=""),"*",AY107/P107)</f>
        <v>0</v>
      </c>
      <c r="BS107" s="25">
        <f>IF(OR(B107="",F107=""),"*",BA107/Q107)</f>
        <v>0</v>
      </c>
      <c r="BT107" s="280" t="str">
        <f t="shared" si="1"/>
        <v/>
      </c>
    </row>
    <row r="108" spans="1:72" hidden="1">
      <c r="A108" s="58" t="str">
        <f>D108&amp;B108</f>
        <v>W4845939</v>
      </c>
      <c r="B108" s="195">
        <v>45939</v>
      </c>
      <c r="C108" s="9">
        <f>IF(BS_CONTROLE[[#This Row],[DATA]]="","",WEEKNUM(BS_CONTROLE[[#This Row],[DATA]]))</f>
        <v>41</v>
      </c>
      <c r="D108" s="59" t="s">
        <v>225</v>
      </c>
      <c r="E108" s="156"/>
      <c r="F108" s="196" t="s">
        <v>101</v>
      </c>
      <c r="G108" s="10" t="str">
        <f>IF(D108="","*",VLOOKUP(F108,BS_ATIVIDADE[#All],3,FALSE))</f>
        <v>MECANIZAÇÃO - DOL</v>
      </c>
      <c r="H108" s="154" t="s">
        <v>657</v>
      </c>
      <c r="I108" s="154" t="s">
        <v>657</v>
      </c>
      <c r="J108" s="45">
        <v>74</v>
      </c>
      <c r="K108" s="45">
        <v>404.08</v>
      </c>
      <c r="L108" s="92">
        <v>400.78</v>
      </c>
      <c r="M108" s="240" t="s">
        <v>1436</v>
      </c>
      <c r="N108" s="240" t="s">
        <v>654</v>
      </c>
      <c r="O108" s="154">
        <v>0.375</v>
      </c>
      <c r="P108" s="154">
        <v>8.3333333333333329E-2</v>
      </c>
      <c r="Q108" s="92">
        <v>1000</v>
      </c>
      <c r="R108" s="11" t="str">
        <f>IFERROR(_xlfn.XLOOKUP(F108, BS_ATIVIDADE[ATIVIDADE],BS_ATIVIDADE[UNIDADE] ), "*")</f>
        <v>M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8" s="89" t="str">
        <f>IFERROR(_xlfn.XLOOKUP(J108, TabelaMap[SUB], TabelaMap[NOME SUB]), "ERRO")</f>
        <v xml:space="preserve"> MARCO INICIAL  -  ALTO ARAGUAIA</v>
      </c>
      <c r="V108" s="230" t="s">
        <v>1417</v>
      </c>
      <c r="W108" s="197" t="s">
        <v>102</v>
      </c>
      <c r="X108" s="256" t="s">
        <v>354</v>
      </c>
      <c r="Y108" s="174"/>
      <c r="Z108" s="174" t="s">
        <v>359</v>
      </c>
      <c r="AA108" s="92">
        <v>1</v>
      </c>
      <c r="AB108" s="78" t="s">
        <v>345</v>
      </c>
      <c r="AC108" s="78" t="s">
        <v>340</v>
      </c>
      <c r="AD108" s="197">
        <v>0.33333333333333331</v>
      </c>
      <c r="AE108" s="92">
        <v>6202</v>
      </c>
      <c r="AF108" s="92">
        <v>6203</v>
      </c>
      <c r="AG108" s="92" t="s">
        <v>11</v>
      </c>
      <c r="AH108" s="56"/>
      <c r="AI108" s="153" t="str">
        <f>IF(BS_CONTROLE[[#This Row],[Atividade]]=0, "-", BS_CONTROLE[[#This Row],[Atividade]])</f>
        <v>MECANIZAÇÃO - DOL</v>
      </c>
      <c r="AJ108" s="10" t="str">
        <f>IF(D108="","*",VLOOKUP(AI108,BS_ATIVIDADE[#All],3,FALSE))</f>
        <v>MECANIZAÇÃO - DOL</v>
      </c>
      <c r="AK108" s="146" t="str">
        <f>BS_CONTROLE[[#This Row],[Local - Partida]]</f>
        <v>TOM2</v>
      </c>
      <c r="AL108" s="146" t="str">
        <f>BS_CONTROLE[[#This Row],[Local - Encerramento]]</f>
        <v>TOM2</v>
      </c>
      <c r="AM108" s="146" t="str">
        <f>BS_CONTROLE[[#This Row],[Entre - Estações]]</f>
        <v>TOM-TMT</v>
      </c>
      <c r="AN108" s="146" t="str">
        <f>BS_CONTROLE[[#This Row],[SB]]</f>
        <v>TMTTOM</v>
      </c>
      <c r="AO108" s="37">
        <f>BS_CONTROLE[[#This Row],[SUB]]</f>
        <v>74</v>
      </c>
      <c r="AP108" s="37">
        <f>BS_CONTROLE[[#This Row],[KM - Inicio]]</f>
        <v>404.08</v>
      </c>
      <c r="AQ108" s="37">
        <f>BS_CONTROLE[[#This Row],[KM - Fim]]</f>
        <v>400.78</v>
      </c>
      <c r="AR108" s="46"/>
      <c r="AS108" s="46"/>
      <c r="AT108" s="46"/>
      <c r="AU108" s="46"/>
      <c r="AV108" s="46"/>
      <c r="AW108" s="46"/>
      <c r="AX108" s="46"/>
      <c r="AY108" s="13">
        <f>IF(D108="","*",IFERROR(IF(ISODD(COUNT(AS108:AX108)),"ERRO",SUM((AT108-AS108),(AV108-AU108),(AX108-AW108))),"ERRO"))</f>
        <v>0</v>
      </c>
      <c r="AZ108" s="17"/>
      <c r="BA108" s="79"/>
      <c r="BB108" s="11" t="str">
        <f>IFERROR(_xlfn.XLOOKUP(AI108, BS_ATIVIDADE[ATIVIDADE],BS_ATIVIDADE[UNIDADE] ), "*")</f>
        <v>M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8" s="12" t="str">
        <f>IFERROR(_xlfn.XLOOKUP(AO108, TabelaMap[SUB], TabelaMap[NOME SUB]), "ERRO")</f>
        <v xml:space="preserve"> MARCO INICIAL  -  ALTO ARAGUAIA</v>
      </c>
      <c r="BF108" s="18" t="str">
        <f>IF(BS_CONTROLE[[#This Row],[Responsavel pelo boletim]]=0, "-", BS_CONTROLE[[#This Row],[Responsavel pelo boletim]])</f>
        <v>Rodrigo</v>
      </c>
      <c r="BG108" s="22"/>
      <c r="BH108" s="23"/>
      <c r="BI108" s="23"/>
      <c r="BJ108" s="23"/>
      <c r="BK108" s="23"/>
      <c r="BL108" s="22"/>
      <c r="BM108" s="20"/>
      <c r="BN108" s="20"/>
      <c r="BO108" s="183"/>
      <c r="BP108" s="24"/>
      <c r="BQ108" s="14" t="str">
        <f>IF(AND(BR108&lt;1,BS108&lt;1),"Produção e Intervalo",IF(BR108&lt;1,"Intervalo",IF(BS108&lt;1,"Produção","Aderente")))</f>
        <v>Produção e Intervalo</v>
      </c>
      <c r="BR108" s="25">
        <f>IF(OR(B108="",F108=""),"*",AY108/P108)</f>
        <v>0</v>
      </c>
      <c r="BS108" s="25">
        <f>IF(OR(B108="",F108=""),"*",BA108/Q108)</f>
        <v>0</v>
      </c>
      <c r="BT108" s="280" t="str">
        <f t="shared" si="1"/>
        <v/>
      </c>
    </row>
    <row r="109" spans="1:72" hidden="1">
      <c r="A109" s="58" t="str">
        <f>D109&amp;B109</f>
        <v>W5045939</v>
      </c>
      <c r="B109" s="195">
        <v>45939</v>
      </c>
      <c r="C109" s="9">
        <f>IF(BS_CONTROLE[[#This Row],[DATA]]="","",WEEKNUM(BS_CONTROLE[[#This Row],[DATA]]))</f>
        <v>41</v>
      </c>
      <c r="D109" s="59" t="s">
        <v>226</v>
      </c>
      <c r="E109" s="156"/>
      <c r="F109" s="196" t="s">
        <v>187</v>
      </c>
      <c r="G109" s="10" t="str">
        <f>IF(D109="","*",VLOOKUP(F109,BS_ATIVIDADE[#All],3,FALSE))</f>
        <v>PEDRA</v>
      </c>
      <c r="H109" s="154" t="s">
        <v>762</v>
      </c>
      <c r="I109" s="154" t="s">
        <v>763</v>
      </c>
      <c r="J109" s="45">
        <v>74</v>
      </c>
      <c r="K109" s="45">
        <v>183</v>
      </c>
      <c r="L109" s="92">
        <v>180</v>
      </c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09" s="240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09" s="154">
        <v>0.375</v>
      </c>
      <c r="P109" s="154">
        <v>8.3333333333333329E-2</v>
      </c>
      <c r="Q109" s="92">
        <v>15</v>
      </c>
      <c r="R109" s="11" t="str">
        <f>IFERROR(_xlfn.XLOOKUP(F109, BS_ATIVIDADE[ATIVIDADE],BS_ATIVIDADE[UNIDADE] ), "*")</f>
        <v>VAGÕES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09" s="89" t="str">
        <f>IFERROR(_xlfn.XLOOKUP(J109, TabelaMap[SUB], TabelaMap[NOME SUB]), "ERRO")</f>
        <v xml:space="preserve"> MARCO INICIAL  -  ALTO ARAGUAIA</v>
      </c>
      <c r="V109" s="230" t="s">
        <v>1246</v>
      </c>
      <c r="W109" s="197" t="s">
        <v>1451</v>
      </c>
      <c r="X109" s="256" t="s">
        <v>354</v>
      </c>
      <c r="Y109" s="174"/>
      <c r="Z109" s="174" t="s">
        <v>350</v>
      </c>
      <c r="AA109" s="92" t="s">
        <v>1248</v>
      </c>
      <c r="AB109" s="78" t="s">
        <v>345</v>
      </c>
      <c r="AC109" s="78" t="s">
        <v>340</v>
      </c>
      <c r="AD109" s="197">
        <v>0.33333333333333331</v>
      </c>
      <c r="AE109" s="92">
        <v>7672</v>
      </c>
      <c r="AF109" s="92">
        <v>9322</v>
      </c>
      <c r="AG109" s="92">
        <v>15</v>
      </c>
      <c r="AH109" s="56"/>
      <c r="AI109" s="153" t="str">
        <f>IF(BS_CONTROLE[[#This Row],[Atividade]]=0, "-", BS_CONTROLE[[#This Row],[Atividade]])</f>
        <v>PDM - PEDRA - DESCARGA</v>
      </c>
      <c r="AJ109" s="10" t="str">
        <f>IF(D109="","*",VLOOKUP(AI109,BS_ATIVIDADE[#All],3,FALSE))</f>
        <v>PEDRA</v>
      </c>
      <c r="AK109" s="146" t="str">
        <f>BS_CONTROLE[[#This Row],[Local - Partida]]</f>
        <v>TCS1</v>
      </c>
      <c r="AL109" s="146" t="str">
        <f>BS_CONTROLE[[#This Row],[Local - Encerramento]]</f>
        <v>TCS2</v>
      </c>
      <c r="AM109" s="146" t="str">
        <f>BS_CONTROLE[[#This Row],[Entre - Estações]]</f>
        <v>TCE-TID</v>
      </c>
      <c r="AN109" s="146" t="str">
        <f>BS_CONTROLE[[#This Row],[SB]]</f>
        <v>177TID</v>
      </c>
      <c r="AO109" s="37">
        <f>BS_CONTROLE[[#This Row],[SUB]]</f>
        <v>74</v>
      </c>
      <c r="AP109" s="37">
        <f>BS_CONTROLE[[#This Row],[KM - Inicio]]</f>
        <v>183</v>
      </c>
      <c r="AQ109" s="37">
        <f>BS_CONTROLE[[#This Row],[KM - Fim]]</f>
        <v>180</v>
      </c>
      <c r="AR109" s="46"/>
      <c r="AS109" s="46"/>
      <c r="AT109" s="46"/>
      <c r="AU109" s="46"/>
      <c r="AV109" s="46"/>
      <c r="AW109" s="46"/>
      <c r="AX109" s="46"/>
      <c r="AY109" s="13">
        <f>IF(D109="","*",IFERROR(IF(ISODD(COUNT(AS109:AX109)),"ERRO",SUM((AT109-AS109),(AV109-AU109),(AX109-AW109))),"ERRO"))</f>
        <v>0</v>
      </c>
      <c r="AZ109" s="17"/>
      <c r="BA109" s="79"/>
      <c r="BB109" s="11" t="str">
        <f>IFERROR(_xlfn.XLOOKUP(AI109, BS_ATIVIDADE[ATIVIDADE],BS_ATIVIDADE[UNIDADE] ), "*")</f>
        <v>VAGÕES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09" s="12" t="str">
        <f>IFERROR(_xlfn.XLOOKUP(AO109, TabelaMap[SUB], TabelaMap[NOME SUB]), "ERRO")</f>
        <v xml:space="preserve"> MARCO INICIAL  -  ALTO ARAGUAIA</v>
      </c>
      <c r="BF109" s="18" t="str">
        <f>IF(BS_CONTROLE[[#This Row],[Responsavel pelo boletim]]=0, "-", BS_CONTROLE[[#This Row],[Responsavel pelo boletim]])</f>
        <v>Herbert</v>
      </c>
      <c r="BG109" s="22"/>
      <c r="BH109" s="23"/>
      <c r="BI109" s="23"/>
      <c r="BJ109" s="23"/>
      <c r="BK109" s="23"/>
      <c r="BL109" s="22"/>
      <c r="BM109" s="20"/>
      <c r="BN109" s="20"/>
      <c r="BO109" s="183"/>
      <c r="BP109" s="24"/>
      <c r="BQ109" s="14" t="str">
        <f>IF(AND(BR109&lt;1,BS109&lt;1),"Produção e Intervalo",IF(BR109&lt;1,"Intervalo",IF(BS109&lt;1,"Produção","Aderente")))</f>
        <v>Produção e Intervalo</v>
      </c>
      <c r="BR109" s="25">
        <f>IF(OR(B109="",F109=""),"*",AY109/P109)</f>
        <v>0</v>
      </c>
      <c r="BS109" s="25">
        <f>IF(OR(B109="",F109=""),"*",BA109/Q109)</f>
        <v>0</v>
      </c>
      <c r="BT109" s="280" t="str">
        <f t="shared" si="1"/>
        <v/>
      </c>
    </row>
    <row r="110" spans="1:72" hidden="1">
      <c r="A110" s="58" t="str">
        <f>D110&amp;B110</f>
        <v>MARCOS (TF-520)45939</v>
      </c>
      <c r="B110" s="195">
        <v>45939</v>
      </c>
      <c r="C110" s="9">
        <f>IF(BS_CONTROLE[[#This Row],[DATA]]="","",WEEKNUM(BS_CONTROLE[[#This Row],[DATA]]))</f>
        <v>41</v>
      </c>
      <c r="D110" s="59" t="s">
        <v>313</v>
      </c>
      <c r="E110" s="156"/>
      <c r="F110" s="196" t="s">
        <v>194</v>
      </c>
      <c r="G110" s="10" t="str">
        <f>IF(D110="","*",VLOOKUP(F110,BS_ATIVIDADE[#All],3,FALSE))</f>
        <v>SOLDA</v>
      </c>
      <c r="H110" s="154" t="s">
        <v>11</v>
      </c>
      <c r="I110" s="154" t="s">
        <v>11</v>
      </c>
      <c r="J110" s="45">
        <v>74</v>
      </c>
      <c r="K110" s="45">
        <v>62.2</v>
      </c>
      <c r="L110" s="92" t="s">
        <v>11</v>
      </c>
      <c r="M110" s="18" t="s">
        <v>1452</v>
      </c>
      <c r="N110" s="240" t="s">
        <v>709</v>
      </c>
      <c r="O110" s="154">
        <v>0.375</v>
      </c>
      <c r="P110" s="154">
        <v>6.25E-2</v>
      </c>
      <c r="Q110" s="92">
        <v>1</v>
      </c>
      <c r="R110" s="11" t="str">
        <f>IFERROR(_xlfn.XLOOKUP(F110, BS_ATIVIDADE[ATIVIDADE],BS_ATIVIDADE[UNIDADE] ), "*")</f>
        <v>Nº DE SOLDA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0" s="89" t="str">
        <f>IFERROR(_xlfn.XLOOKUP(J110, TabelaMap[SUB], TabelaMap[NOME SUB]), "ERRO")</f>
        <v xml:space="preserve"> MARCO INICIAL  -  ALTO ARAGUAIA</v>
      </c>
      <c r="V110" s="230" t="s">
        <v>1246</v>
      </c>
      <c r="W110" s="197" t="s">
        <v>1261</v>
      </c>
      <c r="X110" s="59" t="s">
        <v>354</v>
      </c>
      <c r="Y110" s="174"/>
      <c r="Z110" s="174" t="s">
        <v>355</v>
      </c>
      <c r="AA110" s="155" t="s">
        <v>11</v>
      </c>
      <c r="AB110" s="78" t="s">
        <v>11</v>
      </c>
      <c r="AC110" s="78" t="s">
        <v>11</v>
      </c>
      <c r="AD110" s="197" t="s">
        <v>11</v>
      </c>
      <c r="AE110" s="92" t="s">
        <v>11</v>
      </c>
      <c r="AF110" s="92" t="s">
        <v>11</v>
      </c>
      <c r="AG110" s="92" t="s">
        <v>11</v>
      </c>
      <c r="AH110" s="56"/>
      <c r="AI110" s="153" t="str">
        <f>IF(BS_CONTROLE[[#This Row],[Atividade]]=0, "-", BS_CONTROLE[[#This Row],[Atividade]])</f>
        <v>PDM - SOLDA</v>
      </c>
      <c r="AJ110" s="10" t="str">
        <f>IF(D110="","*",VLOOKUP(AI110,BS_ATIVIDADE[#All],3,FALSE))</f>
        <v>SOLDA</v>
      </c>
      <c r="AK110" s="146" t="str">
        <f>BS_CONTROLE[[#This Row],[Local - Partida]]</f>
        <v>-</v>
      </c>
      <c r="AL110" s="146" t="str">
        <f>BS_CONTROLE[[#This Row],[Local - Encerramento]]</f>
        <v>-</v>
      </c>
      <c r="AM110" s="146" t="str">
        <f>BS_CONTROLE[[#This Row],[Entre - Estações]]</f>
        <v>TQI-2</v>
      </c>
      <c r="AN110" s="146" t="str">
        <f>BS_CONTROLE[[#This Row],[SB]]</f>
        <v>TQI2</v>
      </c>
      <c r="AO110" s="37">
        <f>BS_CONTROLE[[#This Row],[SUB]]</f>
        <v>74</v>
      </c>
      <c r="AP110" s="37">
        <f>BS_CONTROLE[[#This Row],[KM - Inicio]]</f>
        <v>62.2</v>
      </c>
      <c r="AQ110" s="37" t="str">
        <f>BS_CONTROLE[[#This Row],[KM - Fim]]</f>
        <v>-</v>
      </c>
      <c r="AR110" s="46"/>
      <c r="AS110" s="46"/>
      <c r="AT110" s="46"/>
      <c r="AU110" s="46"/>
      <c r="AV110" s="46"/>
      <c r="AW110" s="46"/>
      <c r="AX110" s="46"/>
      <c r="AY110" s="13">
        <f>IF(D110="","*",IFERROR(IF(ISODD(COUNT(AS110:AX110)),"ERRO",SUM((AT110-AS110),(AV110-AU110),(AX110-AW110))),"ERRO"))</f>
        <v>0</v>
      </c>
      <c r="AZ110" s="17"/>
      <c r="BA110" s="79"/>
      <c r="BB110" s="11" t="str">
        <f>IFERROR(_xlfn.XLOOKUP(AI110, BS_ATIVIDADE[ATIVIDADE],BS_ATIVIDADE[UNIDADE] ), "*")</f>
        <v>Nº DE SOLDA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0" s="12" t="str">
        <f>IFERROR(_xlfn.XLOOKUP(AO110, TabelaMap[SUB], TabelaMap[NOME SUB]), "ERRO")</f>
        <v xml:space="preserve"> MARCO INICIAL  -  ALTO ARAGUAIA</v>
      </c>
      <c r="BF110" s="18" t="str">
        <f>IF(BS_CONTROLE[[#This Row],[Responsavel pelo boletim]]=0, "-", BS_CONTROLE[[#This Row],[Responsavel pelo boletim]])</f>
        <v>Herbert</v>
      </c>
      <c r="BG110" s="22"/>
      <c r="BH110" s="23"/>
      <c r="BI110" s="23"/>
      <c r="BJ110" s="23"/>
      <c r="BK110" s="23"/>
      <c r="BL110" s="22"/>
      <c r="BM110" s="20"/>
      <c r="BN110" s="20"/>
      <c r="BO110" s="183"/>
      <c r="BP110" s="24"/>
      <c r="BQ110" s="14" t="str">
        <f>IF(AND(BR110&lt;1,BS110&lt;1),"Produção e Intervalo",IF(BR110&lt;1,"Intervalo",IF(BS110&lt;1,"Produção","Aderente")))</f>
        <v>Produção e Intervalo</v>
      </c>
      <c r="BR110" s="25">
        <f>IF(OR(B110="",F110=""),"*",AY110/P110)</f>
        <v>0</v>
      </c>
      <c r="BS110" s="25">
        <f>IF(OR(B110="",F110=""),"*",BA110/Q110)</f>
        <v>0</v>
      </c>
      <c r="BT110" s="280" t="str">
        <f t="shared" si="1"/>
        <v/>
      </c>
    </row>
    <row r="111" spans="1:72" hidden="1">
      <c r="A111" s="58" t="str">
        <f>D111&amp;B111</f>
        <v>A8745939</v>
      </c>
      <c r="B111" s="195">
        <v>45939</v>
      </c>
      <c r="C111" s="9">
        <f>IF(BS_CONTROLE[[#This Row],[DATA]]="","",WEEKNUM(BS_CONTROLE[[#This Row],[DATA]]))</f>
        <v>41</v>
      </c>
      <c r="D111" s="59" t="s">
        <v>142</v>
      </c>
      <c r="E111" s="156"/>
      <c r="F111" s="196" t="s">
        <v>13</v>
      </c>
      <c r="G111" s="10" t="str">
        <f>IF(D111="","*",VLOOKUP(F111,BS_ATIVIDADE[#All],3,FALSE))</f>
        <v>CAMINHÂO - SOLDA</v>
      </c>
      <c r="H111" s="154" t="s">
        <v>852</v>
      </c>
      <c r="I111" s="154" t="s">
        <v>852</v>
      </c>
      <c r="J111" s="45">
        <v>78</v>
      </c>
      <c r="K111" s="45">
        <v>235</v>
      </c>
      <c r="L111" s="92">
        <v>237</v>
      </c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11" s="154">
        <v>0.35416666666666669</v>
      </c>
      <c r="P111" s="154">
        <v>0.125</v>
      </c>
      <c r="Q111" s="92">
        <v>3</v>
      </c>
      <c r="R111" s="11" t="str">
        <f>IFERROR(_xlfn.XLOOKUP(F111, BS_ATIVIDADE[ATIVIDADE],BS_ATIVIDADE[UNIDADE] ), "*")</f>
        <v>Nº DE SOLDA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11" s="89" t="str">
        <f>IFERROR(_xlfn.XLOOKUP(J111, TabelaMap[SUB], TabelaMap[NOME SUB]), "ERRO")</f>
        <v xml:space="preserve"> ITIRAPINA  -  BAURU</v>
      </c>
      <c r="V111" s="230" t="s">
        <v>1453</v>
      </c>
      <c r="W111" s="197" t="s">
        <v>1251</v>
      </c>
      <c r="X111" s="59" t="s">
        <v>354</v>
      </c>
      <c r="Y111" s="174"/>
      <c r="Z111" s="174" t="s">
        <v>350</v>
      </c>
      <c r="AA111" s="155">
        <v>1</v>
      </c>
      <c r="AB111" s="78" t="s">
        <v>345</v>
      </c>
      <c r="AC111" s="78" t="s">
        <v>11</v>
      </c>
      <c r="AD111" s="197">
        <v>0.3125</v>
      </c>
      <c r="AE111" s="92">
        <v>6373</v>
      </c>
      <c r="AF111" s="92" t="s">
        <v>11</v>
      </c>
      <c r="AG111" s="92" t="s">
        <v>11</v>
      </c>
      <c r="AH111" s="56"/>
      <c r="AI111" s="153" t="str">
        <f>IF(BS_CONTROLE[[#This Row],[Atividade]]=0, "-", BS_CONTROLE[[#This Row],[Atividade]])</f>
        <v>CAMINHÃO DE SOLDA</v>
      </c>
      <c r="AJ111" s="10" t="str">
        <f>IF(D111="","*",VLOOKUP(AI111,BS_ATIVIDADE[#All],3,FALSE))</f>
        <v>CAMINHÂO - SOLDA</v>
      </c>
      <c r="AK111" s="146" t="str">
        <f>BS_CONTROLE[[#This Row],[Local - Partida]]</f>
        <v>ZTEZVT</v>
      </c>
      <c r="AL111" s="146" t="str">
        <f>BS_CONTROLE[[#This Row],[Local - Encerramento]]</f>
        <v>ZTEZVT</v>
      </c>
      <c r="AM111" s="146" t="str">
        <f>BS_CONTROLE[[#This Row],[Entre - Estações]]</f>
        <v>ZTE-ZVT</v>
      </c>
      <c r="AN111" s="146" t="str">
        <f>BS_CONTROLE[[#This Row],[SB]]</f>
        <v>ZTEZVT</v>
      </c>
      <c r="AO111" s="37">
        <f>BS_CONTROLE[[#This Row],[SUB]]</f>
        <v>78</v>
      </c>
      <c r="AP111" s="37">
        <f>BS_CONTROLE[[#This Row],[KM - Inicio]]</f>
        <v>235</v>
      </c>
      <c r="AQ111" s="37">
        <f>BS_CONTROLE[[#This Row],[KM - Fim]]</f>
        <v>237</v>
      </c>
      <c r="AR111" s="46"/>
      <c r="AS111" s="46"/>
      <c r="AT111" s="46"/>
      <c r="AU111" s="46"/>
      <c r="AV111" s="46"/>
      <c r="AW111" s="46"/>
      <c r="AX111" s="46"/>
      <c r="AY111" s="13">
        <f>IF(D111="","*",IFERROR(IF(ISODD(COUNT(AS111:AX111)),"ERRO",SUM((AT111-AS111),(AV111-AU111),(AX111-AW111))),"ERRO"))</f>
        <v>0</v>
      </c>
      <c r="AZ111" s="17"/>
      <c r="BA111" s="79"/>
      <c r="BB111" s="11" t="str">
        <f>IFERROR(_xlfn.XLOOKUP(AI111, BS_ATIVIDADE[ATIVIDADE],BS_ATIVIDADE[UNIDADE] ), "*")</f>
        <v>Nº DE SOLDA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11" s="12" t="str">
        <f>IFERROR(_xlfn.XLOOKUP(AO111, TabelaMap[SUB], TabelaMap[NOME SUB]), "ERRO")</f>
        <v xml:space="preserve"> ITIRAPINA  -  BAURU</v>
      </c>
      <c r="BF111" s="18" t="str">
        <f>IF(BS_CONTROLE[[#This Row],[Responsavel pelo boletim]]=0, "-", BS_CONTROLE[[#This Row],[Responsavel pelo boletim]])</f>
        <v>Paulo</v>
      </c>
      <c r="BG111" s="22"/>
      <c r="BH111" s="23"/>
      <c r="BI111" s="23"/>
      <c r="BJ111" s="23"/>
      <c r="BK111" s="23"/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Produção e Intervalo</v>
      </c>
      <c r="BR111" s="25">
        <f>IF(OR(B111="",F111=""),"*",AY111/P111)</f>
        <v>0</v>
      </c>
      <c r="BS111" s="25">
        <f>IF(OR(B111="",F111=""),"*",BA111/Q111)</f>
        <v>0</v>
      </c>
      <c r="BT111" s="280" t="str">
        <f t="shared" si="1"/>
        <v/>
      </c>
    </row>
    <row r="112" spans="1:72" hidden="1">
      <c r="A112" s="58" t="str">
        <f>D112&amp;B112</f>
        <v>A5245939</v>
      </c>
      <c r="B112" s="195">
        <v>45939</v>
      </c>
      <c r="C112" s="9">
        <f>IF(BS_CONTROLE[[#This Row],[DATA]]="","",WEEKNUM(BS_CONTROLE[[#This Row],[DATA]]))</f>
        <v>41</v>
      </c>
      <c r="D112" s="59" t="s">
        <v>103</v>
      </c>
      <c r="E112" s="156"/>
      <c r="F112" s="196" t="s">
        <v>155</v>
      </c>
      <c r="G112" s="10" t="str">
        <f>IF(D112="","*",VLOOKUP(F112,BS_ATIVIDADE[#All],3,FALSE))</f>
        <v>OUTROS</v>
      </c>
      <c r="H112" s="154" t="s">
        <v>1009</v>
      </c>
      <c r="I112" s="154" t="s">
        <v>1014</v>
      </c>
      <c r="J112" s="45">
        <v>103</v>
      </c>
      <c r="K112" s="45">
        <v>1887</v>
      </c>
      <c r="L112" s="92" t="s">
        <v>11</v>
      </c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12" s="154">
        <v>0.375</v>
      </c>
      <c r="P112" s="154">
        <v>4.1666666666666664E-2</v>
      </c>
      <c r="Q112" s="92">
        <v>1</v>
      </c>
      <c r="R112" s="11" t="str">
        <f>IFERROR(_xlfn.XLOOKUP(F112, BS_ATIVIDADE[ATIVIDADE],BS_ATIVIDADE[UNIDADE] ), "*")</f>
        <v>BINÁRIO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12" s="89" t="str">
        <f>IFERROR(_xlfn.XLOOKUP(J112, TabelaMap[SUB], TabelaMap[NOME SUB]), "ERRO")</f>
        <v xml:space="preserve"> OURO VERDE  -  LIGAÇÃO</v>
      </c>
      <c r="V112" s="230" t="s">
        <v>1444</v>
      </c>
      <c r="W112" s="197" t="s">
        <v>1454</v>
      </c>
      <c r="X112" s="59" t="s">
        <v>354</v>
      </c>
      <c r="Y112" s="174"/>
      <c r="Z112" s="174" t="s">
        <v>350</v>
      </c>
      <c r="AA112" s="155">
        <v>1</v>
      </c>
      <c r="AB112" s="78" t="s">
        <v>345</v>
      </c>
      <c r="AC112" s="78" t="s">
        <v>340</v>
      </c>
      <c r="AD112" s="197">
        <v>0.33333333333333331</v>
      </c>
      <c r="AE112" s="92">
        <v>2000</v>
      </c>
      <c r="AF112" s="92" t="s">
        <v>11</v>
      </c>
      <c r="AG112" s="92" t="s">
        <v>11</v>
      </c>
      <c r="AH112" s="56"/>
      <c r="AI112" s="153" t="str">
        <f>IF(BS_CONTROLE[[#This Row],[Atividade]]=0, "-", BS_CONTROLE[[#This Row],[Atividade]])</f>
        <v>OUTRAS ATIVIDADES</v>
      </c>
      <c r="AJ112" s="10" t="str">
        <f>IF(D112="","*",VLOOKUP(AI112,BS_ATIVIDADE[#All],3,FALSE))</f>
        <v>OUTROS</v>
      </c>
      <c r="AK112" s="146" t="str">
        <f>BS_CONTROLE[[#This Row],[Local - Partida]]</f>
        <v>PAM</v>
      </c>
      <c r="AL112" s="146" t="str">
        <f>BS_CONTROLE[[#This Row],[Local - Encerramento]]</f>
        <v>POA</v>
      </c>
      <c r="AM112" s="146" t="str">
        <f>BS_CONTROLE[[#This Row],[Entre - Estações]]</f>
        <v>POA-PAM</v>
      </c>
      <c r="AN112" s="146" t="str">
        <f>BS_CONTROLE[[#This Row],[SB]]</f>
        <v>POAPAM</v>
      </c>
      <c r="AO112" s="37">
        <f>BS_CONTROLE[[#This Row],[SUB]]</f>
        <v>103</v>
      </c>
      <c r="AP112" s="37">
        <f>BS_CONTROLE[[#This Row],[KM - Inicio]]</f>
        <v>1887</v>
      </c>
      <c r="AQ112" s="37" t="str">
        <f>BS_CONTROLE[[#This Row],[KM - Fim]]</f>
        <v>-</v>
      </c>
      <c r="AR112" s="46"/>
      <c r="AS112" s="46"/>
      <c r="AT112" s="46"/>
      <c r="AU112" s="46"/>
      <c r="AV112" s="46"/>
      <c r="AW112" s="46"/>
      <c r="AX112" s="46"/>
      <c r="AY112" s="13">
        <f>IF(D112="","*",IFERROR(IF(ISODD(COUNT(AS112:AX112)),"ERRO",SUM((AT112-AS112),(AV112-AU112),(AX112-AW112))),"ERRO"))</f>
        <v>0</v>
      </c>
      <c r="AZ112" s="17"/>
      <c r="BA112" s="79"/>
      <c r="BB112" s="11" t="str">
        <f>IFERROR(_xlfn.XLOOKUP(AI112, BS_ATIVIDADE[ATIVIDADE],BS_ATIVIDADE[UNIDADE] ), "*")</f>
        <v>BINÁRIO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12" s="12" t="str">
        <f>IFERROR(_xlfn.XLOOKUP(AO112, TabelaMap[SUB], TabelaMap[NOME SUB]), "ERRO")</f>
        <v xml:space="preserve"> OURO VERDE  -  LIGAÇÃO</v>
      </c>
      <c r="BF112" s="18" t="str">
        <f>IF(BS_CONTROLE[[#This Row],[Responsavel pelo boletim]]=0, "-", BS_CONTROLE[[#This Row],[Responsavel pelo boletim]])</f>
        <v xml:space="preserve">Lucas </v>
      </c>
      <c r="BG112" s="22"/>
      <c r="BH112" s="23"/>
      <c r="BI112" s="23"/>
      <c r="BJ112" s="23"/>
      <c r="BK112" s="23"/>
      <c r="BL112" s="22"/>
      <c r="BM112" s="20"/>
      <c r="BN112" s="20"/>
      <c r="BO112" s="183"/>
      <c r="BP112" s="24"/>
      <c r="BQ112" s="14" t="str">
        <f>IF(AND(BR112&lt;1,BS112&lt;1),"Produção e Intervalo",IF(BR112&lt;1,"Intervalo",IF(BS112&lt;1,"Produção","Aderente")))</f>
        <v>Produção e Intervalo</v>
      </c>
      <c r="BR112" s="25">
        <f>IF(OR(B112="",F112=""),"*",AY112/P112)</f>
        <v>0</v>
      </c>
      <c r="BS112" s="25">
        <f>IF(OR(B112="",F112=""),"*",BA112/Q112)</f>
        <v>0</v>
      </c>
      <c r="BT112" s="280" t="str">
        <f t="shared" si="1"/>
        <v/>
      </c>
    </row>
    <row r="113" spans="1:72" hidden="1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4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 hidden="1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18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18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280" t="str">
        <f t="shared" si="1"/>
        <v/>
      </c>
    </row>
    <row r="115" spans="1:72" hidden="1">
      <c r="A115" s="58" t="str">
        <f>D115&amp;B115</f>
        <v/>
      </c>
      <c r="B115" s="195"/>
      <c r="C115" s="9" t="str">
        <f>IF(BS_CONTROLE[[#This Row],[DATA]]="","",WEEKNUM(BS_CONTROLE[[#This Row],[DATA]]))</f>
        <v/>
      </c>
      <c r="D115" s="59"/>
      <c r="E115" s="156"/>
      <c r="F115" s="196"/>
      <c r="G115" s="10" t="str">
        <f>IF(D115="","*",VLOOKUP(F115,BS_ATIVIDADE[#All],3,FALSE))</f>
        <v>*</v>
      </c>
      <c r="H115" s="154"/>
      <c r="I115" s="154"/>
      <c r="J115" s="45"/>
      <c r="K115" s="45"/>
      <c r="L115" s="92"/>
      <c r="M115" s="18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5" s="18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5" s="154"/>
      <c r="P115" s="154"/>
      <c r="Q115" s="92"/>
      <c r="R115" s="11" t="str">
        <f>IFERROR(_xlfn.XLOOKUP(F115, BS_ATIVIDADE[ATIVIDADE],BS_ATIVIDADE[UNIDADE] ), "*")</f>
        <v>*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5" s="89" t="str">
        <f>IFERROR(_xlfn.XLOOKUP(J115, TabelaMap[SUB], TabelaMap[NOME SUB]), "ERRO")</f>
        <v>ERRO</v>
      </c>
      <c r="V115" s="230"/>
      <c r="W115" s="197"/>
      <c r="X115" s="59"/>
      <c r="Y115" s="174"/>
      <c r="Z115" s="174"/>
      <c r="AA115" s="155"/>
      <c r="AB115" s="78"/>
      <c r="AC115" s="78"/>
      <c r="AD115" s="197"/>
      <c r="AE115" s="92"/>
      <c r="AF115" s="92"/>
      <c r="AG115" s="92"/>
      <c r="AH115" s="56"/>
      <c r="AI115" s="153" t="str">
        <f>IF(BS_CONTROLE[[#This Row],[Atividade]]=0, "-", BS_CONTROLE[[#This Row],[Atividade]])</f>
        <v>-</v>
      </c>
      <c r="AJ115" s="10" t="str">
        <f>IF(D115="","*",VLOOKUP(AI115,BS_ATIVIDADE[#All],3,FALSE))</f>
        <v>*</v>
      </c>
      <c r="AK115" s="146">
        <f>BS_CONTROLE[[#This Row],[Local - Partida]]</f>
        <v>0</v>
      </c>
      <c r="AL115" s="146">
        <f>BS_CONTROLE[[#This Row],[Local - Encerramento]]</f>
        <v>0</v>
      </c>
      <c r="AM115" s="146" t="str">
        <f>BS_CONTROLE[[#This Row],[Entre - Estações]]</f>
        <v>-</v>
      </c>
      <c r="AN115" s="146" t="str">
        <f>BS_CONTROLE[[#This Row],[SB]]</f>
        <v>-</v>
      </c>
      <c r="AO115" s="37">
        <f>BS_CONTROLE[[#This Row],[SUB]]</f>
        <v>0</v>
      </c>
      <c r="AP115" s="37">
        <f>BS_CONTROLE[[#This Row],[KM - Inicio]]</f>
        <v>0</v>
      </c>
      <c r="AQ115" s="37">
        <f>BS_CONTROLE[[#This Row],[KM - Fim]]</f>
        <v>0</v>
      </c>
      <c r="AR115" s="46"/>
      <c r="AS115" s="46"/>
      <c r="AT115" s="46"/>
      <c r="AU115" s="46"/>
      <c r="AV115" s="46"/>
      <c r="AW115" s="46"/>
      <c r="AX115" s="46"/>
      <c r="AY115" s="13" t="str">
        <f>IF(D115="","*",IFERROR(IF(ISODD(COUNT(AS115:AX115)),"ERRO",SUM((AT115-AS115),(AV115-AU115),(AX115-AW115))),"ERRO"))</f>
        <v>*</v>
      </c>
      <c r="AZ115" s="17"/>
      <c r="BA115" s="79"/>
      <c r="BB115" s="11" t="str">
        <f>IFERROR(_xlfn.XLOOKUP(AI115, BS_ATIVIDADE[ATIVIDADE],BS_ATIVIDADE[UNIDADE] ), "*")</f>
        <v>*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5" s="12" t="str">
        <f>IFERROR(_xlfn.XLOOKUP(AO115, TabelaMap[SUB], TabelaMap[NOME SUB]), "ERRO")</f>
        <v>ERRO</v>
      </c>
      <c r="BF115" s="18" t="str">
        <f>IF(BS_CONTROLE[[#This Row],[Responsavel pelo boletim]]=0, "-", BS_CONTROLE[[#This Row],[Responsavel pelo boletim]])</f>
        <v>-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280" t="str">
        <f t="shared" si="1"/>
        <v/>
      </c>
    </row>
    <row r="116" spans="1:72" hidden="1">
      <c r="A116" s="58" t="str">
        <f>D116&amp;B116</f>
        <v/>
      </c>
      <c r="B116" s="195"/>
      <c r="C116" s="9" t="str">
        <f>IF(BS_CONTROLE[[#This Row],[DATA]]="","",WEEKNUM(BS_CONTROLE[[#This Row],[DATA]]))</f>
        <v/>
      </c>
      <c r="D116" s="59"/>
      <c r="E116" s="156"/>
      <c r="F116" s="196"/>
      <c r="G116" s="10" t="str">
        <f>IF(D116="","*",VLOOKUP(F116,BS_ATIVIDADE[#All],3,FALSE))</f>
        <v>*</v>
      </c>
      <c r="H116" s="154"/>
      <c r="I116" s="154"/>
      <c r="J116" s="45"/>
      <c r="K116" s="45"/>
      <c r="L116" s="92"/>
      <c r="M116" s="18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6" s="18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6" s="154"/>
      <c r="P116" s="154"/>
      <c r="Q116" s="92"/>
      <c r="R116" s="11" t="str">
        <f>IFERROR(_xlfn.XLOOKUP(F116, BS_ATIVIDADE[ATIVIDADE],BS_ATIVIDADE[UNIDADE] ), "*")</f>
        <v>*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6" s="89" t="str">
        <f>IFERROR(_xlfn.XLOOKUP(J116, TabelaMap[SUB], TabelaMap[NOME SUB]), "ERRO")</f>
        <v>ERRO</v>
      </c>
      <c r="V116" s="230"/>
      <c r="W116" s="197"/>
      <c r="X116" s="59"/>
      <c r="Y116" s="174"/>
      <c r="Z116" s="174"/>
      <c r="AA116" s="155"/>
      <c r="AB116" s="78"/>
      <c r="AC116" s="78"/>
      <c r="AD116" s="197"/>
      <c r="AE116" s="92"/>
      <c r="AF116" s="92"/>
      <c r="AG116" s="92"/>
      <c r="AH116" s="56"/>
      <c r="AI116" s="153" t="str">
        <f>IF(BS_CONTROLE[[#This Row],[Atividade]]=0, "-", BS_CONTROLE[[#This Row],[Atividade]])</f>
        <v>-</v>
      </c>
      <c r="AJ116" s="10" t="str">
        <f>IF(D116="","*",VLOOKUP(AI116,BS_ATIVIDADE[#All],3,FALSE))</f>
        <v>*</v>
      </c>
      <c r="AK116" s="146">
        <f>BS_CONTROLE[[#This Row],[Local - Partida]]</f>
        <v>0</v>
      </c>
      <c r="AL116" s="146">
        <f>BS_CONTROLE[[#This Row],[Local - Encerramento]]</f>
        <v>0</v>
      </c>
      <c r="AM116" s="146" t="str">
        <f>BS_CONTROLE[[#This Row],[Entre - Estações]]</f>
        <v>-</v>
      </c>
      <c r="AN116" s="146" t="str">
        <f>BS_CONTROLE[[#This Row],[SB]]</f>
        <v>-</v>
      </c>
      <c r="AO116" s="37">
        <f>BS_CONTROLE[[#This Row],[SUB]]</f>
        <v>0</v>
      </c>
      <c r="AP116" s="37">
        <f>BS_CONTROLE[[#This Row],[KM - Inicio]]</f>
        <v>0</v>
      </c>
      <c r="AQ116" s="37">
        <f>BS_CONTROLE[[#This Row],[KM - Fim]]</f>
        <v>0</v>
      </c>
      <c r="AR116" s="46"/>
      <c r="AS116" s="46"/>
      <c r="AT116" s="46"/>
      <c r="AU116" s="46"/>
      <c r="AV116" s="46"/>
      <c r="AW116" s="46"/>
      <c r="AX116" s="46"/>
      <c r="AY116" s="13" t="str">
        <f>IF(D116="","*",IFERROR(IF(ISODD(COUNT(AS116:AX116)),"ERRO",SUM((AT116-AS116),(AV116-AU116),(AX116-AW116))),"ERRO"))</f>
        <v>*</v>
      </c>
      <c r="AZ116" s="17"/>
      <c r="BA116" s="79"/>
      <c r="BB116" s="11" t="str">
        <f>IFERROR(_xlfn.XLOOKUP(AI116, BS_ATIVIDADE[ATIVIDADE],BS_ATIVIDADE[UNIDADE] ), "*")</f>
        <v>*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6" s="12" t="str">
        <f>IFERROR(_xlfn.XLOOKUP(AO116, TabelaMap[SUB], TabelaMap[NOME SUB]), "ERRO")</f>
        <v>ERRO</v>
      </c>
      <c r="BF116" s="18" t="str">
        <f>IF(BS_CONTROLE[[#This Row],[Responsavel pelo boletim]]=0, "-", BS_CONTROLE[[#This Row],[Responsavel pelo boletim]])</f>
        <v>-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Aderente</v>
      </c>
      <c r="BR116" s="25" t="str">
        <f>IF(OR(B116="",F116=""),"*",AY116/P116)</f>
        <v>*</v>
      </c>
      <c r="BS116" s="25" t="str">
        <f>IF(OR(B116="",F116=""),"*",BA116/Q116)</f>
        <v>*</v>
      </c>
      <c r="BT116" s="280" t="str">
        <f t="shared" si="1"/>
        <v/>
      </c>
    </row>
    <row r="117" spans="1:72" hidden="1">
      <c r="A117" s="58" t="str">
        <f>D117&amp;B117</f>
        <v/>
      </c>
      <c r="B117" s="195"/>
      <c r="C117" s="9" t="str">
        <f>IF(BS_CONTROLE[[#This Row],[DATA]]="","",WEEKNUM(BS_CONTROLE[[#This Row],[DATA]]))</f>
        <v/>
      </c>
      <c r="D117" s="59"/>
      <c r="E117" s="156"/>
      <c r="F117" s="196"/>
      <c r="G117" s="10" t="str">
        <f>IF(D117="","*",VLOOKUP(F117,BS_ATIVIDADE[#All],3,FALSE))</f>
        <v>*</v>
      </c>
      <c r="H117" s="154"/>
      <c r="I117" s="154"/>
      <c r="J117" s="45"/>
      <c r="K117" s="45"/>
      <c r="L117" s="92"/>
      <c r="M117" s="18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8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54"/>
      <c r="P117" s="154"/>
      <c r="Q117" s="92"/>
      <c r="R117" s="11" t="str">
        <f>IFERROR(_xlfn.XLOOKUP(F117, BS_ATIVIDADE[ATIVIDADE],BS_ATIVIDADE[UNIDADE] ), "*")</f>
        <v>*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89" t="str">
        <f>IFERROR(_xlfn.XLOOKUP(J117, TabelaMap[SUB], TabelaMap[NOME SUB]), "ERRO")</f>
        <v>ERRO</v>
      </c>
      <c r="V117" s="230"/>
      <c r="W117" s="197"/>
      <c r="X117" s="59"/>
      <c r="Y117" s="174"/>
      <c r="Z117" s="174"/>
      <c r="AA117" s="155"/>
      <c r="AB117" s="78"/>
      <c r="AC117" s="78"/>
      <c r="AD117" s="197"/>
      <c r="AE117" s="92"/>
      <c r="AF117" s="92"/>
      <c r="AG117" s="92"/>
      <c r="AH117" s="56"/>
      <c r="AI117" s="153" t="str">
        <f>IF(BS_CONTROLE[[#This Row],[Atividade]]=0, "-", BS_CONTROLE[[#This Row],[Atividade]])</f>
        <v>-</v>
      </c>
      <c r="AJ117" s="10" t="str">
        <f>IF(D117="","*",VLOOKUP(AI117,BS_ATIVIDADE[#All],3,FALSE))</f>
        <v>*</v>
      </c>
      <c r="AK117" s="146">
        <f>BS_CONTROLE[[#This Row],[Local - Partida]]</f>
        <v>0</v>
      </c>
      <c r="AL117" s="146">
        <f>BS_CONTROLE[[#This Row],[Local - Encerramento]]</f>
        <v>0</v>
      </c>
      <c r="AM117" s="146" t="str">
        <f>BS_CONTROLE[[#This Row],[Entre - Estações]]</f>
        <v>-</v>
      </c>
      <c r="AN117" s="146" t="str">
        <f>BS_CONTROLE[[#This Row],[SB]]</f>
        <v>-</v>
      </c>
      <c r="AO117" s="37">
        <f>BS_CONTROLE[[#This Row],[SUB]]</f>
        <v>0</v>
      </c>
      <c r="AP117" s="37">
        <f>BS_CONTROLE[[#This Row],[KM - Inicio]]</f>
        <v>0</v>
      </c>
      <c r="AQ117" s="37">
        <f>BS_CONTROLE[[#This Row],[KM - Fim]]</f>
        <v>0</v>
      </c>
      <c r="AR117" s="46"/>
      <c r="AS117" s="46"/>
      <c r="AT117" s="46"/>
      <c r="AU117" s="46"/>
      <c r="AV117" s="46"/>
      <c r="AW117" s="46"/>
      <c r="AX117" s="46"/>
      <c r="AY117" s="13" t="str">
        <f>IF(D117="","*",IFERROR(IF(ISODD(COUNT(AS117:AX117)),"ERRO",SUM((AT117-AS117),(AV117-AU117),(AX117-AW117))),"ERRO"))</f>
        <v>*</v>
      </c>
      <c r="AZ117" s="17"/>
      <c r="BA117" s="79"/>
      <c r="BB117" s="11" t="str">
        <f>IFERROR(_xlfn.XLOOKUP(AI117, BS_ATIVIDADE[ATIVIDADE],BS_ATIVIDADE[UNIDADE] ), "*")</f>
        <v>*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>
        <f>IFERROR(_xlfn.XLOOKUP(AO117, TabelaMap[SUB], TabelaMap[NOME SUB]), "ERRO")</f>
        <v>ERRO</v>
      </c>
      <c r="BF117" s="18" t="str">
        <f>IF(BS_CONTROLE[[#This Row],[Responsavel pelo boletim]]=0, "-", BS_CONTROLE[[#This Row],[Responsavel pelo boletim]])</f>
        <v>-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Aderente</v>
      </c>
      <c r="BR117" s="25" t="str">
        <f>IF(OR(B117="",F117=""),"*",AY117/P117)</f>
        <v>*</v>
      </c>
      <c r="BS117" s="25" t="str">
        <f>IF(OR(B117="",F117=""),"*",BA117/Q117)</f>
        <v>*</v>
      </c>
      <c r="BT117" s="280" t="str">
        <f t="shared" si="1"/>
        <v/>
      </c>
    </row>
    <row r="118" spans="1:72" hidden="1">
      <c r="A118" s="58" t="str">
        <f>D118&amp;B118</f>
        <v/>
      </c>
      <c r="B118" s="195"/>
      <c r="C118" s="9" t="str">
        <f>IF(BS_CONTROLE[[#This Row],[DATA]]="","",WEEKNUM(BS_CONTROLE[[#This Row],[DATA]]))</f>
        <v/>
      </c>
      <c r="D118" s="59"/>
      <c r="E118" s="156"/>
      <c r="F118" s="196"/>
      <c r="G118" s="10" t="str">
        <f>IF(D118="","*",VLOOKUP(F118,BS_ATIVIDADE[#All],3,FALSE))</f>
        <v>*</v>
      </c>
      <c r="H118" s="154"/>
      <c r="I118" s="154"/>
      <c r="J118" s="45"/>
      <c r="K118" s="45"/>
      <c r="L118" s="92"/>
      <c r="M118" s="18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8" s="154"/>
      <c r="P118" s="154"/>
      <c r="Q118" s="92"/>
      <c r="R118" s="11" t="str">
        <f>IFERROR(_xlfn.XLOOKUP(F118, BS_ATIVIDADE[ATIVIDADE],BS_ATIVIDADE[UNIDADE] ), "*")</f>
        <v>*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8" s="89" t="str">
        <f>IFERROR(_xlfn.XLOOKUP(J118, TabelaMap[SUB], TabelaMap[NOME SUB]), "ERRO")</f>
        <v>ERRO</v>
      </c>
      <c r="V118" s="230"/>
      <c r="W118" s="197"/>
      <c r="X118" s="59"/>
      <c r="Y118" s="174"/>
      <c r="Z118" s="174"/>
      <c r="AA118" s="155"/>
      <c r="AB118" s="78"/>
      <c r="AC118" s="78"/>
      <c r="AD118" s="197"/>
      <c r="AE118" s="92"/>
      <c r="AF118" s="92"/>
      <c r="AG118" s="92"/>
      <c r="AH118" s="56"/>
      <c r="AI118" s="153" t="str">
        <f>IF(BS_CONTROLE[[#This Row],[Atividade]]=0, "-", BS_CONTROLE[[#This Row],[Atividade]])</f>
        <v>-</v>
      </c>
      <c r="AJ118" s="10" t="str">
        <f>IF(D118="","*",VLOOKUP(AI118,BS_ATIVIDADE[#All],3,FALSE))</f>
        <v>*</v>
      </c>
      <c r="AK118" s="146">
        <f>BS_CONTROLE[[#This Row],[Local - Partida]]</f>
        <v>0</v>
      </c>
      <c r="AL118" s="146">
        <f>BS_CONTROLE[[#This Row],[Local - Encerramento]]</f>
        <v>0</v>
      </c>
      <c r="AM118" s="146" t="str">
        <f>BS_CONTROLE[[#This Row],[Entre - Estações]]</f>
        <v>-</v>
      </c>
      <c r="AN118" s="146" t="str">
        <f>BS_CONTROLE[[#This Row],[SB]]</f>
        <v>-</v>
      </c>
      <c r="AO118" s="37">
        <f>BS_CONTROLE[[#This Row],[SUB]]</f>
        <v>0</v>
      </c>
      <c r="AP118" s="37">
        <f>BS_CONTROLE[[#This Row],[KM - Inicio]]</f>
        <v>0</v>
      </c>
      <c r="AQ118" s="37">
        <f>BS_CONTROLE[[#This Row],[KM - Fim]]</f>
        <v>0</v>
      </c>
      <c r="AR118" s="46"/>
      <c r="AS118" s="46"/>
      <c r="AT118" s="46"/>
      <c r="AU118" s="46"/>
      <c r="AV118" s="46"/>
      <c r="AW118" s="46"/>
      <c r="AX118" s="46"/>
      <c r="AY118" s="13" t="str">
        <f>IF(D118="","*",IFERROR(IF(ISODD(COUNT(AS118:AX118)),"ERRO",SUM((AT118-AS118),(AV118-AU118),(AX118-AW118))),"ERRO"))</f>
        <v>*</v>
      </c>
      <c r="AZ118" s="17"/>
      <c r="BA118" s="79"/>
      <c r="BB118" s="11" t="str">
        <f>IFERROR(_xlfn.XLOOKUP(AI118, BS_ATIVIDADE[ATIVIDADE],BS_ATIVIDADE[UNIDADE] ), "*")</f>
        <v>*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8" s="12" t="str">
        <f>IFERROR(_xlfn.XLOOKUP(AO118, TabelaMap[SUB], TabelaMap[NOME SUB]), "ERRO")</f>
        <v>ERRO</v>
      </c>
      <c r="BF118" s="18" t="str">
        <f>IF(BS_CONTROLE[[#This Row],[Responsavel pelo boletim]]=0, "-", BS_CONTROLE[[#This Row],[Responsavel pelo boletim]])</f>
        <v>-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Aderente</v>
      </c>
      <c r="BR118" s="25" t="str">
        <f>IF(OR(B118="",F118=""),"*",AY118/P118)</f>
        <v>*</v>
      </c>
      <c r="BS118" s="25" t="str">
        <f>IF(OR(B118="",F118=""),"*",BA118/Q118)</f>
        <v>*</v>
      </c>
      <c r="BT118" s="280" t="str">
        <f t="shared" si="1"/>
        <v/>
      </c>
    </row>
    <row r="119" spans="1:72" hidden="1">
      <c r="A119" s="58" t="str">
        <f>D119&amp;B119</f>
        <v/>
      </c>
      <c r="B119" s="195"/>
      <c r="C119" s="9" t="str">
        <f>IF(BS_CONTROLE[[#This Row],[DATA]]="","",WEEKNUM(BS_CONTROLE[[#This Row],[DATA]]))</f>
        <v/>
      </c>
      <c r="D119" s="59"/>
      <c r="E119" s="156"/>
      <c r="F119" s="196"/>
      <c r="G119" s="10" t="str">
        <f>IF(D119="","*",VLOOKUP(F119,BS_ATIVIDADE[#All],3,FALSE))</f>
        <v>*</v>
      </c>
      <c r="H119" s="154"/>
      <c r="I119" s="154"/>
      <c r="J119" s="45"/>
      <c r="K119" s="45"/>
      <c r="L119" s="92"/>
      <c r="M119" s="18" t="str" cm="1">
        <f t="array" ref="M1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9" s="18" t="str" cm="1">
        <f t="array" ref="N1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9" s="154"/>
      <c r="P119" s="154"/>
      <c r="Q119" s="92"/>
      <c r="R119" s="11" t="str">
        <f>IFERROR(_xlfn.XLOOKUP(F119, BS_ATIVIDADE[ATIVIDADE],BS_ATIVIDADE[UNIDADE] ), "*")</f>
        <v>*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9" s="89" t="str">
        <f>IFERROR(_xlfn.XLOOKUP(J119, TabelaMap[SUB], TabelaMap[NOME SUB]), "ERRO")</f>
        <v>ERRO</v>
      </c>
      <c r="V119" s="230"/>
      <c r="W119" s="197"/>
      <c r="X119" s="59"/>
      <c r="Y119" s="174"/>
      <c r="Z119" s="174"/>
      <c r="AA119" s="155"/>
      <c r="AB119" s="78"/>
      <c r="AC119" s="78"/>
      <c r="AD119" s="197"/>
      <c r="AE119" s="92"/>
      <c r="AF119" s="92"/>
      <c r="AG119" s="92"/>
      <c r="AH119" s="56"/>
      <c r="AI119" s="153" t="str">
        <f>IF(BS_CONTROLE[[#This Row],[Atividade]]=0, "-", BS_CONTROLE[[#This Row],[Atividade]])</f>
        <v>-</v>
      </c>
      <c r="AJ119" s="10" t="str">
        <f>IF(D119="","*",VLOOKUP(AI119,BS_ATIVIDADE[#All],3,FALSE))</f>
        <v>*</v>
      </c>
      <c r="AK119" s="146">
        <f>BS_CONTROLE[[#This Row],[Local - Partida]]</f>
        <v>0</v>
      </c>
      <c r="AL119" s="146">
        <f>BS_CONTROLE[[#This Row],[Local - Encerramento]]</f>
        <v>0</v>
      </c>
      <c r="AM119" s="146" t="str">
        <f>BS_CONTROLE[[#This Row],[Entre - Estações]]</f>
        <v>-</v>
      </c>
      <c r="AN119" s="146" t="str">
        <f>BS_CONTROLE[[#This Row],[SB]]</f>
        <v>-</v>
      </c>
      <c r="AO119" s="37">
        <f>BS_CONTROLE[[#This Row],[SUB]]</f>
        <v>0</v>
      </c>
      <c r="AP119" s="37">
        <f>BS_CONTROLE[[#This Row],[KM - Inicio]]</f>
        <v>0</v>
      </c>
      <c r="AQ119" s="37">
        <f>BS_CONTROLE[[#This Row],[KM - Fim]]</f>
        <v>0</v>
      </c>
      <c r="AR119" s="46"/>
      <c r="AS119" s="46"/>
      <c r="AT119" s="46"/>
      <c r="AU119" s="46"/>
      <c r="AV119" s="46"/>
      <c r="AW119" s="46"/>
      <c r="AX119" s="46"/>
      <c r="AY119" s="13" t="str">
        <f>IF(D119="","*",IFERROR(IF(ISODD(COUNT(AS119:AX119)),"ERRO",SUM((AT119-AS119),(AV119-AU119),(AX119-AW119))),"ERRO"))</f>
        <v>*</v>
      </c>
      <c r="AZ119" s="17"/>
      <c r="BA119" s="79"/>
      <c r="BB119" s="11" t="str">
        <f>IFERROR(_xlfn.XLOOKUP(AI119, BS_ATIVIDADE[ATIVIDADE],BS_ATIVIDADE[UNIDADE] ), "*")</f>
        <v>*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9" s="12" t="str">
        <f>IFERROR(_xlfn.XLOOKUP(AO119, TabelaMap[SUB], TabelaMap[NOME SUB]), "ERRO")</f>
        <v>ERRO</v>
      </c>
      <c r="BF119" s="18" t="str">
        <f>IF(BS_CONTROLE[[#This Row],[Responsavel pelo boletim]]=0, "-", BS_CONTROLE[[#This Row],[Responsavel pelo boletim]])</f>
        <v>-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Aderente</v>
      </c>
      <c r="BR119" s="25" t="str">
        <f>IF(OR(B119="",F119=""),"*",AY119/P119)</f>
        <v>*</v>
      </c>
      <c r="BS119" s="25" t="str">
        <f>IF(OR(B119="",F119=""),"*",BA119/Q119)</f>
        <v>*</v>
      </c>
      <c r="BT119" s="280" t="str">
        <f t="shared" si="1"/>
        <v/>
      </c>
    </row>
    <row r="120" spans="1:72" hidden="1">
      <c r="A120" s="58" t="str">
        <f>D120&amp;B120</f>
        <v/>
      </c>
      <c r="B120" s="195"/>
      <c r="C120" s="9" t="str">
        <f>IF(BS_CONTROLE[[#This Row],[DATA]]="","",WEEKNUM(BS_CONTROLE[[#This Row],[DATA]]))</f>
        <v/>
      </c>
      <c r="D120" s="59"/>
      <c r="E120" s="156"/>
      <c r="F120" s="196"/>
      <c r="G120" s="10" t="str">
        <f>IF(D120="","*",VLOOKUP(F120,BS_ATIVIDADE[#All],3,FALSE))</f>
        <v>*</v>
      </c>
      <c r="H120" s="154"/>
      <c r="I120" s="154"/>
      <c r="J120" s="45"/>
      <c r="K120" s="45"/>
      <c r="L120" s="92"/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0" s="154"/>
      <c r="P120" s="154"/>
      <c r="Q120" s="92"/>
      <c r="R120" s="11" t="str">
        <f>IFERROR(_xlfn.XLOOKUP(F120, BS_ATIVIDADE[ATIVIDADE],BS_ATIVIDADE[UNIDADE] ), "*")</f>
        <v>*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0" s="89" t="str">
        <f>IFERROR(_xlfn.XLOOKUP(J120, TabelaMap[SUB], TabelaMap[NOME SUB]), "ERRO")</f>
        <v>ERRO</v>
      </c>
      <c r="V120" s="230"/>
      <c r="W120" s="197"/>
      <c r="X120" s="59"/>
      <c r="Y120" s="174"/>
      <c r="Z120" s="174"/>
      <c r="AA120" s="155"/>
      <c r="AB120" s="78"/>
      <c r="AC120" s="78"/>
      <c r="AD120" s="197"/>
      <c r="AE120" s="92"/>
      <c r="AF120" s="92"/>
      <c r="AG120" s="92"/>
      <c r="AH120" s="56"/>
      <c r="AI120" s="153" t="str">
        <f>IF(BS_CONTROLE[[#This Row],[Atividade]]=0, "-", BS_CONTROLE[[#This Row],[Atividade]])</f>
        <v>-</v>
      </c>
      <c r="AJ120" s="10" t="str">
        <f>IF(D120="","*",VLOOKUP(AI120,BS_ATIVIDADE[#All],3,FALSE))</f>
        <v>*</v>
      </c>
      <c r="AK120" s="146">
        <f>BS_CONTROLE[[#This Row],[Local - Partida]]</f>
        <v>0</v>
      </c>
      <c r="AL120" s="146">
        <f>BS_CONTROLE[[#This Row],[Local - Encerramento]]</f>
        <v>0</v>
      </c>
      <c r="AM120" s="146" t="str">
        <f>BS_CONTROLE[[#This Row],[Entre - Estações]]</f>
        <v>-</v>
      </c>
      <c r="AN120" s="146" t="str">
        <f>BS_CONTROLE[[#This Row],[SB]]</f>
        <v>-</v>
      </c>
      <c r="AO120" s="37">
        <f>BS_CONTROLE[[#This Row],[SUB]]</f>
        <v>0</v>
      </c>
      <c r="AP120" s="37">
        <f>BS_CONTROLE[[#This Row],[KM - Inicio]]</f>
        <v>0</v>
      </c>
      <c r="AQ120" s="37">
        <f>BS_CONTROLE[[#This Row],[KM - Fim]]</f>
        <v>0</v>
      </c>
      <c r="AR120" s="46"/>
      <c r="AS120" s="46"/>
      <c r="AT120" s="46"/>
      <c r="AU120" s="46"/>
      <c r="AV120" s="46"/>
      <c r="AW120" s="46"/>
      <c r="AX120" s="46"/>
      <c r="AY120" s="13" t="str">
        <f>IF(D120="","*",IFERROR(IF(ISODD(COUNT(AS120:AX120)),"ERRO",SUM((AT120-AS120),(AV120-AU120),(AX120-AW120))),"ERRO"))</f>
        <v>*</v>
      </c>
      <c r="AZ120" s="17"/>
      <c r="BA120" s="79"/>
      <c r="BB120" s="11" t="str">
        <f>IFERROR(_xlfn.XLOOKUP(AI120, BS_ATIVIDADE[ATIVIDADE],BS_ATIVIDADE[UNIDADE] ), "*")</f>
        <v>*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0" s="12" t="str">
        <f>IFERROR(_xlfn.XLOOKUP(AO120, TabelaMap[SUB], TabelaMap[NOME SUB]), "ERRO")</f>
        <v>ERRO</v>
      </c>
      <c r="BF120" s="18" t="str">
        <f>IF(BS_CONTROLE[[#This Row],[Responsavel pelo boletim]]=0, "-", BS_CONTROLE[[#This Row],[Responsavel pelo boletim]])</f>
        <v>-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Aderente</v>
      </c>
      <c r="BR120" s="25" t="str">
        <f>IF(OR(B120="",F120=""),"*",AY120/P120)</f>
        <v>*</v>
      </c>
      <c r="BS120" s="25" t="str">
        <f>IF(OR(B120="",F120=""),"*",BA120/Q120)</f>
        <v>*</v>
      </c>
      <c r="BT120" s="280" t="str">
        <f t="shared" si="1"/>
        <v/>
      </c>
    </row>
    <row r="121" spans="1:72" hidden="1">
      <c r="A121" s="58" t="str">
        <f>D121&amp;B121</f>
        <v/>
      </c>
      <c r="B121" s="195"/>
      <c r="C121" s="9" t="str">
        <f>IF(BS_CONTROLE[[#This Row],[DATA]]="","",WEEKNUM(BS_CONTROLE[[#This Row],[DATA]]))</f>
        <v/>
      </c>
      <c r="D121" s="59"/>
      <c r="E121" s="156"/>
      <c r="F121" s="196"/>
      <c r="G121" s="10" t="str">
        <f>IF(D121="","*",VLOOKUP(F121,BS_ATIVIDADE[#All],3,FALSE))</f>
        <v>*</v>
      </c>
      <c r="H121" s="154"/>
      <c r="I121" s="154"/>
      <c r="J121" s="45"/>
      <c r="K121" s="45"/>
      <c r="L121" s="92"/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1" s="154"/>
      <c r="P121" s="154"/>
      <c r="Q121" s="92"/>
      <c r="R121" s="11" t="str">
        <f>IFERROR(_xlfn.XLOOKUP(F121, BS_ATIVIDADE[ATIVIDADE],BS_ATIVIDADE[UNIDADE] ), "*")</f>
        <v>*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1" s="89" t="str">
        <f>IFERROR(_xlfn.XLOOKUP(J121, TabelaMap[SUB], TabelaMap[NOME SUB]), "ERRO")</f>
        <v>ERRO</v>
      </c>
      <c r="V121" s="230"/>
      <c r="W121" s="197"/>
      <c r="X121" s="59"/>
      <c r="Y121" s="174"/>
      <c r="Z121" s="174"/>
      <c r="AA121" s="155"/>
      <c r="AB121" s="78"/>
      <c r="AC121" s="78"/>
      <c r="AD121" s="197"/>
      <c r="AE121" s="92"/>
      <c r="AF121" s="92"/>
      <c r="AG121" s="92"/>
      <c r="AH121" s="56"/>
      <c r="AI121" s="153" t="str">
        <f>IF(BS_CONTROLE[[#This Row],[Atividade]]=0, "-", BS_CONTROLE[[#This Row],[Atividade]])</f>
        <v>-</v>
      </c>
      <c r="AJ121" s="10" t="str">
        <f>IF(D121="","*",VLOOKUP(AI121,BS_ATIVIDADE[#All],3,FALSE))</f>
        <v>*</v>
      </c>
      <c r="AK121" s="146">
        <f>BS_CONTROLE[[#This Row],[Local - Partida]]</f>
        <v>0</v>
      </c>
      <c r="AL121" s="146">
        <f>BS_CONTROLE[[#This Row],[Local - Encerramento]]</f>
        <v>0</v>
      </c>
      <c r="AM121" s="146" t="str">
        <f>BS_CONTROLE[[#This Row],[Entre - Estações]]</f>
        <v>-</v>
      </c>
      <c r="AN121" s="146" t="str">
        <f>BS_CONTROLE[[#This Row],[SB]]</f>
        <v>-</v>
      </c>
      <c r="AO121" s="37">
        <f>BS_CONTROLE[[#This Row],[SUB]]</f>
        <v>0</v>
      </c>
      <c r="AP121" s="37">
        <f>BS_CONTROLE[[#This Row],[KM - Inicio]]</f>
        <v>0</v>
      </c>
      <c r="AQ121" s="37">
        <f>BS_CONTROLE[[#This Row],[KM - Fim]]</f>
        <v>0</v>
      </c>
      <c r="AR121" s="46"/>
      <c r="AS121" s="46"/>
      <c r="AT121" s="46"/>
      <c r="AU121" s="46"/>
      <c r="AV121" s="46"/>
      <c r="AW121" s="46"/>
      <c r="AX121" s="46"/>
      <c r="AY121" s="13" t="str">
        <f>IF(D121="","*",IFERROR(IF(ISODD(COUNT(AS121:AX121)),"ERRO",SUM((AT121-AS121),(AV121-AU121),(AX121-AW121))),"ERRO"))</f>
        <v>*</v>
      </c>
      <c r="AZ121" s="17"/>
      <c r="BA121" s="79"/>
      <c r="BB121" s="11" t="str">
        <f>IFERROR(_xlfn.XLOOKUP(AI121, BS_ATIVIDADE[ATIVIDADE],BS_ATIVIDADE[UNIDADE] ), "*")</f>
        <v>*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1" s="12" t="str">
        <f>IFERROR(_xlfn.XLOOKUP(AO121, TabelaMap[SUB], TabelaMap[NOME SUB]), "ERRO")</f>
        <v>ERRO</v>
      </c>
      <c r="BF121" s="18" t="str">
        <f>IF(BS_CONTROLE[[#This Row],[Responsavel pelo boletim]]=0, "-", BS_CONTROLE[[#This Row],[Responsavel pelo boletim]])</f>
        <v>-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Aderente</v>
      </c>
      <c r="BR121" s="25" t="str">
        <f>IF(OR(B121="",F121=""),"*",AY121/P121)</f>
        <v>*</v>
      </c>
      <c r="BS121" s="25" t="str">
        <f>IF(OR(B121="",F121=""),"*",BA121/Q121)</f>
        <v>*</v>
      </c>
      <c r="BT121" s="280" t="str">
        <f t="shared" si="1"/>
        <v/>
      </c>
    </row>
    <row r="122" spans="1:72" hidden="1">
      <c r="A122" s="58" t="str">
        <f>D122&amp;B122</f>
        <v/>
      </c>
      <c r="B122" s="195"/>
      <c r="C122" s="9" t="str">
        <f>IF(BS_CONTROLE[[#This Row],[DATA]]="","",WEEKNUM(BS_CONTROLE[[#This Row],[DATA]]))</f>
        <v/>
      </c>
      <c r="D122" s="59"/>
      <c r="E122" s="156"/>
      <c r="F122" s="196"/>
      <c r="G122" s="10" t="str">
        <f>IF(D122="","*",VLOOKUP(F122,BS_ATIVIDADE[#All],3,FALSE))</f>
        <v>*</v>
      </c>
      <c r="H122" s="154"/>
      <c r="I122" s="154"/>
      <c r="J122" s="45"/>
      <c r="K122" s="45"/>
      <c r="L122" s="92"/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2" s="154"/>
      <c r="P122" s="154"/>
      <c r="Q122" s="92"/>
      <c r="R122" s="11" t="str">
        <f>IFERROR(_xlfn.XLOOKUP(F122, BS_ATIVIDADE[ATIVIDADE],BS_ATIVIDADE[UNIDADE] ), "*")</f>
        <v>*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2" s="89" t="str">
        <f>IFERROR(_xlfn.XLOOKUP(J122, TabelaMap[SUB], TabelaMap[NOME SUB]), "ERRO")</f>
        <v>ERRO</v>
      </c>
      <c r="V122" s="230"/>
      <c r="W122" s="197"/>
      <c r="X122" s="59"/>
      <c r="Y122" s="174"/>
      <c r="Z122" s="174"/>
      <c r="AA122" s="155"/>
      <c r="AB122" s="78"/>
      <c r="AC122" s="78"/>
      <c r="AD122" s="197"/>
      <c r="AE122" s="92"/>
      <c r="AF122" s="92"/>
      <c r="AG122" s="92"/>
      <c r="AH122" s="56"/>
      <c r="AI122" s="153" t="str">
        <f>IF(BS_CONTROLE[[#This Row],[Atividade]]=0, "-", BS_CONTROLE[[#This Row],[Atividade]])</f>
        <v>-</v>
      </c>
      <c r="AJ122" s="10" t="str">
        <f>IF(D122="","*",VLOOKUP(AI122,BS_ATIVIDADE[#All],3,FALSE))</f>
        <v>*</v>
      </c>
      <c r="AK122" s="146">
        <f>BS_CONTROLE[[#This Row],[Local - Partida]]</f>
        <v>0</v>
      </c>
      <c r="AL122" s="146">
        <f>BS_CONTROLE[[#This Row],[Local - Encerramento]]</f>
        <v>0</v>
      </c>
      <c r="AM122" s="146" t="str">
        <f>BS_CONTROLE[[#This Row],[Entre - Estações]]</f>
        <v>-</v>
      </c>
      <c r="AN122" s="146" t="str">
        <f>BS_CONTROLE[[#This Row],[SB]]</f>
        <v>-</v>
      </c>
      <c r="AO122" s="37">
        <f>BS_CONTROLE[[#This Row],[SUB]]</f>
        <v>0</v>
      </c>
      <c r="AP122" s="37">
        <f>BS_CONTROLE[[#This Row],[KM - Inicio]]</f>
        <v>0</v>
      </c>
      <c r="AQ122" s="37">
        <f>BS_CONTROLE[[#This Row],[KM - Fim]]</f>
        <v>0</v>
      </c>
      <c r="AR122" s="46"/>
      <c r="AS122" s="46"/>
      <c r="AT122" s="46"/>
      <c r="AU122" s="46"/>
      <c r="AV122" s="46"/>
      <c r="AW122" s="46"/>
      <c r="AX122" s="46"/>
      <c r="AY122" s="13" t="str">
        <f>IF(D122="","*",IFERROR(IF(ISODD(COUNT(AS122:AX122)),"ERRO",SUM((AT122-AS122),(AV122-AU122),(AX122-AW122))),"ERRO"))</f>
        <v>*</v>
      </c>
      <c r="AZ122" s="17"/>
      <c r="BA122" s="79"/>
      <c r="BB122" s="11" t="str">
        <f>IFERROR(_xlfn.XLOOKUP(AI122, BS_ATIVIDADE[ATIVIDADE],BS_ATIVIDADE[UNIDADE] ), "*")</f>
        <v>*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2" s="12" t="str">
        <f>IFERROR(_xlfn.XLOOKUP(AO122, TabelaMap[SUB], TabelaMap[NOME SUB]), "ERRO")</f>
        <v>ERRO</v>
      </c>
      <c r="BF122" s="18" t="str">
        <f>IF(BS_CONTROLE[[#This Row],[Responsavel pelo boletim]]=0, "-", BS_CONTROLE[[#This Row],[Responsavel pelo boletim]])</f>
        <v>-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Aderente</v>
      </c>
      <c r="BR122" s="25" t="str">
        <f>IF(OR(B122="",F122=""),"*",AY122/P122)</f>
        <v>*</v>
      </c>
      <c r="BS122" s="25" t="str">
        <f>IF(OR(B122="",F122=""),"*",BA122/Q122)</f>
        <v>*</v>
      </c>
      <c r="BT122" s="280" t="str">
        <f t="shared" si="1"/>
        <v/>
      </c>
    </row>
    <row r="123" spans="1:72" hidden="1">
      <c r="A123" s="58" t="str">
        <f>D123&amp;B123</f>
        <v/>
      </c>
      <c r="B123" s="195"/>
      <c r="C123" s="9" t="str">
        <f>IF(BS_CONTROLE[[#This Row],[DATA]]="","",WEEKNUM(BS_CONTROLE[[#This Row],[DATA]]))</f>
        <v/>
      </c>
      <c r="D123" s="59"/>
      <c r="E123" s="156"/>
      <c r="F123" s="196"/>
      <c r="G123" s="10" t="str">
        <f>IF(D123="","*",VLOOKUP(F123,BS_ATIVIDADE[#All],3,FALSE))</f>
        <v>*</v>
      </c>
      <c r="H123" s="154"/>
      <c r="I123" s="154"/>
      <c r="J123" s="45"/>
      <c r="K123" s="45"/>
      <c r="L123" s="92"/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3" s="154"/>
      <c r="P123" s="154"/>
      <c r="Q123" s="92"/>
      <c r="R123" s="11" t="str">
        <f>IFERROR(_xlfn.XLOOKUP(F123, BS_ATIVIDADE[ATIVIDADE],BS_ATIVIDADE[UNIDADE] ), "*")</f>
        <v>*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3" s="89" t="str">
        <f>IFERROR(_xlfn.XLOOKUP(J123, TabelaMap[SUB], TabelaMap[NOME SUB]), "ERRO")</f>
        <v>ERRO</v>
      </c>
      <c r="V123" s="230"/>
      <c r="W123" s="197"/>
      <c r="X123" s="59"/>
      <c r="Y123" s="174"/>
      <c r="Z123" s="174"/>
      <c r="AA123" s="155"/>
      <c r="AB123" s="78"/>
      <c r="AC123" s="78"/>
      <c r="AD123" s="197"/>
      <c r="AE123" s="92"/>
      <c r="AF123" s="92"/>
      <c r="AG123" s="92"/>
      <c r="AH123" s="56"/>
      <c r="AI123" s="153" t="str">
        <f>IF(BS_CONTROLE[[#This Row],[Atividade]]=0, "-", BS_CONTROLE[[#This Row],[Atividade]])</f>
        <v>-</v>
      </c>
      <c r="AJ123" s="10" t="str">
        <f>IF(D123="","*",VLOOKUP(AI123,BS_ATIVIDADE[#All],3,FALSE))</f>
        <v>*</v>
      </c>
      <c r="AK123" s="146">
        <f>BS_CONTROLE[[#This Row],[Local - Partida]]</f>
        <v>0</v>
      </c>
      <c r="AL123" s="146">
        <f>BS_CONTROLE[[#This Row],[Local - Encerramento]]</f>
        <v>0</v>
      </c>
      <c r="AM123" s="146" t="str">
        <f>BS_CONTROLE[[#This Row],[Entre - Estações]]</f>
        <v>-</v>
      </c>
      <c r="AN123" s="146" t="str">
        <f>BS_CONTROLE[[#This Row],[SB]]</f>
        <v>-</v>
      </c>
      <c r="AO123" s="37">
        <f>BS_CONTROLE[[#This Row],[SUB]]</f>
        <v>0</v>
      </c>
      <c r="AP123" s="37">
        <f>BS_CONTROLE[[#This Row],[KM - Inicio]]</f>
        <v>0</v>
      </c>
      <c r="AQ123" s="37">
        <f>BS_CONTROLE[[#This Row],[KM - Fim]]</f>
        <v>0</v>
      </c>
      <c r="AR123" s="46"/>
      <c r="AS123" s="46"/>
      <c r="AT123" s="46"/>
      <c r="AU123" s="46"/>
      <c r="AV123" s="46"/>
      <c r="AW123" s="46"/>
      <c r="AX123" s="46"/>
      <c r="AY123" s="13" t="str">
        <f>IF(D123="","*",IFERROR(IF(ISODD(COUNT(AS123:AX123)),"ERRO",SUM((AT123-AS123),(AV123-AU123),(AX123-AW123))),"ERRO"))</f>
        <v>*</v>
      </c>
      <c r="AZ123" s="17"/>
      <c r="BA123" s="79"/>
      <c r="BB123" s="11" t="str">
        <f>IFERROR(_xlfn.XLOOKUP(AI123, BS_ATIVIDADE[ATIVIDADE],BS_ATIVIDADE[UNIDADE] ), "*")</f>
        <v>*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3" s="12" t="str">
        <f>IFERROR(_xlfn.XLOOKUP(AO123, TabelaMap[SUB], TabelaMap[NOME SUB]), "ERRO")</f>
        <v>ERRO</v>
      </c>
      <c r="BF123" s="18" t="str">
        <f>IF(BS_CONTROLE[[#This Row],[Responsavel pelo boletim]]=0, "-", BS_CONTROLE[[#This Row],[Responsavel pelo boletim]])</f>
        <v>-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Aderente</v>
      </c>
      <c r="BR123" s="25" t="str">
        <f>IF(OR(B123="",F123=""),"*",AY123/P123)</f>
        <v>*</v>
      </c>
      <c r="BS123" s="25" t="str">
        <f>IF(OR(B123="",F123=""),"*",BA123/Q123)</f>
        <v>*</v>
      </c>
      <c r="BT123" s="280" t="str">
        <f t="shared" si="1"/>
        <v/>
      </c>
    </row>
    <row r="124" spans="1:72" hidden="1">
      <c r="A124" s="58" t="str">
        <f>D124&amp;B124</f>
        <v/>
      </c>
      <c r="B124" s="195"/>
      <c r="C124" s="9" t="str">
        <f>IF(BS_CONTROLE[[#This Row],[DATA]]="","",WEEKNUM(BS_CONTROLE[[#This Row],[DATA]]))</f>
        <v/>
      </c>
      <c r="D124" s="59"/>
      <c r="E124" s="156"/>
      <c r="F124" s="196"/>
      <c r="G124" s="10" t="str">
        <f>IF(D124="","*",VLOOKUP(F124,BS_ATIVIDADE[#All],3,FALSE))</f>
        <v>*</v>
      </c>
      <c r="H124" s="154"/>
      <c r="I124" s="154"/>
      <c r="J124" s="45"/>
      <c r="K124" s="45"/>
      <c r="L124" s="92"/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4" s="154"/>
      <c r="P124" s="154"/>
      <c r="Q124" s="92"/>
      <c r="R124" s="11" t="str">
        <f>IFERROR(_xlfn.XLOOKUP(F124, BS_ATIVIDADE[ATIVIDADE],BS_ATIVIDADE[UNIDADE] ), "*")</f>
        <v>*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4" s="89" t="str">
        <f>IFERROR(_xlfn.XLOOKUP(J124, TabelaMap[SUB], TabelaMap[NOME SUB]), "ERRO")</f>
        <v>ERRO</v>
      </c>
      <c r="V124" s="230"/>
      <c r="W124" s="197"/>
      <c r="X124" s="59"/>
      <c r="Y124" s="174"/>
      <c r="Z124" s="174"/>
      <c r="AA124" s="155"/>
      <c r="AB124" s="78"/>
      <c r="AC124" s="78"/>
      <c r="AD124" s="197"/>
      <c r="AE124" s="92"/>
      <c r="AF124" s="92"/>
      <c r="AG124" s="92"/>
      <c r="AH124" s="56"/>
      <c r="AI124" s="153" t="str">
        <f>IF(BS_CONTROLE[[#This Row],[Atividade]]=0, "-", BS_CONTROLE[[#This Row],[Atividade]])</f>
        <v>-</v>
      </c>
      <c r="AJ124" s="10" t="str">
        <f>IF(D124="","*",VLOOKUP(AI124,BS_ATIVIDADE[#All],3,FALSE))</f>
        <v>*</v>
      </c>
      <c r="AK124" s="146">
        <f>BS_CONTROLE[[#This Row],[Local - Partida]]</f>
        <v>0</v>
      </c>
      <c r="AL124" s="146">
        <f>BS_CONTROLE[[#This Row],[Local - Encerramento]]</f>
        <v>0</v>
      </c>
      <c r="AM124" s="146" t="str">
        <f>BS_CONTROLE[[#This Row],[Entre - Estações]]</f>
        <v>-</v>
      </c>
      <c r="AN124" s="146" t="str">
        <f>BS_CONTROLE[[#This Row],[SB]]</f>
        <v>-</v>
      </c>
      <c r="AO124" s="37">
        <f>BS_CONTROLE[[#This Row],[SUB]]</f>
        <v>0</v>
      </c>
      <c r="AP124" s="37">
        <f>BS_CONTROLE[[#This Row],[KM - Inicio]]</f>
        <v>0</v>
      </c>
      <c r="AQ124" s="37">
        <f>BS_CONTROLE[[#This Row],[KM - Fim]]</f>
        <v>0</v>
      </c>
      <c r="AR124" s="46"/>
      <c r="AS124" s="46"/>
      <c r="AT124" s="46"/>
      <c r="AU124" s="46"/>
      <c r="AV124" s="46"/>
      <c r="AW124" s="46"/>
      <c r="AX124" s="46"/>
      <c r="AY124" s="13" t="str">
        <f>IF(D124="","*",IFERROR(IF(ISODD(COUNT(AS124:AX124)),"ERRO",SUM((AT124-AS124),(AV124-AU124),(AX124-AW124))),"ERRO"))</f>
        <v>*</v>
      </c>
      <c r="AZ124" s="17"/>
      <c r="BA124" s="79"/>
      <c r="BB124" s="11" t="str">
        <f>IFERROR(_xlfn.XLOOKUP(AI124, BS_ATIVIDADE[ATIVIDADE],BS_ATIVIDADE[UNIDADE] ), "*")</f>
        <v>*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4" s="12" t="str">
        <f>IFERROR(_xlfn.XLOOKUP(AO124, TabelaMap[SUB], TabelaMap[NOME SUB]), "ERRO")</f>
        <v>ERRO</v>
      </c>
      <c r="BF124" s="18" t="str">
        <f>IF(BS_CONTROLE[[#This Row],[Responsavel pelo boletim]]=0, "-", BS_CONTROLE[[#This Row],[Responsavel pelo boletim]])</f>
        <v>-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Aderente</v>
      </c>
      <c r="BR124" s="25" t="str">
        <f>IF(OR(B124="",F124=""),"*",AY124/P124)</f>
        <v>*</v>
      </c>
      <c r="BS124" s="25" t="str">
        <f>IF(OR(B124="",F124=""),"*",BA124/Q124)</f>
        <v>*</v>
      </c>
      <c r="BT124" s="280" t="str">
        <f t="shared" si="1"/>
        <v/>
      </c>
    </row>
    <row r="125" spans="1:72" hidden="1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280" t="str">
        <f t="shared" si="1"/>
        <v/>
      </c>
    </row>
    <row r="126" spans="1:72" hidden="1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280" t="str">
        <f t="shared" si="1"/>
        <v/>
      </c>
    </row>
    <row r="127" spans="1:72" hidden="1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 hidden="1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 hidden="1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 hidden="1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 hidden="1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 hidden="1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 hidden="1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 hidden="1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 hidden="1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 hidden="1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 hidden="1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 hidden="1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 hidden="1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 hidden="1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 hidden="1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 hidden="1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 hidden="1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 hidden="1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 hidden="1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hidden="1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 hidden="1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 hidden="1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 hidden="1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 hidden="1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 hidden="1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 hidden="1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 hidden="1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 hidden="1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 hidden="1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 hidden="1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 hidden="1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 hidden="1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 hidden="1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 hidden="1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 hidden="1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 hidden="1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 hidden="1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 hidden="1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 hidden="1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 hidden="1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 hidden="1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 hidden="1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 hidden="1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 hidden="1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 hidden="1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 hidden="1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 hidden="1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 hidden="1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 hidden="1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 hidden="1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 hidden="1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 hidden="1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 hidden="1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 hidden="1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 hidden="1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 hidden="1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 hidden="1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 hidden="1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 hidden="1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 hidden="1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 hidden="1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 hidden="1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 hidden="1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 hidden="1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 hidden="1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 hidden="1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 hidden="1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 hidden="1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 hidden="1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 hidden="1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 hidden="1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 hidden="1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 hidden="1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 hidden="1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 hidden="1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 hidden="1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 hidden="1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 hidden="1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 hidden="1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 hidden="1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 hidden="1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 hidden="1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 hidden="1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 hidden="1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 hidden="1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 hidden="1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 hidden="1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 hidden="1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 hidden="1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 hidden="1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 hidden="1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 hidden="1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 hidden="1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 hidden="1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 hidden="1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 hidden="1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 hidden="1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 hidden="1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 hidden="1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 hidden="1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 hidden="1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 hidden="1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 hidden="1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 hidden="1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 hidden="1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 hidden="1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 hidden="1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 hidden="1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 hidden="1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 hidden="1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 hidden="1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 hidden="1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 hidden="1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 hidden="1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 hidden="1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 hidden="1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 hidden="1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 hidden="1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 hidden="1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 hidden="1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 hidden="1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 hidden="1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 hidden="1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 hidden="1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 hidden="1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 hidden="1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 hidden="1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 hidden="1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 hidden="1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 hidden="1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 hidden="1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 hidden="1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 hidden="1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 hidden="1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 hidden="1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 hidden="1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 hidden="1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 hidden="1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 hidden="1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 hidden="1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 hidden="1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 hidden="1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 hidden="1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 hidden="1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 hidden="1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 hidden="1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 hidden="1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 hidden="1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 hidden="1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 hidden="1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 hidden="1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 hidden="1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 hidden="1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 hidden="1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 hidden="1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 hidden="1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 hidden="1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 hidden="1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 hidden="1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 hidden="1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 hidden="1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 hidden="1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 hidden="1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 hidden="1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 hidden="1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 hidden="1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 hidden="1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 hidden="1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 hidden="1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 hidden="1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 hidden="1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 hidden="1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 hidden="1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 hidden="1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 hidden="1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 hidden="1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 hidden="1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 hidden="1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hidden="1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 hidden="1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 hidden="1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 hidden="1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 hidden="1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 hidden="1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 hidden="1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 hidden="1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 hidden="1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 hidden="1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 hidden="1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 hidden="1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 hidden="1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 hidden="1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 hidden="1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 hidden="1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 hidden="1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 hidden="1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 hidden="1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 hidden="1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 hidden="1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 hidden="1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 hidden="1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 hidden="1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 hidden="1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 hidden="1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 hidden="1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 hidden="1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 hidden="1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 hidden="1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 hidden="1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 hidden="1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 hidden="1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 hidden="1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 hidden="1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 hidden="1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 hidden="1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 hidden="1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 hidden="1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 hidden="1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 hidden="1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 hidden="1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 hidden="1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 hidden="1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 hidden="1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 hidden="1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 hidden="1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 hidden="1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 hidden="1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 hidden="1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 hidden="1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 hidden="1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 hidden="1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 hidden="1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 hidden="1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 hidden="1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 hidden="1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 hidden="1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 hidden="1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 hidden="1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 hidden="1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 hidden="1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 hidden="1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 hidden="1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 hidden="1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 hidden="1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 hidden="1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hidden="1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 hidden="1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 hidden="1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 hidden="1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 hidden="1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 hidden="1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 hidden="1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 hidden="1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 hidden="1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 hidden="1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 hidden="1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 hidden="1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 hidden="1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 hidden="1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 hidden="1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 hidden="1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 hidden="1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 hidden="1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 hidden="1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 hidden="1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 hidden="1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 hidden="1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 hidden="1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 hidden="1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 hidden="1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 hidden="1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 hidden="1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 hidden="1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 hidden="1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 hidden="1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 hidden="1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 hidden="1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 hidden="1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 hidden="1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 hidden="1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 hidden="1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 hidden="1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 hidden="1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 hidden="1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 hidden="1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 hidden="1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 hidden="1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 hidden="1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 hidden="1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 hidden="1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 hidden="1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 hidden="1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 hidden="1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 hidden="1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 hidden="1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 hidden="1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 hidden="1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 hidden="1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 hidden="1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 hidden="1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 hidden="1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 hidden="1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 hidden="1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 hidden="1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 hidden="1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 hidden="1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 hidden="1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 hidden="1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 hidden="1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 hidden="1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 hidden="1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 hidden="1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 hidden="1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 hidden="1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 hidden="1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 hidden="1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 hidden="1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 hidden="1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 hidden="1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 hidden="1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 hidden="1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 hidden="1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 hidden="1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 hidden="1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 hidden="1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 hidden="1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 hidden="1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 hidden="1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 hidden="1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 hidden="1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 hidden="1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 hidden="1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 hidden="1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 hidden="1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 hidden="1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 hidden="1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 hidden="1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 hidden="1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 hidden="1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 hidden="1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 hidden="1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 hidden="1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 hidden="1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 hidden="1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 hidden="1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 hidden="1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 hidden="1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 hidden="1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 hidden="1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 hidden="1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 hidden="1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 hidden="1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 hidden="1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 hidden="1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 hidden="1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 hidden="1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 hidden="1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 hidden="1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 hidden="1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 hidden="1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 hidden="1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 hidden="1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 hidden="1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 hidden="1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 hidden="1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 hidden="1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 hidden="1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 hidden="1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 hidden="1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 hidden="1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 hidden="1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 hidden="1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 hidden="1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 hidden="1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 hidden="1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 hidden="1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 hidden="1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 hidden="1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 hidden="1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 hidden="1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 hidden="1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 hidden="1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 hidden="1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 hidden="1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 hidden="1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 hidden="1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 hidden="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 hidden="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 hidden="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 hidden="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 hidden="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 hidden="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 hidden="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 hidden="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 hidden="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 hidden="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 hidden="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 hidden="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 hidden="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 hidden="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 hidden="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 hidden="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 hidden="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 hidden="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 hidden="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 hidden="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 hidden="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95 J97:K414" name="Range1_8_1"/>
    <protectedRange sqref="O6:Q95 O97:Q414" name="Range1_9_1"/>
    <protectedRange sqref="V17:Y17 V30:Y32 Y18:Y29 V52:X54 V55 X55 V59:X59 V47:W48 V61:Y63 V76:Y90 V70 X70:Y70 Y71:Y75 Y64:Y69 Y33:Y60 Y91 V92:Y92 V97:X100 V93:X95 Y93:Y100 Y109 V110:Y110 V112:Y414 Y111 V107:Y108 V101:Y105 X106:Y106" name="Range1_11_8"/>
    <protectedRange sqref="Z17:AD17 Z30:AD32 Z52:AD55 Z59:AD59 Z61:AD63 Z76:AD90 Z70:AD70 Z92:AD95 Z110:AD110 Z112:AD414 Z107:AD108 Z97:AD105" name="Range1_12_8"/>
    <protectedRange sqref="V6:Y16 V28:X29 V26:X26 V18:X20 V22:X24 V33:X35 V37:X40 V43:X46 W55 V56:X58 V49:X50 V60:X60 V64:X64 W70 V72:X72 V74:X74 V66:X68 V91:X91 V109:X109" name="Range1_11_1"/>
    <protectedRange sqref="Z6:AD16 Z28:AD29 Z26:AD26 Z18:AD20 Z22:AD24 Z33:AD35 Z43:AD46 Z56:AD58 Z66:AD68 Z60:AD60 Z64:AD64 AB47:AC47 Z37:AD40 Z72:AD72 Z74:AD74 Z49:Z50 AB49:AD50 AA50 Z91:AD91 Z109:AD109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 AA106:AD106" name="Range1_12_4"/>
    <protectedRange sqref="V111:X111" name="Range1_11_2"/>
    <protectedRange sqref="Z111:AD111" name="Range1_12_6"/>
    <protectedRange sqref="Z106" name="Range1_12_7"/>
    <protectedRange sqref="V106:W106" name="Range1_11_8_2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571" priority="2223" operator="equal">
      <formula>"ERRO"</formula>
    </cfRule>
  </conditionalFormatting>
  <conditionalFormatting sqref="X4 Y1:Z5 Y456:Y531 Y415:Z455">
    <cfRule type="cellIs" dxfId="570" priority="2212" operator="equal">
      <formula>"OPORTUNIDADE"</formula>
    </cfRule>
  </conditionalFormatting>
  <conditionalFormatting sqref="AZ6:AZ503">
    <cfRule type="expression" dxfId="569" priority="2207">
      <formula>$BU6=1</formula>
    </cfRule>
  </conditionalFormatting>
  <conditionalFormatting sqref="BQ6:BQ533">
    <cfRule type="cellIs" dxfId="568" priority="2218" operator="equal">
      <formula>"Produção e Intervalo"</formula>
    </cfRule>
    <cfRule type="cellIs" dxfId="567" priority="2219" operator="equal">
      <formula>"Aderente"</formula>
    </cfRule>
    <cfRule type="cellIs" dxfId="566" priority="2220" operator="equal">
      <formula>"Intervalo"</formula>
    </cfRule>
    <cfRule type="cellIs" dxfId="565" priority="2221" operator="equal">
      <formula>"Produção"</formula>
    </cfRule>
    <cfRule type="cellIs" dxfId="564" priority="2222" operator="equal">
      <formula>"ERRO"</formula>
    </cfRule>
  </conditionalFormatting>
  <conditionalFormatting sqref="BR6:BS533">
    <cfRule type="cellIs" dxfId="563" priority="2200" operator="equal">
      <formula>"*"</formula>
    </cfRule>
    <cfRule type="cellIs" dxfId="562" priority="2201" operator="greaterThanOrEqual">
      <formula>1</formula>
    </cfRule>
    <cfRule type="cellIs" dxfId="561" priority="2202" operator="lessThan">
      <formula>1</formula>
    </cfRule>
  </conditionalFormatting>
  <conditionalFormatting sqref="X456:X503 Y456:Y531 Y415:Z455">
    <cfRule type="cellIs" dxfId="560" priority="2148" operator="equal">
      <formula>"NÃO"</formula>
    </cfRule>
    <cfRule type="cellIs" dxfId="559" priority="2149" operator="equal">
      <formula>"SIM"</formula>
    </cfRule>
  </conditionalFormatting>
  <conditionalFormatting sqref="X456:X503">
    <cfRule type="cellIs" dxfId="558" priority="2147" operator="equal">
      <formula>"OPORTUNIDADE"</formula>
    </cfRule>
  </conditionalFormatting>
  <conditionalFormatting sqref="Z456:Z503">
    <cfRule type="cellIs" dxfId="557" priority="2145" operator="equal">
      <formula>"NÃO"</formula>
    </cfRule>
    <cfRule type="cellIs" dxfId="556" priority="2146" operator="equal">
      <formula>"SIM"</formula>
    </cfRule>
  </conditionalFormatting>
  <conditionalFormatting sqref="Z456:Z503">
    <cfRule type="cellIs" dxfId="555" priority="2144" operator="equal">
      <formula>"OPORTUNIDADE"</formula>
    </cfRule>
  </conditionalFormatting>
  <conditionalFormatting sqref="Y1048575:Y1048576">
    <cfRule type="cellIs" dxfId="554" priority="2029" operator="equal">
      <formula>"OPORTUNIDADE"</formula>
    </cfRule>
  </conditionalFormatting>
  <conditionalFormatting sqref="Y1048575:Y1048576">
    <cfRule type="cellIs" dxfId="553" priority="2027" operator="equal">
      <formula>"NÃO"</formula>
    </cfRule>
    <cfRule type="cellIs" dxfId="552" priority="2028" operator="equal">
      <formula>"SIM"</formula>
    </cfRule>
  </conditionalFormatting>
  <conditionalFormatting sqref="Z504:Z529">
    <cfRule type="cellIs" dxfId="551" priority="1764" operator="equal">
      <formula>"OPORTUNIDADE"</formula>
    </cfRule>
  </conditionalFormatting>
  <conditionalFormatting sqref="Z504:Z529">
    <cfRule type="cellIs" dxfId="550" priority="1762" operator="equal">
      <formula>"NÃO"</formula>
    </cfRule>
    <cfRule type="cellIs" dxfId="549" priority="1763" operator="equal">
      <formula>"SIM"</formula>
    </cfRule>
  </conditionalFormatting>
  <conditionalFormatting sqref="X530">
    <cfRule type="cellIs" dxfId="548" priority="1750" operator="equal">
      <formula>"NÃO"</formula>
    </cfRule>
    <cfRule type="cellIs" dxfId="547" priority="1751" operator="equal">
      <formula>"SIM"</formula>
    </cfRule>
  </conditionalFormatting>
  <conditionalFormatting sqref="X530">
    <cfRule type="cellIs" dxfId="546" priority="1749" operator="equal">
      <formula>"OPORTUNIDADE"</formula>
    </cfRule>
  </conditionalFormatting>
  <conditionalFormatting sqref="Z530">
    <cfRule type="cellIs" dxfId="545" priority="1747" operator="equal">
      <formula>"NÃO"</formula>
    </cfRule>
    <cfRule type="cellIs" dxfId="544" priority="1748" operator="equal">
      <formula>"SIM"</formula>
    </cfRule>
  </conditionalFormatting>
  <conditionalFormatting sqref="Z530">
    <cfRule type="cellIs" dxfId="543" priority="1746" operator="equal">
      <formula>"OPORTUNIDADE"</formula>
    </cfRule>
  </conditionalFormatting>
  <conditionalFormatting sqref="BI530">
    <cfRule type="iconSet" priority="1755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756">
      <iconSet showValue="0">
        <cfvo type="percent" val="0"/>
        <cfvo type="num" val="1"/>
        <cfvo type="num" val="1" gte="0"/>
      </iconSet>
    </cfRule>
    <cfRule type="iconSet" priority="1757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758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542" priority="2366">
      <formula>$BU473=1</formula>
    </cfRule>
  </conditionalFormatting>
  <conditionalFormatting sqref="Y17:Z18 Z26 Y30:Z32 Y46:Z46 Z39 Z52:Z55 Z57 Z59 Y67:Z67 Y61:Z63 Z66 Y74:Z74 Z73:Z74 Y70:Z70 Y76:Z92 Z93:Z95 Z97:Z100 Y93:Y100 Y109:Z110 Y112:Z414 Y101:Z105">
    <cfRule type="cellIs" dxfId="541" priority="934" operator="equal">
      <formula>"OPORTUNIDADE"</formula>
    </cfRule>
  </conditionalFormatting>
  <conditionalFormatting sqref="Y17:Z18 Z26 Y30:Z32 Y46:Z46 Z39 Z52:Z55 Z57 Z59 Y67:Z67 Y61:Z63 Z66 Y74:Z74 Z73:Z74 Y70:Z70 Y76:Z92 Z93:Z95 Z97:Z100 Y93:Y100 Y109:Z110 Y112:Z414 Y101:Z105">
    <cfRule type="cellIs" dxfId="540" priority="932" operator="equal">
      <formula>"NÃO"</formula>
    </cfRule>
    <cfRule type="cellIs" dxfId="539" priority="933" operator="equal">
      <formula>"SIM"</formula>
    </cfRule>
  </conditionalFormatting>
  <conditionalFormatting sqref="BK7:BK9 BK11:BK17 BK23 BK25:BK26 BK28:BK32 BK40 BK34 BK51:BK56 BK43:BK49 BK58:BK63 BK68 BK70:BK72 BK87:BK90 BK74:BK77 BK82:BK85 BK99:BK414 BK95:BK97">
    <cfRule type="iconSet" priority="915">
      <iconSet showValue="0">
        <cfvo type="percent" val="0"/>
        <cfvo type="num" val="1"/>
        <cfvo type="num" val="1" gte="0"/>
      </iconSet>
    </cfRule>
  </conditionalFormatting>
  <conditionalFormatting sqref="BI6:BI503">
    <cfRule type="iconSet" priority="2487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489">
      <iconSet showValue="0">
        <cfvo type="percent" val="0"/>
        <cfvo type="num" val="1"/>
        <cfvo type="num" val="1" gte="0"/>
      </iconSet>
    </cfRule>
    <cfRule type="iconSet" priority="2490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538" priority="2526">
      <formula>$BU478=1</formula>
    </cfRule>
  </conditionalFormatting>
  <conditionalFormatting sqref="BI504:BI529">
    <cfRule type="iconSet" priority="2527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529">
      <iconSet showValue="0">
        <cfvo type="percent" val="0"/>
        <cfvo type="num" val="1"/>
        <cfvo type="num" val="1" gte="0"/>
      </iconSet>
    </cfRule>
    <cfRule type="iconSet" priority="2530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533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535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537" priority="705" operator="equal">
      <formula>"OPORTUNIDADE"</formula>
    </cfRule>
  </conditionalFormatting>
  <conditionalFormatting sqref="Y6:Z16">
    <cfRule type="cellIs" dxfId="536" priority="703" operator="equal">
      <formula>"NÃO"</formula>
    </cfRule>
    <cfRule type="cellIs" dxfId="535" priority="704" operator="equal">
      <formula>"SIM"</formula>
    </cfRule>
  </conditionalFormatting>
  <conditionalFormatting sqref="BJ6">
    <cfRule type="iconSet" priority="702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701">
      <iconSet showValue="0">
        <cfvo type="percent" val="0"/>
        <cfvo type="num" val="1"/>
        <cfvo type="num" val="1" gte="0"/>
      </iconSet>
    </cfRule>
  </conditionalFormatting>
  <conditionalFormatting sqref="Z23">
    <cfRule type="cellIs" dxfId="534" priority="700" operator="equal">
      <formula>"OPORTUNIDADE"</formula>
    </cfRule>
  </conditionalFormatting>
  <conditionalFormatting sqref="Z23">
    <cfRule type="cellIs" dxfId="533" priority="698" operator="equal">
      <formula>"NÃO"</formula>
    </cfRule>
    <cfRule type="cellIs" dxfId="532" priority="699" operator="equal">
      <formula>"SIM"</formula>
    </cfRule>
  </conditionalFormatting>
  <conditionalFormatting sqref="Z20:Z21">
    <cfRule type="cellIs" dxfId="531" priority="694" operator="equal">
      <formula>"OPORTUNIDADE"</formula>
    </cfRule>
  </conditionalFormatting>
  <conditionalFormatting sqref="Z20:Z21">
    <cfRule type="cellIs" dxfId="530" priority="692" operator="equal">
      <formula>"NÃO"</formula>
    </cfRule>
    <cfRule type="cellIs" dxfId="529" priority="693" operator="equal">
      <formula>"SIM"</formula>
    </cfRule>
  </conditionalFormatting>
  <conditionalFormatting sqref="Z25:Z26">
    <cfRule type="cellIs" dxfId="528" priority="688" operator="equal">
      <formula>"OPORTUNIDADE"</formula>
    </cfRule>
  </conditionalFormatting>
  <conditionalFormatting sqref="Z25:Z26">
    <cfRule type="cellIs" dxfId="527" priority="686" operator="equal">
      <formula>"NÃO"</formula>
    </cfRule>
    <cfRule type="cellIs" dxfId="526" priority="687" operator="equal">
      <formula>"SIM"</formula>
    </cfRule>
  </conditionalFormatting>
  <conditionalFormatting sqref="Z23:Z24">
    <cfRule type="cellIs" dxfId="525" priority="685" operator="equal">
      <formula>"OPORTUNIDADE"</formula>
    </cfRule>
  </conditionalFormatting>
  <conditionalFormatting sqref="Z23:Z24">
    <cfRule type="cellIs" dxfId="524" priority="683" operator="equal">
      <formula>"NÃO"</formula>
    </cfRule>
    <cfRule type="cellIs" dxfId="523" priority="684" operator="equal">
      <formula>"SIM"</formula>
    </cfRule>
  </conditionalFormatting>
  <conditionalFormatting sqref="Z19:Z21">
    <cfRule type="cellIs" dxfId="522" priority="682" operator="equal">
      <formula>"OPORTUNIDADE"</formula>
    </cfRule>
  </conditionalFormatting>
  <conditionalFormatting sqref="Z19:Z21">
    <cfRule type="cellIs" dxfId="521" priority="680" operator="equal">
      <formula>"NÃO"</formula>
    </cfRule>
    <cfRule type="cellIs" dxfId="520" priority="681" operator="equal">
      <formula>"SIM"</formula>
    </cfRule>
  </conditionalFormatting>
  <conditionalFormatting sqref="Y19:Y29">
    <cfRule type="cellIs" dxfId="519" priority="679" operator="equal">
      <formula>"OPORTUNIDADE"</formula>
    </cfRule>
  </conditionalFormatting>
  <conditionalFormatting sqref="Y19:Y29">
    <cfRule type="cellIs" dxfId="518" priority="677" operator="equal">
      <formula>"NÃO"</formula>
    </cfRule>
    <cfRule type="cellIs" dxfId="517" priority="678" operator="equal">
      <formula>"SIM"</formula>
    </cfRule>
  </conditionalFormatting>
  <conditionalFormatting sqref="Z19:Z20">
    <cfRule type="cellIs" dxfId="516" priority="676" operator="equal">
      <formula>"OPORTUNIDADE"</formula>
    </cfRule>
  </conditionalFormatting>
  <conditionalFormatting sqref="Z19:Z20">
    <cfRule type="cellIs" dxfId="515" priority="674" operator="equal">
      <formula>"NÃO"</formula>
    </cfRule>
    <cfRule type="cellIs" dxfId="514" priority="675" operator="equal">
      <formula>"SIM"</formula>
    </cfRule>
  </conditionalFormatting>
  <conditionalFormatting sqref="Y19:Y29">
    <cfRule type="cellIs" dxfId="513" priority="673" operator="equal">
      <formula>"OPORTUNIDADE"</formula>
    </cfRule>
  </conditionalFormatting>
  <conditionalFormatting sqref="Y19:Y29">
    <cfRule type="cellIs" dxfId="512" priority="671" operator="equal">
      <formula>"NÃO"</formula>
    </cfRule>
    <cfRule type="cellIs" dxfId="511" priority="672" operator="equal">
      <formula>"SIM"</formula>
    </cfRule>
  </conditionalFormatting>
  <conditionalFormatting sqref="BP13">
    <cfRule type="iconSet" priority="670">
      <iconSet showValue="0">
        <cfvo type="percent" val="0"/>
        <cfvo type="num" val="1"/>
        <cfvo type="num" val="1" gte="0"/>
      </iconSet>
    </cfRule>
  </conditionalFormatting>
  <conditionalFormatting sqref="Z28">
    <cfRule type="cellIs" dxfId="510" priority="669" operator="equal">
      <formula>"OPORTUNIDADE"</formula>
    </cfRule>
  </conditionalFormatting>
  <conditionalFormatting sqref="Z28">
    <cfRule type="cellIs" dxfId="509" priority="667" operator="equal">
      <formula>"NÃO"</formula>
    </cfRule>
    <cfRule type="cellIs" dxfId="508" priority="668" operator="equal">
      <formula>"SIM"</formula>
    </cfRule>
  </conditionalFormatting>
  <conditionalFormatting sqref="Z29">
    <cfRule type="cellIs" dxfId="507" priority="663" operator="equal">
      <formula>"OPORTUNIDADE"</formula>
    </cfRule>
  </conditionalFormatting>
  <conditionalFormatting sqref="Z29">
    <cfRule type="cellIs" dxfId="506" priority="661" operator="equal">
      <formula>"NÃO"</formula>
    </cfRule>
    <cfRule type="cellIs" dxfId="505" priority="662" operator="equal">
      <formula>"SIM"</formula>
    </cfRule>
  </conditionalFormatting>
  <conditionalFormatting sqref="Z27">
    <cfRule type="cellIs" dxfId="504" priority="660" operator="equal">
      <formula>"OPORTUNIDADE"</formula>
    </cfRule>
  </conditionalFormatting>
  <conditionalFormatting sqref="Z27">
    <cfRule type="cellIs" dxfId="503" priority="658" operator="equal">
      <formula>"NÃO"</formula>
    </cfRule>
    <cfRule type="cellIs" dxfId="502" priority="659" operator="equal">
      <formula>"SIM"</formula>
    </cfRule>
  </conditionalFormatting>
  <conditionalFormatting sqref="Z18:Z19">
    <cfRule type="cellIs" dxfId="501" priority="654" operator="equal">
      <formula>"OPORTUNIDADE"</formula>
    </cfRule>
  </conditionalFormatting>
  <conditionalFormatting sqref="Z18:Z19">
    <cfRule type="cellIs" dxfId="500" priority="652" operator="equal">
      <formula>"NÃO"</formula>
    </cfRule>
    <cfRule type="cellIs" dxfId="499" priority="653" operator="equal">
      <formula>"SIM"</formula>
    </cfRule>
  </conditionalFormatting>
  <conditionalFormatting sqref="Y18:Y29">
    <cfRule type="cellIs" dxfId="498" priority="651" operator="equal">
      <formula>"OPORTUNIDADE"</formula>
    </cfRule>
  </conditionalFormatting>
  <conditionalFormatting sqref="Y18:Y29">
    <cfRule type="cellIs" dxfId="497" priority="649" operator="equal">
      <formula>"NÃO"</formula>
    </cfRule>
    <cfRule type="cellIs" dxfId="496" priority="650" operator="equal">
      <formula>"SIM"</formula>
    </cfRule>
  </conditionalFormatting>
  <conditionalFormatting sqref="BK6">
    <cfRule type="iconSet" priority="648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647">
      <iconSet showValue="0">
        <cfvo type="percent" val="0"/>
        <cfvo type="num" val="1"/>
        <cfvo type="num" val="1" gte="0"/>
      </iconSet>
    </cfRule>
  </conditionalFormatting>
  <conditionalFormatting sqref="Z24">
    <cfRule type="cellIs" dxfId="495" priority="646" operator="equal">
      <formula>"OPORTUNIDADE"</formula>
    </cfRule>
  </conditionalFormatting>
  <conditionalFormatting sqref="Z24">
    <cfRule type="cellIs" dxfId="494" priority="644" operator="equal">
      <formula>"NÃO"</formula>
    </cfRule>
    <cfRule type="cellIs" dxfId="493" priority="645" operator="equal">
      <formula>"SIM"</formula>
    </cfRule>
  </conditionalFormatting>
  <conditionalFormatting sqref="BP9">
    <cfRule type="iconSet" priority="643">
      <iconSet showValue="0">
        <cfvo type="percent" val="0"/>
        <cfvo type="num" val="1"/>
        <cfvo type="num" val="1" gte="0"/>
      </iconSet>
    </cfRule>
  </conditionalFormatting>
  <conditionalFormatting sqref="Z25">
    <cfRule type="cellIs" dxfId="492" priority="642" operator="equal">
      <formula>"OPORTUNIDADE"</formula>
    </cfRule>
  </conditionalFormatting>
  <conditionalFormatting sqref="Z25">
    <cfRule type="cellIs" dxfId="491" priority="640" operator="equal">
      <formula>"NÃO"</formula>
    </cfRule>
    <cfRule type="cellIs" dxfId="490" priority="641" operator="equal">
      <formula>"SIM"</formula>
    </cfRule>
  </conditionalFormatting>
  <conditionalFormatting sqref="Z21">
    <cfRule type="cellIs" dxfId="489" priority="636" operator="equal">
      <formula>"OPORTUNIDADE"</formula>
    </cfRule>
  </conditionalFormatting>
  <conditionalFormatting sqref="Z21">
    <cfRule type="cellIs" dxfId="488" priority="634" operator="equal">
      <formula>"NÃO"</formula>
    </cfRule>
    <cfRule type="cellIs" dxfId="487" priority="635" operator="equal">
      <formula>"SIM"</formula>
    </cfRule>
  </conditionalFormatting>
  <conditionalFormatting sqref="Z22">
    <cfRule type="cellIs" dxfId="486" priority="633" operator="equal">
      <formula>"OPORTUNIDADE"</formula>
    </cfRule>
  </conditionalFormatting>
  <conditionalFormatting sqref="Z22">
    <cfRule type="cellIs" dxfId="485" priority="631" operator="equal">
      <formula>"NÃO"</formula>
    </cfRule>
    <cfRule type="cellIs" dxfId="484" priority="632" operator="equal">
      <formula>"SIM"</formula>
    </cfRule>
  </conditionalFormatting>
  <conditionalFormatting sqref="BJ19">
    <cfRule type="iconSet" priority="627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625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624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623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622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621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620">
      <iconSet showValue="0">
        <cfvo type="percent" val="0"/>
        <cfvo type="num" val="1"/>
        <cfvo type="num" val="1" gte="0"/>
      </iconSet>
    </cfRule>
  </conditionalFormatting>
  <conditionalFormatting sqref="Z36">
    <cfRule type="cellIs" dxfId="483" priority="619" operator="equal">
      <formula>"OPORTUNIDADE"</formula>
    </cfRule>
  </conditionalFormatting>
  <conditionalFormatting sqref="Z36">
    <cfRule type="cellIs" dxfId="482" priority="617" operator="equal">
      <formula>"NÃO"</formula>
    </cfRule>
    <cfRule type="cellIs" dxfId="481" priority="618" operator="equal">
      <formula>"SIM"</formula>
    </cfRule>
  </conditionalFormatting>
  <conditionalFormatting sqref="Z36">
    <cfRule type="cellIs" dxfId="480" priority="616" operator="equal">
      <formula>"OPORTUNIDADE"</formula>
    </cfRule>
  </conditionalFormatting>
  <conditionalFormatting sqref="Z36">
    <cfRule type="cellIs" dxfId="479" priority="614" operator="equal">
      <formula>"NÃO"</formula>
    </cfRule>
    <cfRule type="cellIs" dxfId="478" priority="615" operator="equal">
      <formula>"SIM"</formula>
    </cfRule>
  </conditionalFormatting>
  <conditionalFormatting sqref="Z36">
    <cfRule type="cellIs" dxfId="477" priority="604" operator="equal">
      <formula>"OPORTUNIDADE"</formula>
    </cfRule>
  </conditionalFormatting>
  <conditionalFormatting sqref="Z36">
    <cfRule type="cellIs" dxfId="476" priority="602" operator="equal">
      <formula>"NÃO"</formula>
    </cfRule>
    <cfRule type="cellIs" dxfId="475" priority="603" operator="equal">
      <formula>"SIM"</formula>
    </cfRule>
  </conditionalFormatting>
  <conditionalFormatting sqref="Z37:Z38">
    <cfRule type="cellIs" dxfId="474" priority="601" operator="equal">
      <formula>"OPORTUNIDADE"</formula>
    </cfRule>
  </conditionalFormatting>
  <conditionalFormatting sqref="Z37:Z38">
    <cfRule type="cellIs" dxfId="473" priority="599" operator="equal">
      <formula>"NÃO"</formula>
    </cfRule>
    <cfRule type="cellIs" dxfId="472" priority="600" operator="equal">
      <formula>"SIM"</formula>
    </cfRule>
  </conditionalFormatting>
  <conditionalFormatting sqref="BJ18">
    <cfRule type="iconSet" priority="592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591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471" priority="590" operator="equal">
      <formula>"OPORTUNIDADE"</formula>
    </cfRule>
  </conditionalFormatting>
  <conditionalFormatting sqref="Z35:Z36">
    <cfRule type="cellIs" dxfId="470" priority="588" operator="equal">
      <formula>"NÃO"</formula>
    </cfRule>
    <cfRule type="cellIs" dxfId="469" priority="589" operator="equal">
      <formula>"SIM"</formula>
    </cfRule>
  </conditionalFormatting>
  <conditionalFormatting sqref="BK27">
    <cfRule type="iconSet" priority="584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583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566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468" priority="565" operator="equal">
      <formula>"OPORTUNIDADE"</formula>
    </cfRule>
  </conditionalFormatting>
  <conditionalFormatting sqref="Z34:Z35">
    <cfRule type="cellIs" dxfId="467" priority="563" operator="equal">
      <formula>"NÃO"</formula>
    </cfRule>
    <cfRule type="cellIs" dxfId="466" priority="564" operator="equal">
      <formula>"SIM"</formula>
    </cfRule>
  </conditionalFormatting>
  <conditionalFormatting sqref="Z33:Z35">
    <cfRule type="cellIs" dxfId="465" priority="562" operator="equal">
      <formula>"OPORTUNIDADE"</formula>
    </cfRule>
  </conditionalFormatting>
  <conditionalFormatting sqref="Z33:Z35">
    <cfRule type="cellIs" dxfId="464" priority="560" operator="equal">
      <formula>"NÃO"</formula>
    </cfRule>
    <cfRule type="cellIs" dxfId="463" priority="561" operator="equal">
      <formula>"SIM"</formula>
    </cfRule>
  </conditionalFormatting>
  <conditionalFormatting sqref="Z33:Z35">
    <cfRule type="cellIs" dxfId="462" priority="556" operator="equal">
      <formula>"OPORTUNIDADE"</formula>
    </cfRule>
  </conditionalFormatting>
  <conditionalFormatting sqref="Z33:Z35">
    <cfRule type="cellIs" dxfId="461" priority="554" operator="equal">
      <formula>"NÃO"</formula>
    </cfRule>
    <cfRule type="cellIs" dxfId="460" priority="555" operator="equal">
      <formula>"SIM"</formula>
    </cfRule>
  </conditionalFormatting>
  <conditionalFormatting sqref="Z33:Z34">
    <cfRule type="cellIs" dxfId="459" priority="550" operator="equal">
      <formula>"OPORTUNIDADE"</formula>
    </cfRule>
  </conditionalFormatting>
  <conditionalFormatting sqref="Z33:Z34">
    <cfRule type="cellIs" dxfId="458" priority="548" operator="equal">
      <formula>"NÃO"</formula>
    </cfRule>
    <cfRule type="cellIs" dxfId="457" priority="549" operator="equal">
      <formula>"SIM"</formula>
    </cfRule>
  </conditionalFormatting>
  <conditionalFormatting sqref="Y33:Y45">
    <cfRule type="cellIs" dxfId="456" priority="544" operator="equal">
      <formula>"OPORTUNIDADE"</formula>
    </cfRule>
  </conditionalFormatting>
  <conditionalFormatting sqref="Y33:Y45">
    <cfRule type="cellIs" dxfId="455" priority="542" operator="equal">
      <formula>"NÃO"</formula>
    </cfRule>
    <cfRule type="cellIs" dxfId="454" priority="543" operator="equal">
      <formula>"SIM"</formula>
    </cfRule>
  </conditionalFormatting>
  <conditionalFormatting sqref="Y34:Y45">
    <cfRule type="cellIs" dxfId="453" priority="541" operator="equal">
      <formula>"OPORTUNIDADE"</formula>
    </cfRule>
  </conditionalFormatting>
  <conditionalFormatting sqref="Y34:Y45">
    <cfRule type="cellIs" dxfId="452" priority="539" operator="equal">
      <formula>"NÃO"</formula>
    </cfRule>
    <cfRule type="cellIs" dxfId="451" priority="540" operator="equal">
      <formula>"SIM"</formula>
    </cfRule>
  </conditionalFormatting>
  <conditionalFormatting sqref="BK22">
    <cfRule type="iconSet" priority="538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450" priority="531" operator="equal">
      <formula>"OPORTUNIDADE"</formula>
    </cfRule>
  </conditionalFormatting>
  <conditionalFormatting sqref="Z42:Z43">
    <cfRule type="cellIs" dxfId="449" priority="529" operator="equal">
      <formula>"NÃO"</formula>
    </cfRule>
    <cfRule type="cellIs" dxfId="448" priority="530" operator="equal">
      <formula>"SIM"</formula>
    </cfRule>
  </conditionalFormatting>
  <conditionalFormatting sqref="Y46:Y50 Y52:Y60">
    <cfRule type="cellIs" dxfId="447" priority="525" operator="equal">
      <formula>"OPORTUNIDADE"</formula>
    </cfRule>
  </conditionalFormatting>
  <conditionalFormatting sqref="Y46:Y50 Y52:Y60">
    <cfRule type="cellIs" dxfId="446" priority="523" operator="equal">
      <formula>"NÃO"</formula>
    </cfRule>
    <cfRule type="cellIs" dxfId="445" priority="524" operator="equal">
      <formula>"SIM"</formula>
    </cfRule>
  </conditionalFormatting>
  <conditionalFormatting sqref="Z43:Z45">
    <cfRule type="cellIs" dxfId="444" priority="516" operator="equal">
      <formula>"OPORTUNIDADE"</formula>
    </cfRule>
  </conditionalFormatting>
  <conditionalFormatting sqref="Z43:Z45">
    <cfRule type="cellIs" dxfId="443" priority="514" operator="equal">
      <formula>"NÃO"</formula>
    </cfRule>
    <cfRule type="cellIs" dxfId="442" priority="515" operator="equal">
      <formula>"SIM"</formula>
    </cfRule>
  </conditionalFormatting>
  <conditionalFormatting sqref="Z39">
    <cfRule type="cellIs" dxfId="441" priority="510" operator="equal">
      <formula>"OPORTUNIDADE"</formula>
    </cfRule>
  </conditionalFormatting>
  <conditionalFormatting sqref="Z39">
    <cfRule type="cellIs" dxfId="440" priority="508" operator="equal">
      <formula>"NÃO"</formula>
    </cfRule>
    <cfRule type="cellIs" dxfId="439" priority="509" operator="equal">
      <formula>"SIM"</formula>
    </cfRule>
  </conditionalFormatting>
  <conditionalFormatting sqref="Z43:Z44">
    <cfRule type="cellIs" dxfId="438" priority="483" operator="equal">
      <formula>"OPORTUNIDADE"</formula>
    </cfRule>
  </conditionalFormatting>
  <conditionalFormatting sqref="Z43:Z44">
    <cfRule type="cellIs" dxfId="437" priority="481" operator="equal">
      <formula>"NÃO"</formula>
    </cfRule>
    <cfRule type="cellIs" dxfId="436" priority="482" operator="equal">
      <formula>"SIM"</formula>
    </cfRule>
  </conditionalFormatting>
  <conditionalFormatting sqref="Z44:Z46">
    <cfRule type="cellIs" dxfId="435" priority="474" operator="equal">
      <formula>"OPORTUNIDADE"</formula>
    </cfRule>
  </conditionalFormatting>
  <conditionalFormatting sqref="Z44:Z46">
    <cfRule type="cellIs" dxfId="434" priority="472" operator="equal">
      <formula>"NÃO"</formula>
    </cfRule>
    <cfRule type="cellIs" dxfId="433" priority="473" operator="equal">
      <formula>"SIM"</formula>
    </cfRule>
  </conditionalFormatting>
  <conditionalFormatting sqref="BP27">
    <cfRule type="iconSet" priority="453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432" priority="452" operator="equal">
      <formula>"OPORTUNIDADE"</formula>
    </cfRule>
  </conditionalFormatting>
  <conditionalFormatting sqref="Y47:Y60">
    <cfRule type="cellIs" dxfId="431" priority="450" operator="equal">
      <formula>"NÃO"</formula>
    </cfRule>
    <cfRule type="cellIs" dxfId="430" priority="451" operator="equal">
      <formula>"SIM"</formula>
    </cfRule>
  </conditionalFormatting>
  <conditionalFormatting sqref="Z47:Z48">
    <cfRule type="cellIs" dxfId="429" priority="449" operator="equal">
      <formula>"OPORTUNIDADE"</formula>
    </cfRule>
  </conditionalFormatting>
  <conditionalFormatting sqref="Z47:Z48">
    <cfRule type="cellIs" dxfId="428" priority="447" operator="equal">
      <formula>"NÃO"</formula>
    </cfRule>
    <cfRule type="cellIs" dxfId="427" priority="448" operator="equal">
      <formula>"SIM"</formula>
    </cfRule>
  </conditionalFormatting>
  <conditionalFormatting sqref="Z47:Z48">
    <cfRule type="cellIs" dxfId="426" priority="446" operator="equal">
      <formula>"OPORTUNIDADE"</formula>
    </cfRule>
  </conditionalFormatting>
  <conditionalFormatting sqref="Z47:Z48">
    <cfRule type="cellIs" dxfId="425" priority="444" operator="equal">
      <formula>"NÃO"</formula>
    </cfRule>
    <cfRule type="cellIs" dxfId="424" priority="445" operator="equal">
      <formula>"SIM"</formula>
    </cfRule>
  </conditionalFormatting>
  <conditionalFormatting sqref="Y47:Y50 Y52:Y60">
    <cfRule type="cellIs" dxfId="423" priority="443" operator="equal">
      <formula>"OPORTUNIDADE"</formula>
    </cfRule>
  </conditionalFormatting>
  <conditionalFormatting sqref="Y47:Y50 Y52:Y60">
    <cfRule type="cellIs" dxfId="422" priority="441" operator="equal">
      <formula>"NÃO"</formula>
    </cfRule>
    <cfRule type="cellIs" dxfId="421" priority="442" operator="equal">
      <formula>"SIM"</formula>
    </cfRule>
  </conditionalFormatting>
  <conditionalFormatting sqref="Z47">
    <cfRule type="cellIs" dxfId="420" priority="440" operator="equal">
      <formula>"OPORTUNIDADE"</formula>
    </cfRule>
  </conditionalFormatting>
  <conditionalFormatting sqref="Z47">
    <cfRule type="cellIs" dxfId="419" priority="438" operator="equal">
      <formula>"NÃO"</formula>
    </cfRule>
    <cfRule type="cellIs" dxfId="418" priority="439" operator="equal">
      <formula>"SIM"</formula>
    </cfRule>
  </conditionalFormatting>
  <conditionalFormatting sqref="Z47">
    <cfRule type="cellIs" dxfId="417" priority="437" operator="equal">
      <formula>"OPORTUNIDADE"</formula>
    </cfRule>
  </conditionalFormatting>
  <conditionalFormatting sqref="Z47">
    <cfRule type="cellIs" dxfId="416" priority="435" operator="equal">
      <formula>"NÃO"</formula>
    </cfRule>
    <cfRule type="cellIs" dxfId="415" priority="436" operator="equal">
      <formula>"SIM"</formula>
    </cfRule>
  </conditionalFormatting>
  <conditionalFormatting sqref="Z47">
    <cfRule type="cellIs" dxfId="414" priority="434" operator="equal">
      <formula>"OPORTUNIDADE"</formula>
    </cfRule>
  </conditionalFormatting>
  <conditionalFormatting sqref="Z47">
    <cfRule type="cellIs" dxfId="413" priority="432" operator="equal">
      <formula>"NÃO"</formula>
    </cfRule>
    <cfRule type="cellIs" dxfId="412" priority="433" operator="equal">
      <formula>"SIM"</formula>
    </cfRule>
  </conditionalFormatting>
  <conditionalFormatting sqref="Z41">
    <cfRule type="cellIs" dxfId="411" priority="428" operator="equal">
      <formula>"OPORTUNIDADE"</formula>
    </cfRule>
  </conditionalFormatting>
  <conditionalFormatting sqref="Z41">
    <cfRule type="cellIs" dxfId="410" priority="426" operator="equal">
      <formula>"NÃO"</formula>
    </cfRule>
    <cfRule type="cellIs" dxfId="409" priority="427" operator="equal">
      <formula>"SIM"</formula>
    </cfRule>
  </conditionalFormatting>
  <conditionalFormatting sqref="Z41">
    <cfRule type="cellIs" dxfId="408" priority="425" operator="equal">
      <formula>"OPORTUNIDADE"</formula>
    </cfRule>
  </conditionalFormatting>
  <conditionalFormatting sqref="Z41">
    <cfRule type="cellIs" dxfId="407" priority="423" operator="equal">
      <formula>"NÃO"</formula>
    </cfRule>
    <cfRule type="cellIs" dxfId="406" priority="424" operator="equal">
      <formula>"SIM"</formula>
    </cfRule>
  </conditionalFormatting>
  <conditionalFormatting sqref="Z40">
    <cfRule type="cellIs" dxfId="405" priority="419" operator="equal">
      <formula>"OPORTUNIDADE"</formula>
    </cfRule>
  </conditionalFormatting>
  <conditionalFormatting sqref="Z40">
    <cfRule type="cellIs" dxfId="404" priority="417" operator="equal">
      <formula>"NÃO"</formula>
    </cfRule>
    <cfRule type="cellIs" dxfId="403" priority="418" operator="equal">
      <formula>"SIM"</formula>
    </cfRule>
  </conditionalFormatting>
  <conditionalFormatting sqref="Z40">
    <cfRule type="cellIs" dxfId="402" priority="416" operator="equal">
      <formula>"OPORTUNIDADE"</formula>
    </cfRule>
  </conditionalFormatting>
  <conditionalFormatting sqref="Z40">
    <cfRule type="cellIs" dxfId="401" priority="414" operator="equal">
      <formula>"NÃO"</formula>
    </cfRule>
    <cfRule type="cellIs" dxfId="400" priority="415" operator="equal">
      <formula>"SIM"</formula>
    </cfRule>
  </conditionalFormatting>
  <conditionalFormatting sqref="Z40">
    <cfRule type="cellIs" dxfId="399" priority="413" operator="equal">
      <formula>"OPORTUNIDADE"</formula>
    </cfRule>
  </conditionalFormatting>
  <conditionalFormatting sqref="Z40">
    <cfRule type="cellIs" dxfId="398" priority="411" operator="equal">
      <formula>"NÃO"</formula>
    </cfRule>
    <cfRule type="cellIs" dxfId="397" priority="412" operator="equal">
      <formula>"SIM"</formula>
    </cfRule>
  </conditionalFormatting>
  <conditionalFormatting sqref="BP23">
    <cfRule type="iconSet" priority="410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409">
      <iconSet showValue="0">
        <cfvo type="percent" val="0"/>
        <cfvo type="num" val="1"/>
        <cfvo type="num" val="1" gte="0"/>
      </iconSet>
    </cfRule>
  </conditionalFormatting>
  <conditionalFormatting sqref="Z45">
    <cfRule type="cellIs" dxfId="396" priority="408" operator="equal">
      <formula>"OPORTUNIDADE"</formula>
    </cfRule>
  </conditionalFormatting>
  <conditionalFormatting sqref="Z45">
    <cfRule type="cellIs" dxfId="395" priority="406" operator="equal">
      <formula>"NÃO"</formula>
    </cfRule>
    <cfRule type="cellIs" dxfId="394" priority="407" operator="equal">
      <formula>"SIM"</formula>
    </cfRule>
  </conditionalFormatting>
  <conditionalFormatting sqref="BJ35:BK35">
    <cfRule type="iconSet" priority="405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404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403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402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503">
    <cfRule type="iconSet" priority="2536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393" priority="401" operator="equal">
      <formula>"OPORTUNIDADE"</formula>
    </cfRule>
  </conditionalFormatting>
  <conditionalFormatting sqref="Z47:Z49">
    <cfRule type="cellIs" dxfId="392" priority="399" operator="equal">
      <formula>"NÃO"</formula>
    </cfRule>
    <cfRule type="cellIs" dxfId="391" priority="400" operator="equal">
      <formula>"SIM"</formula>
    </cfRule>
  </conditionalFormatting>
  <conditionalFormatting sqref="Z47:Z49">
    <cfRule type="cellIs" dxfId="390" priority="398" operator="equal">
      <formula>"OPORTUNIDADE"</formula>
    </cfRule>
  </conditionalFormatting>
  <conditionalFormatting sqref="Z47:Z49">
    <cfRule type="cellIs" dxfId="389" priority="396" operator="equal">
      <formula>"NÃO"</formula>
    </cfRule>
    <cfRule type="cellIs" dxfId="388" priority="397" operator="equal">
      <formula>"SIM"</formula>
    </cfRule>
  </conditionalFormatting>
  <conditionalFormatting sqref="Z47:Z49">
    <cfRule type="cellIs" dxfId="387" priority="395" operator="equal">
      <formula>"OPORTUNIDADE"</formula>
    </cfRule>
  </conditionalFormatting>
  <conditionalFormatting sqref="Z47:Z49">
    <cfRule type="cellIs" dxfId="386" priority="393" operator="equal">
      <formula>"NÃO"</formula>
    </cfRule>
    <cfRule type="cellIs" dxfId="385" priority="394" operator="equal">
      <formula>"SIM"</formula>
    </cfRule>
  </conditionalFormatting>
  <conditionalFormatting sqref="Z47:Z49">
    <cfRule type="cellIs" dxfId="384" priority="392" operator="equal">
      <formula>"OPORTUNIDADE"</formula>
    </cfRule>
  </conditionalFormatting>
  <conditionalFormatting sqref="Z47:Z49">
    <cfRule type="cellIs" dxfId="383" priority="390" operator="equal">
      <formula>"NÃO"</formula>
    </cfRule>
    <cfRule type="cellIs" dxfId="382" priority="391" operator="equal">
      <formula>"SIM"</formula>
    </cfRule>
  </conditionalFormatting>
  <conditionalFormatting sqref="Z49">
    <cfRule type="cellIs" dxfId="381" priority="383" operator="equal">
      <formula>"OPORTUNIDADE"</formula>
    </cfRule>
  </conditionalFormatting>
  <conditionalFormatting sqref="Z49">
    <cfRule type="cellIs" dxfId="380" priority="381" operator="equal">
      <formula>"NÃO"</formula>
    </cfRule>
    <cfRule type="cellIs" dxfId="379" priority="382" operator="equal">
      <formula>"SIM"</formula>
    </cfRule>
  </conditionalFormatting>
  <conditionalFormatting sqref="Z49">
    <cfRule type="cellIs" dxfId="378" priority="380" operator="equal">
      <formula>"OPORTUNIDADE"</formula>
    </cfRule>
  </conditionalFormatting>
  <conditionalFormatting sqref="Z49">
    <cfRule type="cellIs" dxfId="377" priority="378" operator="equal">
      <formula>"NÃO"</formula>
    </cfRule>
    <cfRule type="cellIs" dxfId="376" priority="379" operator="equal">
      <formula>"SIM"</formula>
    </cfRule>
  </conditionalFormatting>
  <conditionalFormatting sqref="Z49">
    <cfRule type="cellIs" dxfId="375" priority="377" operator="equal">
      <formula>"OPORTUNIDADE"</formula>
    </cfRule>
  </conditionalFormatting>
  <conditionalFormatting sqref="Z49">
    <cfRule type="cellIs" dxfId="374" priority="375" operator="equal">
      <formula>"NÃO"</formula>
    </cfRule>
    <cfRule type="cellIs" dxfId="373" priority="376" operator="equal">
      <formula>"SIM"</formula>
    </cfRule>
  </conditionalFormatting>
  <conditionalFormatting sqref="Z49">
    <cfRule type="cellIs" dxfId="372" priority="374" operator="equal">
      <formula>"OPORTUNIDADE"</formula>
    </cfRule>
  </conditionalFormatting>
  <conditionalFormatting sqref="Z49">
    <cfRule type="cellIs" dxfId="371" priority="372" operator="equal">
      <formula>"NÃO"</formula>
    </cfRule>
    <cfRule type="cellIs" dxfId="370" priority="373" operator="equal">
      <formula>"SIM"</formula>
    </cfRule>
  </conditionalFormatting>
  <conditionalFormatting sqref="Z56">
    <cfRule type="cellIs" dxfId="369" priority="359" operator="equal">
      <formula>"OPORTUNIDADE"</formula>
    </cfRule>
  </conditionalFormatting>
  <conditionalFormatting sqref="Z56">
    <cfRule type="cellIs" dxfId="368" priority="357" operator="equal">
      <formula>"NÃO"</formula>
    </cfRule>
    <cfRule type="cellIs" dxfId="367" priority="358" operator="equal">
      <formula>"SIM"</formula>
    </cfRule>
  </conditionalFormatting>
  <conditionalFormatting sqref="Z56">
    <cfRule type="cellIs" dxfId="366" priority="356" operator="equal">
      <formula>"OPORTUNIDADE"</formula>
    </cfRule>
  </conditionalFormatting>
  <conditionalFormatting sqref="Z56">
    <cfRule type="cellIs" dxfId="365" priority="354" operator="equal">
      <formula>"NÃO"</formula>
    </cfRule>
    <cfRule type="cellIs" dxfId="364" priority="355" operator="equal">
      <formula>"SIM"</formula>
    </cfRule>
  </conditionalFormatting>
  <conditionalFormatting sqref="Z56">
    <cfRule type="cellIs" dxfId="363" priority="353" operator="equal">
      <formula>"OPORTUNIDADE"</formula>
    </cfRule>
  </conditionalFormatting>
  <conditionalFormatting sqref="Z56">
    <cfRule type="cellIs" dxfId="362" priority="351" operator="equal">
      <formula>"NÃO"</formula>
    </cfRule>
    <cfRule type="cellIs" dxfId="361" priority="352" operator="equal">
      <formula>"SIM"</formula>
    </cfRule>
  </conditionalFormatting>
  <conditionalFormatting sqref="Z58">
    <cfRule type="cellIs" dxfId="360" priority="347" operator="equal">
      <formula>"OPORTUNIDADE"</formula>
    </cfRule>
  </conditionalFormatting>
  <conditionalFormatting sqref="Z58">
    <cfRule type="cellIs" dxfId="359" priority="345" operator="equal">
      <formula>"NÃO"</formula>
    </cfRule>
    <cfRule type="cellIs" dxfId="358" priority="346" operator="equal">
      <formula>"SIM"</formula>
    </cfRule>
  </conditionalFormatting>
  <conditionalFormatting sqref="Z58">
    <cfRule type="cellIs" dxfId="357" priority="344" operator="equal">
      <formula>"OPORTUNIDADE"</formula>
    </cfRule>
  </conditionalFormatting>
  <conditionalFormatting sqref="Z58">
    <cfRule type="cellIs" dxfId="356" priority="342" operator="equal">
      <formula>"NÃO"</formula>
    </cfRule>
    <cfRule type="cellIs" dxfId="355" priority="343" operator="equal">
      <formula>"SIM"</formula>
    </cfRule>
  </conditionalFormatting>
  <conditionalFormatting sqref="Z57">
    <cfRule type="cellIs" dxfId="354" priority="329" operator="equal">
      <formula>"OPORTUNIDADE"</formula>
    </cfRule>
  </conditionalFormatting>
  <conditionalFormatting sqref="Z57">
    <cfRule type="cellIs" dxfId="353" priority="327" operator="equal">
      <formula>"NÃO"</formula>
    </cfRule>
    <cfRule type="cellIs" dxfId="352" priority="328" operator="equal">
      <formula>"SIM"</formula>
    </cfRule>
  </conditionalFormatting>
  <conditionalFormatting sqref="BP45">
    <cfRule type="iconSet" priority="325">
      <iconSet showValue="0">
        <cfvo type="percent" val="0"/>
        <cfvo type="num" val="1"/>
        <cfvo type="num" val="1" gte="0"/>
      </iconSet>
    </cfRule>
  </conditionalFormatting>
  <conditionalFormatting sqref="Y66">
    <cfRule type="cellIs" dxfId="351" priority="324" operator="equal">
      <formula>"OPORTUNIDADE"</formula>
    </cfRule>
  </conditionalFormatting>
  <conditionalFormatting sqref="Y66">
    <cfRule type="cellIs" dxfId="350" priority="322" operator="equal">
      <formula>"NÃO"</formula>
    </cfRule>
    <cfRule type="cellIs" dxfId="349" priority="323" operator="equal">
      <formula>"SIM"</formula>
    </cfRule>
  </conditionalFormatting>
  <conditionalFormatting sqref="Z66">
    <cfRule type="cellIs" dxfId="348" priority="321" operator="equal">
      <formula>"OPORTUNIDADE"</formula>
    </cfRule>
  </conditionalFormatting>
  <conditionalFormatting sqref="Z66">
    <cfRule type="cellIs" dxfId="347" priority="319" operator="equal">
      <formula>"NÃO"</formula>
    </cfRule>
    <cfRule type="cellIs" dxfId="346" priority="320" operator="equal">
      <formula>"SIM"</formula>
    </cfRule>
  </conditionalFormatting>
  <conditionalFormatting sqref="Z51">
    <cfRule type="cellIs" dxfId="345" priority="318" operator="equal">
      <formula>"OPORTUNIDADE"</formula>
    </cfRule>
  </conditionalFormatting>
  <conditionalFormatting sqref="Z51">
    <cfRule type="cellIs" dxfId="344" priority="316" operator="equal">
      <formula>"NÃO"</formula>
    </cfRule>
    <cfRule type="cellIs" dxfId="343" priority="317" operator="equal">
      <formula>"SIM"</formula>
    </cfRule>
  </conditionalFormatting>
  <conditionalFormatting sqref="Z51">
    <cfRule type="cellIs" dxfId="342" priority="315" operator="equal">
      <formula>"OPORTUNIDADE"</formula>
    </cfRule>
  </conditionalFormatting>
  <conditionalFormatting sqref="Z51">
    <cfRule type="cellIs" dxfId="341" priority="313" operator="equal">
      <formula>"NÃO"</formula>
    </cfRule>
    <cfRule type="cellIs" dxfId="340" priority="314" operator="equal">
      <formula>"SIM"</formula>
    </cfRule>
  </conditionalFormatting>
  <conditionalFormatting sqref="Z51">
    <cfRule type="cellIs" dxfId="339" priority="303" operator="equal">
      <formula>"OPORTUNIDADE"</formula>
    </cfRule>
  </conditionalFormatting>
  <conditionalFormatting sqref="Z51">
    <cfRule type="cellIs" dxfId="338" priority="301" operator="equal">
      <formula>"NÃO"</formula>
    </cfRule>
    <cfRule type="cellIs" dxfId="337" priority="302" operator="equal">
      <formula>"SIM"</formula>
    </cfRule>
  </conditionalFormatting>
  <conditionalFormatting sqref="Z50">
    <cfRule type="cellIs" dxfId="336" priority="300" operator="equal">
      <formula>"OPORTUNIDADE"</formula>
    </cfRule>
  </conditionalFormatting>
  <conditionalFormatting sqref="Z50">
    <cfRule type="cellIs" dxfId="335" priority="298" operator="equal">
      <formula>"NÃO"</formula>
    </cfRule>
    <cfRule type="cellIs" dxfId="334" priority="299" operator="equal">
      <formula>"SIM"</formula>
    </cfRule>
  </conditionalFormatting>
  <conditionalFormatting sqref="Z60">
    <cfRule type="cellIs" dxfId="333" priority="285" operator="equal">
      <formula>"OPORTUNIDADE"</formula>
    </cfRule>
  </conditionalFormatting>
  <conditionalFormatting sqref="Z60">
    <cfRule type="cellIs" dxfId="332" priority="283" operator="equal">
      <formula>"NÃO"</formula>
    </cfRule>
    <cfRule type="cellIs" dxfId="331" priority="284" operator="equal">
      <formula>"SIM"</formula>
    </cfRule>
  </conditionalFormatting>
  <conditionalFormatting sqref="Z60">
    <cfRule type="cellIs" dxfId="330" priority="282" operator="equal">
      <formula>"OPORTUNIDADE"</formula>
    </cfRule>
  </conditionalFormatting>
  <conditionalFormatting sqref="Z60">
    <cfRule type="cellIs" dxfId="329" priority="280" operator="equal">
      <formula>"NÃO"</formula>
    </cfRule>
    <cfRule type="cellIs" dxfId="328" priority="281" operator="equal">
      <formula>"SIM"</formula>
    </cfRule>
  </conditionalFormatting>
  <conditionalFormatting sqref="Z60">
    <cfRule type="cellIs" dxfId="327" priority="279" operator="equal">
      <formula>"OPORTUNIDADE"</formula>
    </cfRule>
  </conditionalFormatting>
  <conditionalFormatting sqref="Z60">
    <cfRule type="cellIs" dxfId="326" priority="277" operator="equal">
      <formula>"NÃO"</formula>
    </cfRule>
    <cfRule type="cellIs" dxfId="325" priority="278" operator="equal">
      <formula>"SIM"</formula>
    </cfRule>
  </conditionalFormatting>
  <conditionalFormatting sqref="Y64">
    <cfRule type="cellIs" dxfId="324" priority="273" operator="equal">
      <formula>"OPORTUNIDADE"</formula>
    </cfRule>
  </conditionalFormatting>
  <conditionalFormatting sqref="Y64">
    <cfRule type="cellIs" dxfId="323" priority="271" operator="equal">
      <formula>"NÃO"</formula>
    </cfRule>
    <cfRule type="cellIs" dxfId="322" priority="272" operator="equal">
      <formula>"SIM"</formula>
    </cfRule>
  </conditionalFormatting>
  <conditionalFormatting sqref="Z64">
    <cfRule type="cellIs" dxfId="321" priority="270" operator="equal">
      <formula>"OPORTUNIDADE"</formula>
    </cfRule>
  </conditionalFormatting>
  <conditionalFormatting sqref="Z64">
    <cfRule type="cellIs" dxfId="320" priority="268" operator="equal">
      <formula>"NÃO"</formula>
    </cfRule>
    <cfRule type="cellIs" dxfId="319" priority="269" operator="equal">
      <formula>"SIM"</formula>
    </cfRule>
  </conditionalFormatting>
  <conditionalFormatting sqref="Y65">
    <cfRule type="cellIs" dxfId="318" priority="243" operator="equal">
      <formula>"OPORTUNIDADE"</formula>
    </cfRule>
  </conditionalFormatting>
  <conditionalFormatting sqref="Y65">
    <cfRule type="cellIs" dxfId="317" priority="241" operator="equal">
      <formula>"NÃO"</formula>
    </cfRule>
    <cfRule type="cellIs" dxfId="316" priority="242" operator="equal">
      <formula>"SIM"</formula>
    </cfRule>
  </conditionalFormatting>
  <conditionalFormatting sqref="Z65">
    <cfRule type="cellIs" dxfId="315" priority="240" operator="equal">
      <formula>"OPORTUNIDADE"</formula>
    </cfRule>
  </conditionalFormatting>
  <conditionalFormatting sqref="Z65">
    <cfRule type="cellIs" dxfId="314" priority="238" operator="equal">
      <formula>"NÃO"</formula>
    </cfRule>
    <cfRule type="cellIs" dxfId="313" priority="239" operator="equal">
      <formula>"SIM"</formula>
    </cfRule>
  </conditionalFormatting>
  <conditionalFormatting sqref="Z65">
    <cfRule type="cellIs" dxfId="312" priority="237" operator="equal">
      <formula>"OPORTUNIDADE"</formula>
    </cfRule>
  </conditionalFormatting>
  <conditionalFormatting sqref="Z65">
    <cfRule type="cellIs" dxfId="311" priority="235" operator="equal">
      <formula>"NÃO"</formula>
    </cfRule>
    <cfRule type="cellIs" dxfId="310" priority="236" operator="equal">
      <formula>"SIM"</formula>
    </cfRule>
  </conditionalFormatting>
  <conditionalFormatting sqref="Z65">
    <cfRule type="cellIs" dxfId="309" priority="234" operator="equal">
      <formula>"OPORTUNIDADE"</formula>
    </cfRule>
  </conditionalFormatting>
  <conditionalFormatting sqref="Z65">
    <cfRule type="cellIs" dxfId="308" priority="232" operator="equal">
      <formula>"NÃO"</formula>
    </cfRule>
    <cfRule type="cellIs" dxfId="307" priority="233" operator="equal">
      <formula>"SIM"</formula>
    </cfRule>
  </conditionalFormatting>
  <conditionalFormatting sqref="Y73:Y75">
    <cfRule type="cellIs" dxfId="306" priority="231" operator="equal">
      <formula>"OPORTUNIDADE"</formula>
    </cfRule>
  </conditionalFormatting>
  <conditionalFormatting sqref="Y73:Y75">
    <cfRule type="cellIs" dxfId="305" priority="229" operator="equal">
      <formula>"NÃO"</formula>
    </cfRule>
    <cfRule type="cellIs" dxfId="304" priority="230" operator="equal">
      <formula>"SIM"</formula>
    </cfRule>
  </conditionalFormatting>
  <conditionalFormatting sqref="Z73:Z74">
    <cfRule type="cellIs" dxfId="303" priority="228" operator="equal">
      <formula>"OPORTUNIDADE"</formula>
    </cfRule>
  </conditionalFormatting>
  <conditionalFormatting sqref="Z73:Z74">
    <cfRule type="cellIs" dxfId="302" priority="226" operator="equal">
      <formula>"NÃO"</formula>
    </cfRule>
    <cfRule type="cellIs" dxfId="301" priority="227" operator="equal">
      <formula>"SIM"</formula>
    </cfRule>
  </conditionalFormatting>
  <conditionalFormatting sqref="Z72">
    <cfRule type="cellIs" dxfId="300" priority="225" operator="equal">
      <formula>"OPORTUNIDADE"</formula>
    </cfRule>
  </conditionalFormatting>
  <conditionalFormatting sqref="Z72">
    <cfRule type="cellIs" dxfId="299" priority="223" operator="equal">
      <formula>"NÃO"</formula>
    </cfRule>
    <cfRule type="cellIs" dxfId="298" priority="224" operator="equal">
      <formula>"SIM"</formula>
    </cfRule>
  </conditionalFormatting>
  <conditionalFormatting sqref="Z72">
    <cfRule type="cellIs" dxfId="297" priority="222" operator="equal">
      <formula>"OPORTUNIDADE"</formula>
    </cfRule>
  </conditionalFormatting>
  <conditionalFormatting sqref="Z72">
    <cfRule type="cellIs" dxfId="296" priority="220" operator="equal">
      <formula>"NÃO"</formula>
    </cfRule>
    <cfRule type="cellIs" dxfId="295" priority="221" operator="equal">
      <formula>"SIM"</formula>
    </cfRule>
  </conditionalFormatting>
  <conditionalFormatting sqref="Z72">
    <cfRule type="cellIs" dxfId="294" priority="219" operator="equal">
      <formula>"OPORTUNIDADE"</formula>
    </cfRule>
  </conditionalFormatting>
  <conditionalFormatting sqref="Z72">
    <cfRule type="cellIs" dxfId="293" priority="217" operator="equal">
      <formula>"NÃO"</formula>
    </cfRule>
    <cfRule type="cellIs" dxfId="292" priority="218" operator="equal">
      <formula>"SIM"</formula>
    </cfRule>
  </conditionalFormatting>
  <conditionalFormatting sqref="Y72:Y73">
    <cfRule type="cellIs" dxfId="291" priority="216" operator="equal">
      <formula>"OPORTUNIDADE"</formula>
    </cfRule>
  </conditionalFormatting>
  <conditionalFormatting sqref="Y72:Y73">
    <cfRule type="cellIs" dxfId="290" priority="214" operator="equal">
      <formula>"NÃO"</formula>
    </cfRule>
    <cfRule type="cellIs" dxfId="289" priority="215" operator="equal">
      <formula>"SIM"</formula>
    </cfRule>
  </conditionalFormatting>
  <conditionalFormatting sqref="BK38">
    <cfRule type="iconSet" priority="213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288" priority="212" operator="equal">
      <formula>"OPORTUNIDADE"</formula>
    </cfRule>
  </conditionalFormatting>
  <conditionalFormatting sqref="Z72:Z73">
    <cfRule type="cellIs" dxfId="287" priority="210" operator="equal">
      <formula>"NÃO"</formula>
    </cfRule>
    <cfRule type="cellIs" dxfId="286" priority="211" operator="equal">
      <formula>"SIM"</formula>
    </cfRule>
  </conditionalFormatting>
  <conditionalFormatting sqref="Y71">
    <cfRule type="cellIs" dxfId="285" priority="209" operator="equal">
      <formula>"OPORTUNIDADE"</formula>
    </cfRule>
  </conditionalFormatting>
  <conditionalFormatting sqref="Y71">
    <cfRule type="cellIs" dxfId="284" priority="207" operator="equal">
      <formula>"NÃO"</formula>
    </cfRule>
    <cfRule type="cellIs" dxfId="283" priority="208" operator="equal">
      <formula>"SIM"</formula>
    </cfRule>
  </conditionalFormatting>
  <conditionalFormatting sqref="Z71">
    <cfRule type="cellIs" dxfId="282" priority="206" operator="equal">
      <formula>"OPORTUNIDADE"</formula>
    </cfRule>
  </conditionalFormatting>
  <conditionalFormatting sqref="Z71">
    <cfRule type="cellIs" dxfId="281" priority="204" operator="equal">
      <formula>"NÃO"</formula>
    </cfRule>
    <cfRule type="cellIs" dxfId="280" priority="205" operator="equal">
      <formula>"SIM"</formula>
    </cfRule>
  </conditionalFormatting>
  <conditionalFormatting sqref="Z71">
    <cfRule type="cellIs" dxfId="279" priority="203" operator="equal">
      <formula>"OPORTUNIDADE"</formula>
    </cfRule>
  </conditionalFormatting>
  <conditionalFormatting sqref="Z71">
    <cfRule type="cellIs" dxfId="278" priority="201" operator="equal">
      <formula>"NÃO"</formula>
    </cfRule>
    <cfRule type="cellIs" dxfId="277" priority="202" operator="equal">
      <formula>"SIM"</formula>
    </cfRule>
  </conditionalFormatting>
  <conditionalFormatting sqref="Z71">
    <cfRule type="cellIs" dxfId="276" priority="200" operator="equal">
      <formula>"OPORTUNIDADE"</formula>
    </cfRule>
  </conditionalFormatting>
  <conditionalFormatting sqref="Z71">
    <cfRule type="cellIs" dxfId="275" priority="198" operator="equal">
      <formula>"NÃO"</formula>
    </cfRule>
    <cfRule type="cellIs" dxfId="274" priority="199" operator="equal">
      <formula>"SIM"</formula>
    </cfRule>
  </conditionalFormatting>
  <conditionalFormatting sqref="Z75">
    <cfRule type="cellIs" dxfId="273" priority="191" operator="equal">
      <formula>"OPORTUNIDADE"</formula>
    </cfRule>
  </conditionalFormatting>
  <conditionalFormatting sqref="Z75">
    <cfRule type="cellIs" dxfId="272" priority="189" operator="equal">
      <formula>"NÃO"</formula>
    </cfRule>
    <cfRule type="cellIs" dxfId="271" priority="190" operator="equal">
      <formula>"SIM"</formula>
    </cfRule>
  </conditionalFormatting>
  <conditionalFormatting sqref="Y75">
    <cfRule type="cellIs" dxfId="270" priority="188" operator="equal">
      <formula>"OPORTUNIDADE"</formula>
    </cfRule>
  </conditionalFormatting>
  <conditionalFormatting sqref="Y75">
    <cfRule type="cellIs" dxfId="269" priority="186" operator="equal">
      <formula>"NÃO"</formula>
    </cfRule>
    <cfRule type="cellIs" dxfId="268" priority="187" operator="equal">
      <formula>"SIM"</formula>
    </cfRule>
  </conditionalFormatting>
  <conditionalFormatting sqref="BK33">
    <cfRule type="iconSet" priority="185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267" priority="184" operator="equal">
      <formula>"OPORTUNIDADE"</formula>
    </cfRule>
  </conditionalFormatting>
  <conditionalFormatting sqref="Y68:Y69">
    <cfRule type="cellIs" dxfId="266" priority="182" operator="equal">
      <formula>"NÃO"</formula>
    </cfRule>
    <cfRule type="cellIs" dxfId="265" priority="183" operator="equal">
      <formula>"SIM"</formula>
    </cfRule>
  </conditionalFormatting>
  <conditionalFormatting sqref="Z68">
    <cfRule type="cellIs" dxfId="264" priority="181" operator="equal">
      <formula>"OPORTUNIDADE"</formula>
    </cfRule>
  </conditionalFormatting>
  <conditionalFormatting sqref="Z68">
    <cfRule type="cellIs" dxfId="263" priority="179" operator="equal">
      <formula>"NÃO"</formula>
    </cfRule>
    <cfRule type="cellIs" dxfId="262" priority="180" operator="equal">
      <formula>"SIM"</formula>
    </cfRule>
  </conditionalFormatting>
  <conditionalFormatting sqref="Z68">
    <cfRule type="cellIs" dxfId="261" priority="178" operator="equal">
      <formula>"OPORTUNIDADE"</formula>
    </cfRule>
  </conditionalFormatting>
  <conditionalFormatting sqref="Z68">
    <cfRule type="cellIs" dxfId="260" priority="176" operator="equal">
      <formula>"NÃO"</formula>
    </cfRule>
    <cfRule type="cellIs" dxfId="259" priority="177" operator="equal">
      <formula>"SIM"</formula>
    </cfRule>
  </conditionalFormatting>
  <conditionalFormatting sqref="Z68">
    <cfRule type="cellIs" dxfId="258" priority="175" operator="equal">
      <formula>"OPORTUNIDADE"</formula>
    </cfRule>
  </conditionalFormatting>
  <conditionalFormatting sqref="Z68">
    <cfRule type="cellIs" dxfId="257" priority="173" operator="equal">
      <formula>"NÃO"</formula>
    </cfRule>
    <cfRule type="cellIs" dxfId="256" priority="174" operator="equal">
      <formula>"SIM"</formula>
    </cfRule>
  </conditionalFormatting>
  <conditionalFormatting sqref="Z68">
    <cfRule type="cellIs" dxfId="255" priority="172" operator="equal">
      <formula>"OPORTUNIDADE"</formula>
    </cfRule>
  </conditionalFormatting>
  <conditionalFormatting sqref="Z68">
    <cfRule type="cellIs" dxfId="254" priority="170" operator="equal">
      <formula>"NÃO"</formula>
    </cfRule>
    <cfRule type="cellIs" dxfId="253" priority="171" operator="equal">
      <formula>"SIM"</formula>
    </cfRule>
  </conditionalFormatting>
  <conditionalFormatting sqref="Z68">
    <cfRule type="cellIs" dxfId="252" priority="169" operator="equal">
      <formula>"OPORTUNIDADE"</formula>
    </cfRule>
  </conditionalFormatting>
  <conditionalFormatting sqref="Z68">
    <cfRule type="cellIs" dxfId="251" priority="167" operator="equal">
      <formula>"NÃO"</formula>
    </cfRule>
    <cfRule type="cellIs" dxfId="250" priority="168" operator="equal">
      <formula>"SIM"</formula>
    </cfRule>
  </conditionalFormatting>
  <conditionalFormatting sqref="Z68">
    <cfRule type="cellIs" dxfId="249" priority="166" operator="equal">
      <formula>"OPORTUNIDADE"</formula>
    </cfRule>
  </conditionalFormatting>
  <conditionalFormatting sqref="Z68">
    <cfRule type="cellIs" dxfId="248" priority="164" operator="equal">
      <formula>"NÃO"</formula>
    </cfRule>
    <cfRule type="cellIs" dxfId="247" priority="165" operator="equal">
      <formula>"SIM"</formula>
    </cfRule>
  </conditionalFormatting>
  <conditionalFormatting sqref="Z68">
    <cfRule type="cellIs" dxfId="246" priority="163" operator="equal">
      <formula>"OPORTUNIDADE"</formula>
    </cfRule>
  </conditionalFormatting>
  <conditionalFormatting sqref="Z68">
    <cfRule type="cellIs" dxfId="245" priority="161" operator="equal">
      <formula>"NÃO"</formula>
    </cfRule>
    <cfRule type="cellIs" dxfId="244" priority="162" operator="equal">
      <formula>"SIM"</formula>
    </cfRule>
  </conditionalFormatting>
  <conditionalFormatting sqref="Z68">
    <cfRule type="cellIs" dxfId="243" priority="160" operator="equal">
      <formula>"OPORTUNIDADE"</formula>
    </cfRule>
  </conditionalFormatting>
  <conditionalFormatting sqref="Z68">
    <cfRule type="cellIs" dxfId="242" priority="158" operator="equal">
      <formula>"NÃO"</formula>
    </cfRule>
    <cfRule type="cellIs" dxfId="241" priority="159" operator="equal">
      <formula>"SIM"</formula>
    </cfRule>
  </conditionalFormatting>
  <conditionalFormatting sqref="Y67:Y69">
    <cfRule type="cellIs" dxfId="240" priority="157" operator="equal">
      <formula>"OPORTUNIDADE"</formula>
    </cfRule>
  </conditionalFormatting>
  <conditionalFormatting sqref="Y67:Y69">
    <cfRule type="cellIs" dxfId="239" priority="155" operator="equal">
      <formula>"NÃO"</formula>
    </cfRule>
    <cfRule type="cellIs" dxfId="238" priority="156" operator="equal">
      <formula>"SIM"</formula>
    </cfRule>
  </conditionalFormatting>
  <conditionalFormatting sqref="Z67:Z68">
    <cfRule type="cellIs" dxfId="237" priority="154" operator="equal">
      <formula>"OPORTUNIDADE"</formula>
    </cfRule>
  </conditionalFormatting>
  <conditionalFormatting sqref="Z67:Z68">
    <cfRule type="cellIs" dxfId="236" priority="152" operator="equal">
      <formula>"NÃO"</formula>
    </cfRule>
    <cfRule type="cellIs" dxfId="235" priority="153" operator="equal">
      <formula>"SIM"</formula>
    </cfRule>
  </conditionalFormatting>
  <conditionalFormatting sqref="Z69">
    <cfRule type="cellIs" dxfId="234" priority="151" operator="equal">
      <formula>"OPORTUNIDADE"</formula>
    </cfRule>
  </conditionalFormatting>
  <conditionalFormatting sqref="Z69">
    <cfRule type="cellIs" dxfId="233" priority="149" operator="equal">
      <formula>"NÃO"</formula>
    </cfRule>
    <cfRule type="cellIs" dxfId="232" priority="150" operator="equal">
      <formula>"SIM"</formula>
    </cfRule>
  </conditionalFormatting>
  <conditionalFormatting sqref="Z69">
    <cfRule type="cellIs" dxfId="231" priority="148" operator="equal">
      <formula>"OPORTUNIDADE"</formula>
    </cfRule>
  </conditionalFormatting>
  <conditionalFormatting sqref="Z69">
    <cfRule type="cellIs" dxfId="230" priority="146" operator="equal">
      <formula>"NÃO"</formula>
    </cfRule>
    <cfRule type="cellIs" dxfId="229" priority="147" operator="equal">
      <formula>"SIM"</formula>
    </cfRule>
  </conditionalFormatting>
  <conditionalFormatting sqref="Z69">
    <cfRule type="cellIs" dxfId="228" priority="145" operator="equal">
      <formula>"OPORTUNIDADE"</formula>
    </cfRule>
  </conditionalFormatting>
  <conditionalFormatting sqref="Z69">
    <cfRule type="cellIs" dxfId="227" priority="143" operator="equal">
      <formula>"NÃO"</formula>
    </cfRule>
    <cfRule type="cellIs" dxfId="226" priority="144" operator="equal">
      <formula>"SIM"</formula>
    </cfRule>
  </conditionalFormatting>
  <conditionalFormatting sqref="Z69">
    <cfRule type="cellIs" dxfId="225" priority="142" operator="equal">
      <formula>"OPORTUNIDADE"</formula>
    </cfRule>
  </conditionalFormatting>
  <conditionalFormatting sqref="Z69">
    <cfRule type="cellIs" dxfId="224" priority="140" operator="equal">
      <formula>"NÃO"</formula>
    </cfRule>
    <cfRule type="cellIs" dxfId="223" priority="141" operator="equal">
      <formula>"SIM"</formula>
    </cfRule>
  </conditionalFormatting>
  <conditionalFormatting sqref="BK37">
    <cfRule type="iconSet" priority="133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132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131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129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128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127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126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125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124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123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122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121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120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119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118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117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116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222" priority="114" operator="equal">
      <formula>"OPORTUNIDADE"</formula>
    </cfRule>
  </conditionalFormatting>
  <conditionalFormatting sqref="Z91:Z92">
    <cfRule type="cellIs" dxfId="221" priority="112" operator="equal">
      <formula>"NÃO"</formula>
    </cfRule>
    <cfRule type="cellIs" dxfId="220" priority="113" operator="equal">
      <formula>"SIM"</formula>
    </cfRule>
  </conditionalFormatting>
  <conditionalFormatting sqref="Y91:Y100">
    <cfRule type="cellIs" dxfId="219" priority="111" operator="equal">
      <formula>"OPORTUNIDADE"</formula>
    </cfRule>
  </conditionalFormatting>
  <conditionalFormatting sqref="Y91:Y100">
    <cfRule type="cellIs" dxfId="218" priority="109" operator="equal">
      <formula>"NÃO"</formula>
    </cfRule>
    <cfRule type="cellIs" dxfId="217" priority="110" operator="equal">
      <formula>"SIM"</formula>
    </cfRule>
  </conditionalFormatting>
  <conditionalFormatting sqref="BK81">
    <cfRule type="iconSet" priority="108">
      <iconSet showValue="0">
        <cfvo type="percent" val="0"/>
        <cfvo type="num" val="1"/>
        <cfvo type="num" val="1" gte="0"/>
      </iconSet>
    </cfRule>
  </conditionalFormatting>
  <conditionalFormatting sqref="Z96">
    <cfRule type="cellIs" dxfId="216" priority="105" operator="equal">
      <formula>"OPORTUNIDADE"</formula>
    </cfRule>
  </conditionalFormatting>
  <conditionalFormatting sqref="Z96">
    <cfRule type="cellIs" dxfId="215" priority="103" operator="equal">
      <formula>"NÃO"</formula>
    </cfRule>
    <cfRule type="cellIs" dxfId="214" priority="104" operator="equal">
      <formula>"SIM"</formula>
    </cfRule>
  </conditionalFormatting>
  <conditionalFormatting sqref="BP84">
    <cfRule type="iconSet" priority="93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92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91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90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87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86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83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82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81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80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79">
      <iconSet showValue="0">
        <cfvo type="percent" val="0"/>
        <cfvo type="num" val="1"/>
        <cfvo type="num" val="1" gte="0"/>
      </iconSet>
    </cfRule>
  </conditionalFormatting>
  <conditionalFormatting sqref="Y107:Y108">
    <cfRule type="cellIs" dxfId="213" priority="75" operator="equal">
      <formula>"OPORTUNIDADE"</formula>
    </cfRule>
  </conditionalFormatting>
  <conditionalFormatting sqref="Y107:Y108">
    <cfRule type="cellIs" dxfId="212" priority="73" operator="equal">
      <formula>"NÃO"</formula>
    </cfRule>
    <cfRule type="cellIs" dxfId="211" priority="74" operator="equal">
      <formula>"SIM"</formula>
    </cfRule>
  </conditionalFormatting>
  <conditionalFormatting sqref="Y104:Y106">
    <cfRule type="cellIs" dxfId="210" priority="69" operator="equal">
      <formula>"OPORTUNIDADE"</formula>
    </cfRule>
  </conditionalFormatting>
  <conditionalFormatting sqref="Y104:Y106">
    <cfRule type="cellIs" dxfId="209" priority="67" operator="equal">
      <formula>"NÃO"</formula>
    </cfRule>
    <cfRule type="cellIs" dxfId="208" priority="68" operator="equal">
      <formula>"SIM"</formula>
    </cfRule>
  </conditionalFormatting>
  <conditionalFormatting sqref="Y107:Y108">
    <cfRule type="cellIs" dxfId="207" priority="66" operator="equal">
      <formula>"OPORTUNIDADE"</formula>
    </cfRule>
  </conditionalFormatting>
  <conditionalFormatting sqref="Y107:Y108">
    <cfRule type="cellIs" dxfId="206" priority="64" operator="equal">
      <formula>"NÃO"</formula>
    </cfRule>
    <cfRule type="cellIs" dxfId="205" priority="65" operator="equal">
      <formula>"SIM"</formula>
    </cfRule>
  </conditionalFormatting>
  <conditionalFormatting sqref="Z109">
    <cfRule type="cellIs" dxfId="204" priority="63" operator="equal">
      <formula>"OPORTUNIDADE"</formula>
    </cfRule>
  </conditionalFormatting>
  <conditionalFormatting sqref="Z109">
    <cfRule type="cellIs" dxfId="203" priority="61" operator="equal">
      <formula>"NÃO"</formula>
    </cfRule>
    <cfRule type="cellIs" dxfId="202" priority="62" operator="equal">
      <formula>"SIM"</formula>
    </cfRule>
  </conditionalFormatting>
  <conditionalFormatting sqref="Z109">
    <cfRule type="cellIs" dxfId="201" priority="60" operator="equal">
      <formula>"OPORTUNIDADE"</formula>
    </cfRule>
  </conditionalFormatting>
  <conditionalFormatting sqref="Z109">
    <cfRule type="cellIs" dxfId="200" priority="58" operator="equal">
      <formula>"NÃO"</formula>
    </cfRule>
    <cfRule type="cellIs" dxfId="199" priority="59" operator="equal">
      <formula>"SIM"</formula>
    </cfRule>
  </conditionalFormatting>
  <conditionalFormatting sqref="Z109">
    <cfRule type="cellIs" dxfId="198" priority="57" operator="equal">
      <formula>"OPORTUNIDADE"</formula>
    </cfRule>
  </conditionalFormatting>
  <conditionalFormatting sqref="Z109">
    <cfRule type="cellIs" dxfId="197" priority="55" operator="equal">
      <formula>"NÃO"</formula>
    </cfRule>
    <cfRule type="cellIs" dxfId="196" priority="56" operator="equal">
      <formula>"SIM"</formula>
    </cfRule>
  </conditionalFormatting>
  <conditionalFormatting sqref="Y109">
    <cfRule type="cellIs" dxfId="195" priority="54" operator="equal">
      <formula>"OPORTUNIDADE"</formula>
    </cfRule>
  </conditionalFormatting>
  <conditionalFormatting sqref="Y109">
    <cfRule type="cellIs" dxfId="194" priority="52" operator="equal">
      <formula>"NÃO"</formula>
    </cfRule>
    <cfRule type="cellIs" dxfId="193" priority="53" operator="equal">
      <formula>"SIM"</formula>
    </cfRule>
  </conditionalFormatting>
  <conditionalFormatting sqref="Z109">
    <cfRule type="cellIs" dxfId="192" priority="51" operator="equal">
      <formula>"OPORTUNIDADE"</formula>
    </cfRule>
  </conditionalFormatting>
  <conditionalFormatting sqref="Z109">
    <cfRule type="cellIs" dxfId="191" priority="49" operator="equal">
      <formula>"NÃO"</formula>
    </cfRule>
    <cfRule type="cellIs" dxfId="190" priority="50" operator="equal">
      <formula>"SIM"</formula>
    </cfRule>
  </conditionalFormatting>
  <conditionalFormatting sqref="Y109:Y111">
    <cfRule type="cellIs" dxfId="189" priority="48" operator="equal">
      <formula>"OPORTUNIDADE"</formula>
    </cfRule>
  </conditionalFormatting>
  <conditionalFormatting sqref="Y109:Y111">
    <cfRule type="cellIs" dxfId="188" priority="46" operator="equal">
      <formula>"NÃO"</formula>
    </cfRule>
    <cfRule type="cellIs" dxfId="187" priority="47" operator="equal">
      <formula>"SIM"</formula>
    </cfRule>
  </conditionalFormatting>
  <conditionalFormatting sqref="Y109:Y111">
    <cfRule type="cellIs" dxfId="186" priority="45" operator="equal">
      <formula>"OPORTUNIDADE"</formula>
    </cfRule>
  </conditionalFormatting>
  <conditionalFormatting sqref="Y109:Y111">
    <cfRule type="cellIs" dxfId="185" priority="43" operator="equal">
      <formula>"NÃO"</formula>
    </cfRule>
    <cfRule type="cellIs" dxfId="184" priority="44" operator="equal">
      <formula>"SIM"</formula>
    </cfRule>
  </conditionalFormatting>
  <conditionalFormatting sqref="Z107:Z108">
    <cfRule type="cellIs" dxfId="183" priority="42" operator="equal">
      <formula>"OPORTUNIDADE"</formula>
    </cfRule>
  </conditionalFormatting>
  <conditionalFormatting sqref="Z107:Z108">
    <cfRule type="cellIs" dxfId="182" priority="40" operator="equal">
      <formula>"NÃO"</formula>
    </cfRule>
    <cfRule type="cellIs" dxfId="181" priority="41" operator="equal">
      <formula>"SIM"</formula>
    </cfRule>
  </conditionalFormatting>
  <conditionalFormatting sqref="Y107:Y108">
    <cfRule type="cellIs" dxfId="180" priority="36" operator="equal">
      <formula>"OPORTUNIDADE"</formula>
    </cfRule>
  </conditionalFormatting>
  <conditionalFormatting sqref="Y107:Y108">
    <cfRule type="cellIs" dxfId="179" priority="34" operator="equal">
      <formula>"NÃO"</formula>
    </cfRule>
    <cfRule type="cellIs" dxfId="178" priority="35" operator="equal">
      <formula>"SIM"</formula>
    </cfRule>
  </conditionalFormatting>
  <conditionalFormatting sqref="BP96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Z108">
    <cfRule type="cellIs" dxfId="177" priority="29" operator="equal">
      <formula>"OPORTUNIDADE"</formula>
    </cfRule>
  </conditionalFormatting>
  <conditionalFormatting sqref="Z108">
    <cfRule type="cellIs" dxfId="176" priority="27" operator="equal">
      <formula>"NÃO"</formula>
    </cfRule>
    <cfRule type="cellIs" dxfId="175" priority="28" operator="equal">
      <formula>"SIM"</formula>
    </cfRule>
  </conditionalFormatting>
  <conditionalFormatting sqref="Y112">
    <cfRule type="cellIs" dxfId="174" priority="26" operator="equal">
      <formula>"OPORTUNIDADE"</formula>
    </cfRule>
  </conditionalFormatting>
  <conditionalFormatting sqref="Y112">
    <cfRule type="cellIs" dxfId="173" priority="24" operator="equal">
      <formula>"NÃO"</formula>
    </cfRule>
    <cfRule type="cellIs" dxfId="172" priority="25" operator="equal">
      <formula>"SIM"</formula>
    </cfRule>
  </conditionalFormatting>
  <conditionalFormatting sqref="Z111">
    <cfRule type="cellIs" dxfId="171" priority="23" operator="equal">
      <formula>"OPORTUNIDADE"</formula>
    </cfRule>
  </conditionalFormatting>
  <conditionalFormatting sqref="Z111">
    <cfRule type="cellIs" dxfId="170" priority="21" operator="equal">
      <formula>"NÃO"</formula>
    </cfRule>
    <cfRule type="cellIs" dxfId="169" priority="22" operator="equal">
      <formula>"SIM"</formula>
    </cfRule>
  </conditionalFormatting>
  <conditionalFormatting sqref="Y111">
    <cfRule type="cellIs" dxfId="168" priority="20" operator="equal">
      <formula>"OPORTUNIDADE"</formula>
    </cfRule>
  </conditionalFormatting>
  <conditionalFormatting sqref="Y111">
    <cfRule type="cellIs" dxfId="167" priority="18" operator="equal">
      <formula>"NÃO"</formula>
    </cfRule>
    <cfRule type="cellIs" dxfId="166" priority="19" operator="equal">
      <formula>"SIM"</formula>
    </cfRule>
  </conditionalFormatting>
  <conditionalFormatting sqref="Z104">
    <cfRule type="cellIs" dxfId="165" priority="17" operator="equal">
      <formula>"OPORTUNIDADE"</formula>
    </cfRule>
  </conditionalFormatting>
  <conditionalFormatting sqref="Z104">
    <cfRule type="cellIs" dxfId="164" priority="15" operator="equal">
      <formula>"NÃO"</formula>
    </cfRule>
    <cfRule type="cellIs" dxfId="163" priority="16" operator="equal">
      <formula>"SIM"</formula>
    </cfRule>
  </conditionalFormatting>
  <conditionalFormatting sqref="Y104:Y106">
    <cfRule type="cellIs" dxfId="162" priority="14" operator="equal">
      <formula>"OPORTUNIDADE"</formula>
    </cfRule>
  </conditionalFormatting>
  <conditionalFormatting sqref="Y104:Y106">
    <cfRule type="cellIs" dxfId="161" priority="12" operator="equal">
      <formula>"NÃO"</formula>
    </cfRule>
    <cfRule type="cellIs" dxfId="160" priority="13" operator="equal">
      <formula>"SIM"</formula>
    </cfRule>
  </conditionalFormatting>
  <conditionalFormatting sqref="Y107:Z107">
    <cfRule type="cellIs" dxfId="159" priority="11" operator="equal">
      <formula>"OPORTUNIDADE"</formula>
    </cfRule>
  </conditionalFormatting>
  <conditionalFormatting sqref="Y107:Z107">
    <cfRule type="cellIs" dxfId="158" priority="9" operator="equal">
      <formula>"NÃO"</formula>
    </cfRule>
    <cfRule type="cellIs" dxfId="157" priority="10" operator="equal">
      <formula>"SIM"</formula>
    </cfRule>
  </conditionalFormatting>
  <conditionalFormatting sqref="Z106">
    <cfRule type="cellIs" dxfId="156" priority="8" operator="equal">
      <formula>"OPORTUNIDADE"</formula>
    </cfRule>
  </conditionalFormatting>
  <conditionalFormatting sqref="Z106">
    <cfRule type="cellIs" dxfId="155" priority="6" operator="equal">
      <formula>"NÃO"</formula>
    </cfRule>
    <cfRule type="cellIs" dxfId="154" priority="7" operator="equal">
      <formula>"SIM"</formula>
    </cfRule>
  </conditionalFormatting>
  <conditionalFormatting sqref="Y106">
    <cfRule type="cellIs" dxfId="153" priority="5" operator="equal">
      <formula>"OPORTUNIDADE"</formula>
    </cfRule>
  </conditionalFormatting>
  <conditionalFormatting sqref="Y106">
    <cfRule type="cellIs" dxfId="152" priority="3" operator="equal">
      <formula>"NÃO"</formula>
    </cfRule>
    <cfRule type="cellIs" dxfId="151" priority="4" operator="equal">
      <formula>"SIM"</formula>
    </cfRule>
  </conditionalFormatting>
  <conditionalFormatting sqref="BP95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N1" workbookViewId="0">
      <selection activeCell="A92" sqref="A92:Q101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2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7" t="s">
        <v>1455</v>
      </c>
      <c r="D5" s="308"/>
      <c r="E5" s="308"/>
      <c r="F5" s="308"/>
      <c r="G5" s="308"/>
      <c r="H5" s="308"/>
      <c r="I5" s="308"/>
      <c r="J5" s="309"/>
      <c r="K5" s="310" t="s">
        <v>1456</v>
      </c>
      <c r="L5" s="311"/>
      <c r="M5" s="311"/>
      <c r="N5" s="311"/>
      <c r="O5" s="312" t="s">
        <v>1457</v>
      </c>
      <c r="P5" s="312"/>
      <c r="Q5" s="313"/>
    </row>
    <row r="6" spans="1:17" s="102" customFormat="1" ht="15" customHeight="1">
      <c r="A6" s="96" t="s">
        <v>1458</v>
      </c>
      <c r="B6" s="103" t="s">
        <v>1459</v>
      </c>
      <c r="C6" s="104" t="s">
        <v>1166</v>
      </c>
      <c r="D6" s="105" t="s">
        <v>1167</v>
      </c>
      <c r="E6" s="104" t="s">
        <v>1460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1461</v>
      </c>
      <c r="M6" s="150" t="s">
        <v>30</v>
      </c>
      <c r="N6" s="151" t="s">
        <v>1161</v>
      </c>
      <c r="O6" s="170" t="s">
        <v>1204</v>
      </c>
      <c r="P6" s="170"/>
      <c r="Q6" s="219" t="s">
        <v>1462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Suprimido devido o mesmo nao finalizou o descarregamento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 xml:space="preserve">TP pronta 09:20, intervalo 12:10 ate 13:40 , mudança do plano devido demanda emergencial TECIAP liquidos ,trilho quebrado/ produção 2 soldas 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 xml:space="preserve">MC1 09:18 realizado descarga de pedra  o km 560 de trabalho 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, previsao apos a passagem do X97 previsão 13hrs, devido baixa temperatura nao teve intervalo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Confirmado FX cm CCO e riscado no grafico previsao as 21hrs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MC1 10:06, em deslocamento para o KM 190  de trabalho/ Aguardando produção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 xml:space="preserve">MC1 09:19, autorizado as 12:28 em deslocamento para o km 188 de trabalho 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 xml:space="preserve">MC1 08:56 , nao reazliou o trabalho devido equipamento de apoio avariou 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 xml:space="preserve">MC1 09:10, realizando o intervalo as 09:53 em ZGT1/ Sem inf. de produção 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MC1 10:12, em deslocamento de PSS até POA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TP pronta 10:09, realizado intervalo 11hrs ate 12:30/ prod. 2 soldas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Sem oportunidade de faixa em D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TP pronta 08:00, intervalo 08:30ate 10:00 , mudança do plano devido demanda emergencial TECIAP liquidos ,trilho quebrado/ produção 2 soldas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 xml:space="preserve">Suprimido a pedido do responsavel devido E14 em D-1 não ter ciruclado 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FX confirmado com CCO considerando MC1 às 21h00, deslocamento em VMA TGR-TBR, após segue em comboio cm WT a 30km/hrs entre TBR-TVL. Retornando esmerilhando a 16km/h entre TVL-TGR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Cancelado pois solicitou mais tempo que programado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>Realizado o carregamento de 15 vagoes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Realizando inspeção R7D entre TCS-TMI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MC1 09:32, sem faixa devido prioridade do V98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>Acionado maquinista Diego Navas para assumir o E40 seguem em deslocamento para ZTO MC 19HRS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Realizado o carregamento de 13 vgs de pedra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TP pronta 08:45/ realizando o intervalo 09:00 ate as 11hrs /produ. 2 soldas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Realizado intervalo para recolhimento de materiais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Confirmado FX cm CCO e riscado no grafico previsao as 21hrs</v>
      </c>
      <c r="R38" s="108" t="str">
        <f>IF($A$2=1,IF(FN_MC!BK37="","*",FN_MC!BK37),IF(FN_MC!BL37="","*",FN_MC!BL37))</f>
        <v>*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 xml:space="preserve">TP pronta 07:55, realizando intervadlo 09:51 ate 12:51 em TBR487/prod. 2 soldas 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Realizado intervalo para descarga de pedra em TID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Suprimido devido trem MRS ficar na virtual até 06h00 de D+1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str">
        <f>IF($A$2=1,IF(FN_MC!#REF!="","*",FN_MC!#REF!),IF(FN_MC!BK43="","*",FN_MC!BK43))</f>
        <v xml:space="preserve">Trabalhando no acidente 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>Realizado o deslocamento de PPR-PSG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Chefe de turma cancelou o Invervalo  devido precisa acerta o aceiro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08:28, autorizado as 08:29 em deslocamento para descarga , em intervalo as 09:10, realizou descarga de 28 vgs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 xml:space="preserve">MC1 08:28, autorizado as 08:29 em deslocamento para descarga , em intervalo as 09:10, realizou descarga de 26 vgs 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MC1 09:02, faixa após I38 as 12:30, em intervalo as 13:45 até as 16h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19:30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 xml:space="preserve">Em intervalo as 08:10, substituido 45m de trilho 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 xml:space="preserve">Equipe pronta as 12:20, em intervalo as 12:22, substituido 35m de trilho 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>Equipe pronta as 08:30, em intervalo as 08:38 até as 10:38, realizou substituição de 100m de trilho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Equipe pronta as 08:30, em intervalo as 08:38 até as 10:38, realizou 4 soldas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MC1 08:29, autroizado as 08:43, em intervalo as 10:06 até as 12:06, prod 200 dormentes recolhidos.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13:55, em intervalo as 15:09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Em intervalo as 09:03 até as 13:03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Em intervalo as 09:03 até as 13:03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Em intervalo as 9h até as 11:40 realizou 2 soldas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Alterada programação, equipe vai deslocar no E14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Sem faixa devido priorização dos vazios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11:04, sem oportunidade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 xml:space="preserve">Equiipe em treinamento liberado as 13:30 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>Alterado programação para deslocamento devido acidente L84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Deslocamento para ZJU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 xml:space="preserve">M81 não confirmou cauda 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 xml:space="preserve">Sem oportunidade devido priorização da retomada do acidente 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 xml:space="preserve"> MC1 11:55, em deslocamento para o local de trabalho km 529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Confirmado FX com CCO para deslocamento do W71 de TGR-RVD, MC1 às 17h00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 xml:space="preserve">TP pronta 07:41, em intervalo 09hrs ate 10:40 km 407/ prod. 2 solda 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 xml:space="preserve">Sem oportunidade devido acidente malha saturada 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Realizado inspeção RIV entre TBA-TCS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 xml:space="preserve">TP pronta 09:06, Sem oportunidade devido priorização da retomada do acidente 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 xml:space="preserve">TP pronta 08:35, Sem oportunidade devido priorização da retomada do acidente 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priorização da retomada 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 xml:space="preserve">Realizado intervalo para socaria MOD entre ZXE-ZGT / prod. 600 metros 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Realizado o intervalo no KM 1496/produção 50 dormentos, baixa produtividade devido avaria da pinça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*</v>
      </c>
    </row>
    <row r="92" spans="1:17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Confirmando FX com CCO para deslocamento do W71 de TGR-RVD, MC1 às 19h00</v>
      </c>
    </row>
    <row r="93" spans="1:17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0</v>
      </c>
      <c r="P93" s="99"/>
      <c r="Q93" s="157" t="str">
        <f>IF($A$2=1,IF(FN_MC!BJ92="","*",FN_MC!BJ92),IF(FN_MC!BK92="","*",FN_MC!BK92))</f>
        <v>Sem oportunidade devido priorizar a circulação</v>
      </c>
    </row>
    <row r="94" spans="1:17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2</v>
      </c>
      <c r="P94" s="99"/>
      <c r="Q94" s="157" t="str">
        <f>IF($A$2=1,IF(FN_MC!BJ93="","*",FN_MC!BJ93),IF(FN_MC!BK93="","*",FN_MC!BK93))</f>
        <v xml:space="preserve">Em deslocamento paa TOM </v>
      </c>
    </row>
    <row r="95" spans="1:17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-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-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 xml:space="preserve">TP pronta 07:46, realizado o intervalo  das 08:20 ate 10:20 no KM 407/prod. 2 soldas </v>
      </c>
    </row>
    <row r="96" spans="1:17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0</v>
      </c>
      <c r="P96" s="99"/>
      <c r="Q96" s="157" t="str">
        <f>IF($A$2=1,IF(FN_MC!BJ95="","*",FN_MC!BJ95),IF(FN_MC!BK95="","*",FN_MC!BK95))</f>
        <v xml:space="preserve">MC1 08:51,  sem oportunidade devido prioirzar a circulação </v>
      </c>
    </row>
    <row r="97" spans="1:17" ht="27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0</v>
      </c>
      <c r="P97" s="99"/>
      <c r="Q97" s="157" t="str">
        <f>IF($A$2=1,IF(FN_MC!BJ96="","*",FN_MC!BJ96),IF(FN_MC!BK96="","*",FN_MC!BK96))</f>
        <v xml:space="preserve">MC1 08:10 , devido alta circulação prev. de faixa 11:30, devido horario maquinista informou que nao circula devido horario </v>
      </c>
    </row>
    <row r="98" spans="1:17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 xml:space="preserve">TP pronta 09:01, sem oportunidade devido prioirzar a circulação </v>
      </c>
    </row>
    <row r="99" spans="1:17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2</v>
      </c>
      <c r="P100" s="99"/>
      <c r="Q100" s="157" t="str">
        <f>IF($A$2=1,IF(FN_MC!BJ99="","*",FN_MC!BJ99),IF(FN_MC!BK99="","*",FN_MC!BK99))</f>
        <v xml:space="preserve">Realizando o recolhimento de dormentes/ Sem infor. produção </v>
      </c>
    </row>
    <row r="101" spans="1:17" ht="33.75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2</v>
      </c>
      <c r="P101" s="99"/>
      <c r="Q101" s="157" t="str">
        <f>IF($A$2=1,IF(FN_MC!BJ100="","*",FN_MC!BJ100),IF(FN_MC!BK100="","*",FN_MC!BK100))</f>
        <v xml:space="preserve">Realizado a substituição de palmilhas 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hidden="1" customHeight="1">
      <c r="A105" s="106">
        <f>IF(FN_MC!B104="","*",FN_MC!B104)</f>
        <v>45939</v>
      </c>
      <c r="B105" s="107" t="str">
        <f>IF(FN_MC!X104="","*",FN_MC!X104)</f>
        <v>Oportunidade</v>
      </c>
      <c r="C105" s="108" t="str">
        <f>IF(FN_MC!S104="","*",FN_MC!S104)</f>
        <v>FERRONORTE</v>
      </c>
      <c r="D105" s="108" t="str">
        <f>IF(FN_MC!T104="","*",FN_MC!T104)</f>
        <v>TGR-TRO</v>
      </c>
      <c r="E105" s="108" t="str">
        <f>IF(FN_MC!D104="","*",FN_MC!D104)</f>
        <v>E14</v>
      </c>
      <c r="F105" s="108" t="str">
        <f>IF(FN_MC!H104="","*",FN_MC!H104)</f>
        <v>TSF1</v>
      </c>
      <c r="G105" s="108" t="str">
        <f>IF(FN_MC!M104="","*",FN_MC!M104)</f>
        <v>TIQ-TBS</v>
      </c>
      <c r="H105" s="166">
        <f>IF(FN_MC!K104="","*",FN_MC!K104)</f>
        <v>616</v>
      </c>
      <c r="I105" s="141">
        <f>IF(FN_MC!O104="","*",FN_MC!O104)</f>
        <v>0.875</v>
      </c>
      <c r="J105" s="141">
        <f>IF(FN_MC!P104="","*",FN_MC!P104)</f>
        <v>4.1666666666666664E-2</v>
      </c>
      <c r="K105" s="152" t="str">
        <f>IF(FN_MC!AK104="","*",FN_MC!AK104)</f>
        <v>TSF1</v>
      </c>
      <c r="L105" s="152" t="str">
        <f>IF(FN_MC!AM104="","*",FN_MC!AM104)</f>
        <v>TIQ-TBS</v>
      </c>
      <c r="M105" s="152">
        <f>IF(FN_MC!AP104="","*",FN_MC!AP104)</f>
        <v>616</v>
      </c>
      <c r="N105" s="152" t="str">
        <f>IF(FN_MC!AM104="","*",FN_MC!AM104)</f>
        <v>TIQ-TBS</v>
      </c>
      <c r="O105" s="198" t="str">
        <f>IF(FN_MC!BH104="","*",FN_MC!BH104)</f>
        <v>*</v>
      </c>
      <c r="P105" s="99"/>
      <c r="Q105" s="157" t="str">
        <f>IF($A$2=1,IF(FN_MC!BJ104="","*",FN_MC!BJ104),IF(FN_MC!BK104="","*",FN_MC!BK104))</f>
        <v>*</v>
      </c>
    </row>
    <row r="106" spans="1:17" hidden="1">
      <c r="A106" s="106">
        <f>IF(FN_MC!B105="","*",FN_MC!B105)</f>
        <v>45939</v>
      </c>
      <c r="B106" s="107" t="str">
        <f>IF(FN_MC!X105="","*",FN_MC!X105)</f>
        <v>Contrato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W71</v>
      </c>
      <c r="F106" s="108" t="str">
        <f>IF(FN_MC!H105="","*",FN_MC!H105)</f>
        <v>TAG2</v>
      </c>
      <c r="G106" s="108" t="str">
        <f>IF(FN_MC!M105="","*",FN_MC!M105)</f>
        <v>TGA-TRO</v>
      </c>
      <c r="H106" s="166">
        <f>IF(FN_MC!K105="","*",FN_MC!K105)</f>
        <v>502</v>
      </c>
      <c r="I106" s="141">
        <f>IF(FN_MC!O105="","*",FN_MC!O105)</f>
        <v>0.79166666666666663</v>
      </c>
      <c r="J106" s="141">
        <f>IF(FN_MC!P105="","*",FN_MC!P105)</f>
        <v>4.1666666666666664E-2</v>
      </c>
      <c r="K106" s="152" t="str">
        <f>IF(FN_MC!AK105="","*",FN_MC!AK105)</f>
        <v>TAG2</v>
      </c>
      <c r="L106" s="152" t="str">
        <f>IF(FN_MC!AM105="","*",FN_MC!AM105)</f>
        <v>TGA-TRO</v>
      </c>
      <c r="M106" s="152">
        <f>IF(FN_MC!AP105="","*",FN_MC!AP105)</f>
        <v>502</v>
      </c>
      <c r="N106" s="152" t="str">
        <f>IF(FN_MC!AM105="","*",FN_MC!AM105)</f>
        <v>TGA-TRO</v>
      </c>
      <c r="O106" s="198" t="str">
        <f>IF(FN_MC!BH105="","*",FN_MC!BH105)</f>
        <v>*</v>
      </c>
      <c r="P106" s="99"/>
      <c r="Q106" s="157" t="str">
        <f>IF($A$2=1,IF(FN_MC!BJ105="","*",FN_MC!BJ105),IF(FN_MC!BK105="","*",FN_MC!BK105))</f>
        <v>*</v>
      </c>
    </row>
    <row r="107" spans="1:17" ht="12.75" hidden="1" customHeight="1">
      <c r="A107" s="106">
        <f>IF(FN_MC!B106="","*",FN_MC!B106)</f>
        <v>45939</v>
      </c>
      <c r="B107" s="107" t="str">
        <f>IF(FN_MC!X106="","*",FN_MC!X106)</f>
        <v>Contrato</v>
      </c>
      <c r="C107" s="108" t="str">
        <f>IF(FN_MC!S106="","*",FN_MC!S106)</f>
        <v>FERRONORTE</v>
      </c>
      <c r="D107" s="108" t="str">
        <f>IF(FN_MC!T106="","*",FN_MC!T106)</f>
        <v>TCS-TGR</v>
      </c>
      <c r="E107" s="108" t="str">
        <f>IF(FN_MC!D106="","*",FN_MC!D106)</f>
        <v>A60</v>
      </c>
      <c r="F107" s="108" t="str">
        <f>IF(FN_MC!H106="","*",FN_MC!H106)</f>
        <v>TGR2</v>
      </c>
      <c r="G107" s="108" t="str">
        <f>IF(FN_MC!M106="","*",FN_MC!M106)</f>
        <v>TGR-TRO</v>
      </c>
      <c r="H107" s="166">
        <f>IF(FN_MC!K106="","*",FN_MC!K106)</f>
        <v>500</v>
      </c>
      <c r="I107" s="141">
        <f>IF(FN_MC!O106="","*",FN_MC!O106)</f>
        <v>0.375</v>
      </c>
      <c r="J107" s="141">
        <f>IF(FN_MC!P106="","*",FN_MC!P106)</f>
        <v>4.1666666666666664E-2</v>
      </c>
      <c r="K107" s="152" t="str">
        <f>IF(FN_MC!AK106="","*",FN_MC!AK106)</f>
        <v>TGR2</v>
      </c>
      <c r="L107" s="152" t="str">
        <f>IF(FN_MC!AM106="","*",FN_MC!AM106)</f>
        <v>TGR-TRO</v>
      </c>
      <c r="M107" s="152">
        <f>IF(FN_MC!AP106="","*",FN_MC!AP106)</f>
        <v>500</v>
      </c>
      <c r="N107" s="152" t="str">
        <f>IF(FN_MC!AM106="","*",FN_MC!AM106)</f>
        <v>TGR-TRO</v>
      </c>
      <c r="O107" s="198" t="str">
        <f>IF(FN_MC!BH106="","*",FN_MC!BH106)</f>
        <v>*</v>
      </c>
      <c r="P107" s="99"/>
      <c r="Q107" s="157" t="str">
        <f>IF($A$2=1,IF(FN_MC!BJ106="","*",FN_MC!BJ106),IF(FN_MC!BK106="","*",FN_MC!BK106))</f>
        <v>*</v>
      </c>
    </row>
    <row r="108" spans="1:17" hidden="1">
      <c r="A108" s="106">
        <f>IF(FN_MC!B107="","*",FN_MC!B107)</f>
        <v>45939</v>
      </c>
      <c r="B108" s="107" t="str">
        <f>IF(FN_MC!X107="","*",FN_MC!X107)</f>
        <v>Oportunidade</v>
      </c>
      <c r="C108" s="108" t="str">
        <f>IF(FN_MC!S107="","*",FN_MC!S107)</f>
        <v>FERRONORTE</v>
      </c>
      <c r="D108" s="108" t="str">
        <f>IF(FN_MC!T107="","*",FN_MC!T107)</f>
        <v>TCS-TGR</v>
      </c>
      <c r="E108" s="108" t="str">
        <f>IF(FN_MC!D107="","*",FN_MC!D107)</f>
        <v>BRUNO (TF-525)</v>
      </c>
      <c r="F108" s="108" t="str">
        <f>IF(FN_MC!H107="","*",FN_MC!H107)</f>
        <v>-</v>
      </c>
      <c r="G108" s="108" t="str">
        <f>IF(FN_MC!M107="","*",FN_MC!M107)</f>
        <v>TOM-1</v>
      </c>
      <c r="H108" s="166">
        <f>IF(FN_MC!K107="","*",FN_MC!K107)</f>
        <v>406.1</v>
      </c>
      <c r="I108" s="141">
        <f>IF(FN_MC!O107="","*",FN_MC!O107)</f>
        <v>0.375</v>
      </c>
      <c r="J108" s="141">
        <f>IF(FN_MC!P107="","*",FN_MC!P107)</f>
        <v>6.25E-2</v>
      </c>
      <c r="K108" s="152" t="str">
        <f>IF(FN_MC!AK107="","*",FN_MC!AK107)</f>
        <v>-</v>
      </c>
      <c r="L108" s="152" t="str">
        <f>IF(FN_MC!AM107="","*",FN_MC!AM107)</f>
        <v>TOM-1</v>
      </c>
      <c r="M108" s="152">
        <f>IF(FN_MC!AP107="","*",FN_MC!AP107)</f>
        <v>406.1</v>
      </c>
      <c r="N108" s="152" t="str">
        <f>IF(FN_MC!AM107="","*",FN_MC!AM107)</f>
        <v>TOM-1</v>
      </c>
      <c r="O108" s="198" t="str">
        <f>IF(FN_MC!BH107="","*",FN_MC!BH107)</f>
        <v>*</v>
      </c>
      <c r="P108" s="99"/>
      <c r="Q108" s="157" t="str">
        <f>IF($A$2=1,IF(FN_MC!BJ107="","*",FN_MC!BJ107),IF(FN_MC!BK107="","*",FN_MC!BK107))</f>
        <v>*</v>
      </c>
    </row>
    <row r="109" spans="1:17" ht="30" hidden="1" customHeight="1">
      <c r="A109" s="106">
        <f>IF(FN_MC!B108="","*",FN_MC!B108)</f>
        <v>45939</v>
      </c>
      <c r="B109" s="107" t="str">
        <f>IF(FN_MC!X108="","*",FN_MC!X108)</f>
        <v>Oportunidade</v>
      </c>
      <c r="C109" s="108" t="str">
        <f>IF(FN_MC!S108="","*",FN_MC!S108)</f>
        <v>FERRONORTE</v>
      </c>
      <c r="D109" s="108" t="str">
        <f>IF(FN_MC!T108="","*",FN_MC!T108)</f>
        <v>TCS-TGR</v>
      </c>
      <c r="E109" s="108" t="str">
        <f>IF(FN_MC!D108="","*",FN_MC!D108)</f>
        <v>W48</v>
      </c>
      <c r="F109" s="108" t="str">
        <f>IF(FN_MC!H108="","*",FN_MC!H108)</f>
        <v>TOM2</v>
      </c>
      <c r="G109" s="108" t="str">
        <f>IF(FN_MC!M108="","*",FN_MC!M108)</f>
        <v>TOM-TMT</v>
      </c>
      <c r="H109" s="166">
        <f>IF(FN_MC!K108="","*",FN_MC!K108)</f>
        <v>404.08</v>
      </c>
      <c r="I109" s="141">
        <f>IF(FN_MC!O108="","*",FN_MC!O108)</f>
        <v>0.375</v>
      </c>
      <c r="J109" s="141">
        <f>IF(FN_MC!P108="","*",FN_MC!P108)</f>
        <v>8.3333333333333329E-2</v>
      </c>
      <c r="K109" s="152" t="str">
        <f>IF(FN_MC!AK108="","*",FN_MC!AK108)</f>
        <v>TOM2</v>
      </c>
      <c r="L109" s="152" t="str">
        <f>IF(FN_MC!AM108="","*",FN_MC!AM108)</f>
        <v>TOM-TMT</v>
      </c>
      <c r="M109" s="152">
        <f>IF(FN_MC!AP108="","*",FN_MC!AP108)</f>
        <v>404.08</v>
      </c>
      <c r="N109" s="152" t="str">
        <f>IF(FN_MC!AM108="","*",FN_MC!AM108)</f>
        <v>TOM-TMT</v>
      </c>
      <c r="O109" s="198" t="str">
        <f>IF(FN_MC!BH108="","*",FN_MC!BH108)</f>
        <v>*</v>
      </c>
      <c r="P109" s="99"/>
      <c r="Q109" s="157" t="str">
        <f>IF($A$2=1,IF(FN_MC!BJ108="","*",FN_MC!BJ108),IF(FN_MC!BK108="","*",FN_MC!BK108))</f>
        <v>*</v>
      </c>
    </row>
    <row r="110" spans="1:17" hidden="1">
      <c r="A110" s="106">
        <f>IF(FN_MC!B109="","*",FN_MC!B109)</f>
        <v>45939</v>
      </c>
      <c r="B110" s="107" t="str">
        <f>IF(FN_MC!X109="","*",FN_MC!X109)</f>
        <v>Oportunidade</v>
      </c>
      <c r="C110" s="108" t="str">
        <f>IF(FN_MC!S109="","*",FN_MC!S109)</f>
        <v>FERRONORTE</v>
      </c>
      <c r="D110" s="108" t="str">
        <f>IF(FN_MC!T109="","*",FN_MC!T109)</f>
        <v>TMI-TCS</v>
      </c>
      <c r="E110" s="108" t="str">
        <f>IF(FN_MC!D109="","*",FN_MC!D109)</f>
        <v>W50</v>
      </c>
      <c r="F110" s="108" t="str">
        <f>IF(FN_MC!H109="","*",FN_MC!H109)</f>
        <v>TCS1</v>
      </c>
      <c r="G110" s="108" t="str">
        <f>IF(FN_MC!M109="","*",FN_MC!M109)</f>
        <v>TCE-TID</v>
      </c>
      <c r="H110" s="166">
        <f>IF(FN_MC!K109="","*",FN_MC!K109)</f>
        <v>183</v>
      </c>
      <c r="I110" s="141">
        <f>IF(FN_MC!O109="","*",FN_MC!O109)</f>
        <v>0.375</v>
      </c>
      <c r="J110" s="141">
        <f>IF(FN_MC!P109="","*",FN_MC!P109)</f>
        <v>8.3333333333333329E-2</v>
      </c>
      <c r="K110" s="152" t="str">
        <f>IF(FN_MC!AK109="","*",FN_MC!AK109)</f>
        <v>TCS1</v>
      </c>
      <c r="L110" s="152" t="str">
        <f>IF(FN_MC!AM109="","*",FN_MC!AM109)</f>
        <v>TCE-TID</v>
      </c>
      <c r="M110" s="152">
        <f>IF(FN_MC!AP109="","*",FN_MC!AP109)</f>
        <v>183</v>
      </c>
      <c r="N110" s="152" t="str">
        <f>IF(FN_MC!AM109="","*",FN_MC!AM109)</f>
        <v>TCE-TID</v>
      </c>
      <c r="O110" s="198" t="str">
        <f>IF(FN_MC!BH109="","*",FN_MC!BH109)</f>
        <v>*</v>
      </c>
      <c r="P110" s="99"/>
      <c r="Q110" s="157" t="str">
        <f>IF($A$2=1,IF(FN_MC!BJ109="","*",FN_MC!BJ109),IF(FN_MC!BK109="","*",FN_MC!BK109))</f>
        <v>*</v>
      </c>
    </row>
    <row r="111" spans="1:17" hidden="1">
      <c r="A111" s="106">
        <f>IF(FN_MC!B110="","*",FN_MC!B110)</f>
        <v>45939</v>
      </c>
      <c r="B111" s="107" t="str">
        <f>IF(FN_MC!X110="","*",FN_MC!X110)</f>
        <v>Oportunidade</v>
      </c>
      <c r="C111" s="108" t="str">
        <f>IF(FN_MC!S110="","*",FN_MC!S110)</f>
        <v>FERRONORTE</v>
      </c>
      <c r="D111" s="108" t="str">
        <f>IF(FN_MC!T110="","*",FN_MC!T110)</f>
        <v>TMI-TCS</v>
      </c>
      <c r="E111" s="108" t="str">
        <f>IF(FN_MC!D110="","*",FN_MC!D110)</f>
        <v>MARCOS (TF-520)</v>
      </c>
      <c r="F111" s="108" t="str">
        <f>IF(FN_MC!H110="","*",FN_MC!H110)</f>
        <v>-</v>
      </c>
      <c r="G111" s="108" t="str">
        <f>IF(FN_MC!M110="","*",FN_MC!M110)</f>
        <v>TQI-2</v>
      </c>
      <c r="H111" s="166">
        <f>IF(FN_MC!K110="","*",FN_MC!K110)</f>
        <v>62.2</v>
      </c>
      <c r="I111" s="141">
        <f>IF(FN_MC!O110="","*",FN_MC!O110)</f>
        <v>0.375</v>
      </c>
      <c r="J111" s="141">
        <f>IF(FN_MC!P110="","*",FN_MC!P110)</f>
        <v>6.25E-2</v>
      </c>
      <c r="K111" s="152" t="str">
        <f>IF(FN_MC!AK110="","*",FN_MC!AK110)</f>
        <v>-</v>
      </c>
      <c r="L111" s="152" t="str">
        <f>IF(FN_MC!AM110="","*",FN_MC!AM110)</f>
        <v>TQI-2</v>
      </c>
      <c r="M111" s="152">
        <f>IF(FN_MC!AP110="","*",FN_MC!AP110)</f>
        <v>62.2</v>
      </c>
      <c r="N111" s="152" t="str">
        <f>IF(FN_MC!AM110="","*",FN_MC!AM110)</f>
        <v>TQI-2</v>
      </c>
      <c r="O111" s="198" t="str">
        <f>IF(FN_MC!BH110="","*",FN_MC!BH110)</f>
        <v>*</v>
      </c>
      <c r="P111" s="99"/>
      <c r="Q111" s="157" t="str">
        <f>IF($A$2=1,IF(FN_MC!BJ110="","*",FN_MC!BJ110),IF(FN_MC!BK110="","*",FN_MC!BK110))</f>
        <v>*</v>
      </c>
    </row>
    <row r="112" spans="1:17" hidden="1">
      <c r="A112" s="106">
        <f>IF(FN_MC!B111="","*",FN_MC!B111)</f>
        <v>45939</v>
      </c>
      <c r="B112" s="107" t="str">
        <f>IF(FN_MC!X111="","*",FN_MC!X111)</f>
        <v>Oportunidade</v>
      </c>
      <c r="C112" s="108" t="str">
        <f>IF(FN_MC!S111="","*",FN_MC!S111)</f>
        <v>MALHA CENTRAL</v>
      </c>
      <c r="D112" s="108" t="str">
        <f>IF(FN_MC!T111="","*",FN_MC!T111)</f>
        <v>RAMAL</v>
      </c>
      <c r="E112" s="108" t="str">
        <f>IF(FN_MC!D111="","*",FN_MC!D111)</f>
        <v>A87</v>
      </c>
      <c r="F112" s="108" t="str">
        <f>IF(FN_MC!H111="","*",FN_MC!H111)</f>
        <v>ZTEZVT</v>
      </c>
      <c r="G112" s="108" t="str">
        <f>IF(FN_MC!M111="","*",FN_MC!M111)</f>
        <v>ZTE-ZVT</v>
      </c>
      <c r="H112" s="166">
        <f>IF(FN_MC!K111="","*",FN_MC!K111)</f>
        <v>235</v>
      </c>
      <c r="I112" s="141">
        <f>IF(FN_MC!O111="","*",FN_MC!O111)</f>
        <v>0.35416666666666669</v>
      </c>
      <c r="J112" s="141">
        <f>IF(FN_MC!P111="","*",FN_MC!P111)</f>
        <v>0.125</v>
      </c>
      <c r="K112" s="152" t="str">
        <f>IF(FN_MC!AK111="","*",FN_MC!AK111)</f>
        <v>ZTEZVT</v>
      </c>
      <c r="L112" s="152" t="str">
        <f>IF(FN_MC!AM111="","*",FN_MC!AM111)</f>
        <v>ZTE-ZVT</v>
      </c>
      <c r="M112" s="152">
        <f>IF(FN_MC!AP111="","*",FN_MC!AP111)</f>
        <v>235</v>
      </c>
      <c r="N112" s="152" t="str">
        <f>IF(FN_MC!AM111="","*",FN_MC!AM111)</f>
        <v>ZTE-ZVT</v>
      </c>
      <c r="O112" s="198" t="str">
        <f>IF(FN_MC!BH111="","*",FN_MC!BH111)</f>
        <v>*</v>
      </c>
      <c r="P112" s="99"/>
      <c r="Q112" s="157" t="str">
        <f>IF($A$2=1,IF(FN_MC!BJ111="","*",FN_MC!BJ111),IF(FN_MC!BK111="","*",FN_MC!BK111))</f>
        <v>*</v>
      </c>
    </row>
    <row r="113" spans="1:17" ht="35.25" hidden="1" customHeight="1">
      <c r="A113" s="106">
        <f>IF(FN_MC!B112="","*",FN_MC!B112)</f>
        <v>45939</v>
      </c>
      <c r="B113" s="107" t="str">
        <f>IF(FN_MC!X112="","*",FN_MC!X112)</f>
        <v>Oportunidade</v>
      </c>
      <c r="C113" s="108" t="str">
        <f>IF(FN_MC!S112="","*",FN_MC!S112)</f>
        <v>MALHA CENTRAL</v>
      </c>
      <c r="D113" s="108" t="str">
        <f>IF(FN_MC!T112="","*",FN_MC!T112)</f>
        <v>PRV-POV</v>
      </c>
      <c r="E113" s="108" t="str">
        <f>IF(FN_MC!D112="","*",FN_MC!D112)</f>
        <v>A52</v>
      </c>
      <c r="F113" s="108" t="str">
        <f>IF(FN_MC!H112="","*",FN_MC!H112)</f>
        <v>PAM</v>
      </c>
      <c r="G113" s="108" t="str">
        <f>IF(FN_MC!M112="","*",FN_MC!M112)</f>
        <v>POA-PAM</v>
      </c>
      <c r="H113" s="166">
        <f>IF(FN_MC!K112="","*",FN_MC!K112)</f>
        <v>1887</v>
      </c>
      <c r="I113" s="141">
        <f>IF(FN_MC!O112="","*",FN_MC!O112)</f>
        <v>0.375</v>
      </c>
      <c r="J113" s="141">
        <f>IF(FN_MC!P112="","*",FN_MC!P112)</f>
        <v>4.1666666666666664E-2</v>
      </c>
      <c r="K113" s="152" t="str">
        <f>IF(FN_MC!AK112="","*",FN_MC!AK112)</f>
        <v>PAM</v>
      </c>
      <c r="L113" s="152" t="str">
        <f>IF(FN_MC!AM112="","*",FN_MC!AM112)</f>
        <v>POA-PAM</v>
      </c>
      <c r="M113" s="152">
        <f>IF(FN_MC!AP112="","*",FN_MC!AP112)</f>
        <v>1887</v>
      </c>
      <c r="N113" s="152" t="str">
        <f>IF(FN_MC!AM112="","*",FN_MC!AM112)</f>
        <v>POA-PAM</v>
      </c>
      <c r="O113" s="198" t="str">
        <f>IF(FN_MC!BH112="","*",FN_MC!BH112)</f>
        <v>*</v>
      </c>
      <c r="P113" s="99"/>
      <c r="Q113" s="157" t="str">
        <f>IF($A$2=1,IF(FN_MC!BJ112="","*",FN_MC!BJ112),IF(FN_MC!BK112="","*",FN_MC!BK112))</f>
        <v>*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*</v>
      </c>
      <c r="C116" s="108" t="str">
        <f>IF(FN_MC!S115="","*",FN_MC!S115)</f>
        <v>-</v>
      </c>
      <c r="D116" s="108" t="str">
        <f>IF(FN_MC!T115="","*",FN_MC!T115)</f>
        <v>-</v>
      </c>
      <c r="E116" s="108" t="str">
        <f>IF(FN_MC!D115="","*",FN_MC!D115)</f>
        <v>*</v>
      </c>
      <c r="F116" s="108" t="str">
        <f>IF(FN_MC!H115="","*",FN_MC!H115)</f>
        <v>*</v>
      </c>
      <c r="G116" s="108" t="str">
        <f>IF(FN_MC!M115="","*",FN_MC!M115)</f>
        <v>-</v>
      </c>
      <c r="H116" s="166" t="str">
        <f>IF(FN_MC!K115="","*",FN_MC!K115)</f>
        <v>*</v>
      </c>
      <c r="I116" s="141" t="str">
        <f>IF(FN_MC!O115="","*",FN_MC!O115)</f>
        <v>*</v>
      </c>
      <c r="J116" s="141" t="str">
        <f>IF(FN_MC!P115="","*",FN_MC!P115)</f>
        <v>*</v>
      </c>
      <c r="K116" s="152">
        <f>IF(FN_MC!AK115="","*",FN_MC!AK115)</f>
        <v>0</v>
      </c>
      <c r="L116" s="152" t="str">
        <f>IF(FN_MC!AM115="","*",FN_MC!AM115)</f>
        <v>-</v>
      </c>
      <c r="M116" s="152">
        <f>IF(FN_MC!AP115="","*",FN_MC!AP115)</f>
        <v>0</v>
      </c>
      <c r="N116" s="152" t="str">
        <f>IF(FN_MC!AM115="","*",FN_MC!AM115)</f>
        <v>-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 t="str">
        <f>IF(FN_MC!B116="","*",FN_MC!B116)</f>
        <v>*</v>
      </c>
      <c r="B117" s="107" t="str">
        <f>IF(FN_MC!X116="","*",FN_MC!X116)</f>
        <v>*</v>
      </c>
      <c r="C117" s="108" t="str">
        <f>IF(FN_MC!S116="","*",FN_MC!S116)</f>
        <v>-</v>
      </c>
      <c r="D117" s="108" t="str">
        <f>IF(FN_MC!T116="","*",FN_MC!T116)</f>
        <v>-</v>
      </c>
      <c r="E117" s="108" t="str">
        <f>IF(FN_MC!D116="","*",FN_MC!D116)</f>
        <v>*</v>
      </c>
      <c r="F117" s="108" t="str">
        <f>IF(FN_MC!H116="","*",FN_MC!H116)</f>
        <v>*</v>
      </c>
      <c r="G117" s="108" t="str">
        <f>IF(FN_MC!M116="","*",FN_MC!M116)</f>
        <v>-</v>
      </c>
      <c r="H117" s="166" t="str">
        <f>IF(FN_MC!K116="","*",FN_MC!K116)</f>
        <v>*</v>
      </c>
      <c r="I117" s="141" t="str">
        <f>IF(FN_MC!O116="","*",FN_MC!O116)</f>
        <v>*</v>
      </c>
      <c r="J117" s="141" t="str">
        <f>IF(FN_MC!P116="","*",FN_MC!P116)</f>
        <v>*</v>
      </c>
      <c r="K117" s="152">
        <f>IF(FN_MC!AK116="","*",FN_MC!AK116)</f>
        <v>0</v>
      </c>
      <c r="L117" s="152" t="str">
        <f>IF(FN_MC!AM116="","*",FN_MC!AM116)</f>
        <v>-</v>
      </c>
      <c r="M117" s="152">
        <f>IF(FN_MC!AP116="","*",FN_MC!AP116)</f>
        <v>0</v>
      </c>
      <c r="N117" s="152" t="str">
        <f>IF(FN_MC!AM116="","*",FN_MC!AM116)</f>
        <v>-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 t="str">
        <f>IF(FN_MC!B117="","*",FN_MC!B117)</f>
        <v>*</v>
      </c>
      <c r="B118" s="107" t="str">
        <f>IF(FN_MC!X117="","*",FN_MC!X117)</f>
        <v>*</v>
      </c>
      <c r="C118" s="108" t="str">
        <f>IF(FN_MC!S117="","*",FN_MC!S117)</f>
        <v>-</v>
      </c>
      <c r="D118" s="108" t="str">
        <f>IF(FN_MC!T117="","*",FN_MC!T117)</f>
        <v>-</v>
      </c>
      <c r="E118" s="108" t="str">
        <f>IF(FN_MC!D117="","*",FN_MC!D117)</f>
        <v>*</v>
      </c>
      <c r="F118" s="108" t="str">
        <f>IF(FN_MC!H117="","*",FN_MC!H117)</f>
        <v>*</v>
      </c>
      <c r="G118" s="108" t="str">
        <f>IF(FN_MC!M117="","*",FN_MC!M117)</f>
        <v>-</v>
      </c>
      <c r="H118" s="166" t="str">
        <f>IF(FN_MC!K117="","*",FN_MC!K117)</f>
        <v>*</v>
      </c>
      <c r="I118" s="141" t="str">
        <f>IF(FN_MC!O117="","*",FN_MC!O117)</f>
        <v>*</v>
      </c>
      <c r="J118" s="141" t="str">
        <f>IF(FN_MC!P117="","*",FN_MC!P117)</f>
        <v>*</v>
      </c>
      <c r="K118" s="152">
        <f>IF(FN_MC!AK117="","*",FN_MC!AK117)</f>
        <v>0</v>
      </c>
      <c r="L118" s="152" t="str">
        <f>IF(FN_MC!AM117="","*",FN_MC!AM117)</f>
        <v>-</v>
      </c>
      <c r="M118" s="152">
        <f>IF(FN_MC!AP117="","*",FN_MC!AP117)</f>
        <v>0</v>
      </c>
      <c r="N118" s="152" t="str">
        <f>IF(FN_MC!AM117="","*",FN_MC!AM117)</f>
        <v>-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 t="str">
        <f>IF(FN_MC!B118="","*",FN_MC!B118)</f>
        <v>*</v>
      </c>
      <c r="B119" s="107" t="str">
        <f>IF(FN_MC!X118="","*",FN_MC!X118)</f>
        <v>*</v>
      </c>
      <c r="C119" s="108" t="str">
        <f>IF(FN_MC!S118="","*",FN_MC!S118)</f>
        <v>-</v>
      </c>
      <c r="D119" s="108" t="str">
        <f>IF(FN_MC!T118="","*",FN_MC!T118)</f>
        <v>-</v>
      </c>
      <c r="E119" s="108" t="str">
        <f>IF(FN_MC!D118="","*",FN_MC!D118)</f>
        <v>*</v>
      </c>
      <c r="F119" s="108" t="str">
        <f>IF(FN_MC!H118="","*",FN_MC!H118)</f>
        <v>*</v>
      </c>
      <c r="G119" s="108" t="str">
        <f>IF(FN_MC!M118="","*",FN_MC!M118)</f>
        <v>-</v>
      </c>
      <c r="H119" s="166" t="str">
        <f>IF(FN_MC!K118="","*",FN_MC!K118)</f>
        <v>*</v>
      </c>
      <c r="I119" s="141" t="str">
        <f>IF(FN_MC!O118="","*",FN_MC!O118)</f>
        <v>*</v>
      </c>
      <c r="J119" s="141" t="str">
        <f>IF(FN_MC!P118="","*",FN_MC!P118)</f>
        <v>*</v>
      </c>
      <c r="K119" s="152">
        <f>IF(FN_MC!AK118="","*",FN_MC!AK118)</f>
        <v>0</v>
      </c>
      <c r="L119" s="152" t="str">
        <f>IF(FN_MC!AM118="","*",FN_MC!AM118)</f>
        <v>-</v>
      </c>
      <c r="M119" s="152">
        <f>IF(FN_MC!AP118="","*",FN_MC!AP118)</f>
        <v>0</v>
      </c>
      <c r="N119" s="152" t="str">
        <f>IF(FN_MC!AM118="","*",FN_MC!AM118)</f>
        <v>-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 t="str">
        <f>IF(FN_MC!B119="","*",FN_MC!B119)</f>
        <v>*</v>
      </c>
      <c r="B120" s="107" t="str">
        <f>IF(FN_MC!X119="","*",FN_MC!X119)</f>
        <v>*</v>
      </c>
      <c r="C120" s="108" t="str">
        <f>IF(FN_MC!S119="","*",FN_MC!S119)</f>
        <v>-</v>
      </c>
      <c r="D120" s="108" t="str">
        <f>IF(FN_MC!T119="","*",FN_MC!T119)</f>
        <v>-</v>
      </c>
      <c r="E120" s="108" t="str">
        <f>IF(FN_MC!D119="","*",FN_MC!D119)</f>
        <v>*</v>
      </c>
      <c r="F120" s="108" t="str">
        <f>IF(FN_MC!H119="","*",FN_MC!H119)</f>
        <v>*</v>
      </c>
      <c r="G120" s="108" t="str">
        <f>IF(FN_MC!M119="","*",FN_MC!M119)</f>
        <v>-</v>
      </c>
      <c r="H120" s="166" t="str">
        <f>IF(FN_MC!K119="","*",FN_MC!K119)</f>
        <v>*</v>
      </c>
      <c r="I120" s="141" t="str">
        <f>IF(FN_MC!O119="","*",FN_MC!O119)</f>
        <v>*</v>
      </c>
      <c r="J120" s="141" t="str">
        <f>IF(FN_MC!P119="","*",FN_MC!P119)</f>
        <v>*</v>
      </c>
      <c r="K120" s="152">
        <f>IF(FN_MC!AK119="","*",FN_MC!AK119)</f>
        <v>0</v>
      </c>
      <c r="L120" s="152" t="str">
        <f>IF(FN_MC!AM119="","*",FN_MC!AM119)</f>
        <v>-</v>
      </c>
      <c r="M120" s="152">
        <f>IF(FN_MC!AP119="","*",FN_MC!AP119)</f>
        <v>0</v>
      </c>
      <c r="N120" s="152" t="str">
        <f>IF(FN_MC!AM119="","*",FN_MC!AM119)</f>
        <v>-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 t="str">
        <f>IF(FN_MC!B120="","*",FN_MC!B120)</f>
        <v>*</v>
      </c>
      <c r="B121" s="107" t="str">
        <f>IF(FN_MC!X120="","*",FN_MC!X120)</f>
        <v>*</v>
      </c>
      <c r="C121" s="108" t="str">
        <f>IF(FN_MC!S120="","*",FN_MC!S120)</f>
        <v>-</v>
      </c>
      <c r="D121" s="108" t="str">
        <f>IF(FN_MC!T120="","*",FN_MC!T120)</f>
        <v>-</v>
      </c>
      <c r="E121" s="108" t="str">
        <f>IF(FN_MC!D120="","*",FN_MC!D120)</f>
        <v>*</v>
      </c>
      <c r="F121" s="108" t="str">
        <f>IF(FN_MC!H120="","*",FN_MC!H120)</f>
        <v>*</v>
      </c>
      <c r="G121" s="108" t="str">
        <f>IF(FN_MC!M120="","*",FN_MC!M120)</f>
        <v>-</v>
      </c>
      <c r="H121" s="166" t="str">
        <f>IF(FN_MC!K120="","*",FN_MC!K120)</f>
        <v>*</v>
      </c>
      <c r="I121" s="141" t="str">
        <f>IF(FN_MC!O120="","*",FN_MC!O120)</f>
        <v>*</v>
      </c>
      <c r="J121" s="141" t="str">
        <f>IF(FN_MC!P120="","*",FN_MC!P120)</f>
        <v>*</v>
      </c>
      <c r="K121" s="152">
        <f>IF(FN_MC!AK120="","*",FN_MC!AK120)</f>
        <v>0</v>
      </c>
      <c r="L121" s="152" t="str">
        <f>IF(FN_MC!AM120="","*",FN_MC!AM120)</f>
        <v>-</v>
      </c>
      <c r="M121" s="152">
        <f>IF(FN_MC!AP120="","*",FN_MC!AP120)</f>
        <v>0</v>
      </c>
      <c r="N121" s="152" t="str">
        <f>IF(FN_MC!AM120="","*",FN_MC!AM120)</f>
        <v>-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 t="str">
        <f>IF(FN_MC!B121="","*",FN_MC!B121)</f>
        <v>*</v>
      </c>
      <c r="B122" s="107" t="str">
        <f>IF(FN_MC!X121="","*",FN_MC!X121)</f>
        <v>*</v>
      </c>
      <c r="C122" s="108" t="str">
        <f>IF(FN_MC!S121="","*",FN_MC!S121)</f>
        <v>-</v>
      </c>
      <c r="D122" s="108" t="str">
        <f>IF(FN_MC!T121="","*",FN_MC!T121)</f>
        <v>-</v>
      </c>
      <c r="E122" s="108" t="str">
        <f>IF(FN_MC!D121="","*",FN_MC!D121)</f>
        <v>*</v>
      </c>
      <c r="F122" s="108" t="str">
        <f>IF(FN_MC!H121="","*",FN_MC!H121)</f>
        <v>*</v>
      </c>
      <c r="G122" s="108" t="str">
        <f>IF(FN_MC!M121="","*",FN_MC!M121)</f>
        <v>-</v>
      </c>
      <c r="H122" s="166" t="str">
        <f>IF(FN_MC!K121="","*",FN_MC!K121)</f>
        <v>*</v>
      </c>
      <c r="I122" s="141" t="str">
        <f>IF(FN_MC!O121="","*",FN_MC!O121)</f>
        <v>*</v>
      </c>
      <c r="J122" s="141" t="str">
        <f>IF(FN_MC!P121="","*",FN_MC!P121)</f>
        <v>*</v>
      </c>
      <c r="K122" s="152">
        <f>IF(FN_MC!AK121="","*",FN_MC!AK121)</f>
        <v>0</v>
      </c>
      <c r="L122" s="152" t="str">
        <f>IF(FN_MC!AM121="","*",FN_MC!AM121)</f>
        <v>-</v>
      </c>
      <c r="M122" s="152">
        <f>IF(FN_MC!AP121="","*",FN_MC!AP121)</f>
        <v>0</v>
      </c>
      <c r="N122" s="152" t="str">
        <f>IF(FN_MC!AM121="","*",FN_MC!AM121)</f>
        <v>-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 t="str">
        <f>IF(FN_MC!B122="","*",FN_MC!B122)</f>
        <v>*</v>
      </c>
      <c r="B123" s="107" t="str">
        <f>IF(FN_MC!X122="","*",FN_MC!X122)</f>
        <v>*</v>
      </c>
      <c r="C123" s="108" t="str">
        <f>IF(FN_MC!S122="","*",FN_MC!S122)</f>
        <v>-</v>
      </c>
      <c r="D123" s="108" t="str">
        <f>IF(FN_MC!T122="","*",FN_MC!T122)</f>
        <v>-</v>
      </c>
      <c r="E123" s="108" t="str">
        <f>IF(FN_MC!D122="","*",FN_MC!D122)</f>
        <v>*</v>
      </c>
      <c r="F123" s="108" t="str">
        <f>IF(FN_MC!H122="","*",FN_MC!H122)</f>
        <v>*</v>
      </c>
      <c r="G123" s="108" t="str">
        <f>IF(FN_MC!M122="","*",FN_MC!M122)</f>
        <v>-</v>
      </c>
      <c r="H123" s="166" t="str">
        <f>IF(FN_MC!K122="","*",FN_MC!K122)</f>
        <v>*</v>
      </c>
      <c r="I123" s="141" t="str">
        <f>IF(FN_MC!O122="","*",FN_MC!O122)</f>
        <v>*</v>
      </c>
      <c r="J123" s="141" t="str">
        <f>IF(FN_MC!P122="","*",FN_MC!P122)</f>
        <v>*</v>
      </c>
      <c r="K123" s="152">
        <f>IF(FN_MC!AK122="","*",FN_MC!AK122)</f>
        <v>0</v>
      </c>
      <c r="L123" s="152" t="str">
        <f>IF(FN_MC!AM122="","*",FN_MC!AM122)</f>
        <v>-</v>
      </c>
      <c r="M123" s="152">
        <f>IF(FN_MC!AP122="","*",FN_MC!AP122)</f>
        <v>0</v>
      </c>
      <c r="N123" s="152" t="str">
        <f>IF(FN_MC!AM122="","*",FN_MC!AM122)</f>
        <v>-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 t="str">
        <f>IF(FN_MC!B123="","*",FN_MC!B123)</f>
        <v>*</v>
      </c>
      <c r="B124" s="107" t="str">
        <f>IF(FN_MC!X123="","*",FN_MC!X123)</f>
        <v>*</v>
      </c>
      <c r="C124" s="108" t="str">
        <f>IF(FN_MC!S123="","*",FN_MC!S123)</f>
        <v>-</v>
      </c>
      <c r="D124" s="108" t="str">
        <f>IF(FN_MC!T123="","*",FN_MC!T123)</f>
        <v>-</v>
      </c>
      <c r="E124" s="108" t="str">
        <f>IF(FN_MC!D123="","*",FN_MC!D123)</f>
        <v>*</v>
      </c>
      <c r="F124" s="108" t="str">
        <f>IF(FN_MC!H123="","*",FN_MC!H123)</f>
        <v>*</v>
      </c>
      <c r="G124" s="108" t="str">
        <f>IF(FN_MC!M123="","*",FN_MC!M123)</f>
        <v>-</v>
      </c>
      <c r="H124" s="166" t="str">
        <f>IF(FN_MC!K123="","*",FN_MC!K123)</f>
        <v>*</v>
      </c>
      <c r="I124" s="141" t="str">
        <f>IF(FN_MC!O123="","*",FN_MC!O123)</f>
        <v>*</v>
      </c>
      <c r="J124" s="141" t="str">
        <f>IF(FN_MC!P123="","*",FN_MC!P123)</f>
        <v>*</v>
      </c>
      <c r="K124" s="152">
        <f>IF(FN_MC!AK123="","*",FN_MC!AK123)</f>
        <v>0</v>
      </c>
      <c r="L124" s="152" t="str">
        <f>IF(FN_MC!AM123="","*",FN_MC!AM123)</f>
        <v>-</v>
      </c>
      <c r="M124" s="152">
        <f>IF(FN_MC!AP123="","*",FN_MC!AP123)</f>
        <v>0</v>
      </c>
      <c r="N124" s="152" t="str">
        <f>IF(FN_MC!AM123="","*",FN_MC!AM123)</f>
        <v>-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 t="str">
        <f>IF(FN_MC!B124="","*",FN_MC!B124)</f>
        <v>*</v>
      </c>
      <c r="B125" s="107" t="str">
        <f>IF(FN_MC!X124="","*",FN_MC!X124)</f>
        <v>*</v>
      </c>
      <c r="C125" s="108" t="str">
        <f>IF(FN_MC!S124="","*",FN_MC!S124)</f>
        <v>-</v>
      </c>
      <c r="D125" s="108" t="str">
        <f>IF(FN_MC!T124="","*",FN_MC!T124)</f>
        <v>-</v>
      </c>
      <c r="E125" s="108" t="str">
        <f>IF(FN_MC!D124="","*",FN_MC!D124)</f>
        <v>*</v>
      </c>
      <c r="F125" s="108" t="str">
        <f>IF(FN_MC!H124="","*",FN_MC!H124)</f>
        <v>*</v>
      </c>
      <c r="G125" s="108" t="str">
        <f>IF(FN_MC!M124="","*",FN_MC!M124)</f>
        <v>-</v>
      </c>
      <c r="H125" s="166" t="str">
        <f>IF(FN_MC!K124="","*",FN_MC!K124)</f>
        <v>*</v>
      </c>
      <c r="I125" s="141" t="str">
        <f>IF(FN_MC!O124="","*",FN_MC!O124)</f>
        <v>*</v>
      </c>
      <c r="J125" s="141" t="str">
        <f>IF(FN_MC!P124="","*",FN_MC!P124)</f>
        <v>*</v>
      </c>
      <c r="K125" s="152">
        <f>IF(FN_MC!AK124="","*",FN_MC!AK124)</f>
        <v>0</v>
      </c>
      <c r="L125" s="152" t="str">
        <f>IF(FN_MC!AM124="","*",FN_MC!AM124)</f>
        <v>-</v>
      </c>
      <c r="M125" s="152">
        <f>IF(FN_MC!AP124="","*",FN_MC!AP124)</f>
        <v>0</v>
      </c>
      <c r="N125" s="152" t="str">
        <f>IF(FN_MC!AM124="","*",FN_MC!AM124)</f>
        <v>-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str">
        <f>IF($A$2=1,IF(FN_MC!#REF!="","*",FN_MC!#REF!),IF(FN_MC!BK354="","*",FN_MC!BK354))</f>
        <v>*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/>
      <c r="B1003" s="101"/>
      <c r="C1003" s="307" t="s">
        <v>1455</v>
      </c>
      <c r="D1003" s="308"/>
      <c r="E1003" s="308"/>
      <c r="F1003" s="308"/>
      <c r="G1003" s="308"/>
      <c r="H1003" s="308"/>
      <c r="I1003" s="308"/>
      <c r="J1003" s="309"/>
      <c r="K1003" s="310" t="s">
        <v>1456</v>
      </c>
      <c r="L1003" s="311"/>
      <c r="M1003" s="311"/>
      <c r="N1003" s="311"/>
      <c r="O1003" s="282" t="s">
        <v>1457</v>
      </c>
      <c r="P1003" s="258"/>
      <c r="Q1003" s="157"/>
    </row>
    <row r="1004" spans="1:17">
      <c r="A1004" s="96" t="s">
        <v>1458</v>
      </c>
      <c r="B1004" s="103" t="s">
        <v>1459</v>
      </c>
      <c r="C1004" s="104" t="s">
        <v>1166</v>
      </c>
      <c r="D1004" s="105" t="s">
        <v>1167</v>
      </c>
      <c r="E1004" s="104" t="s">
        <v>1460</v>
      </c>
      <c r="F1004" s="104" t="s">
        <v>1157</v>
      </c>
      <c r="G1004" s="104" t="s">
        <v>1161</v>
      </c>
      <c r="H1004" s="165" t="s">
        <v>30</v>
      </c>
      <c r="I1004" s="140" t="s">
        <v>1162</v>
      </c>
      <c r="J1004" s="140" t="s">
        <v>1163</v>
      </c>
      <c r="K1004" s="150" t="s">
        <v>1157</v>
      </c>
      <c r="L1004" s="150" t="s">
        <v>1461</v>
      </c>
      <c r="M1004" s="150" t="s">
        <v>30</v>
      </c>
      <c r="N1004" s="151" t="s">
        <v>1161</v>
      </c>
      <c r="O1004" s="170" t="s">
        <v>1204</v>
      </c>
      <c r="P1004" s="219" t="s">
        <v>1462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8" dateTimeGrouping="day"/>
      </filters>
    </filterColumn>
  </autoFilter>
  <mergeCells count="5">
    <mergeCell ref="C5:J5"/>
    <mergeCell ref="K5:N5"/>
    <mergeCell ref="O5:Q5"/>
    <mergeCell ref="C1003:J1003"/>
    <mergeCell ref="K1003:N1003"/>
  </mergeCells>
  <conditionalFormatting sqref="A2">
    <cfRule type="iconSet" priority="11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0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8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4">
      <iconSet showValue="0">
        <cfvo type="percent" val="0"/>
        <cfvo type="num" val="1"/>
        <cfvo type="num" val="1" gte="0"/>
      </iconSet>
    </cfRule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2">
      <iconSet showValue="0">
        <cfvo type="percent" val="0"/>
        <cfvo type="num" val="1"/>
        <cfvo type="num" val="1" gte="0"/>
      </iconSet>
    </cfRule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 filterMode="1">
    <tabColor rgb="FF0070C0"/>
    <pageSetUpPr fitToPage="1"/>
  </sheetPr>
  <dimension ref="A1:Y3002"/>
  <sheetViews>
    <sheetView showGridLines="0" workbookViewId="0">
      <selection activeCell="F3005" sqref="F3005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4"/>
      <c r="B1" s="315"/>
      <c r="C1" s="316"/>
      <c r="L1" s="110"/>
      <c r="M1" s="133"/>
      <c r="O1" s="192"/>
      <c r="P1" s="191"/>
      <c r="Q1" s="317" t="s">
        <v>1214</v>
      </c>
      <c r="R1" s="318"/>
      <c r="U1" s="111"/>
      <c r="V1" s="319" t="s">
        <v>1463</v>
      </c>
      <c r="W1" s="319"/>
      <c r="X1" s="319"/>
      <c r="Y1" s="113"/>
    </row>
    <row r="2" spans="1:25" s="109" customFormat="1" ht="11.25" customHeight="1">
      <c r="A2" s="114" t="s">
        <v>1464</v>
      </c>
      <c r="B2" s="114" t="s">
        <v>1459</v>
      </c>
      <c r="C2" s="114" t="s">
        <v>7</v>
      </c>
      <c r="D2" s="115" t="s">
        <v>1166</v>
      </c>
      <c r="E2" s="115" t="s">
        <v>1167</v>
      </c>
      <c r="F2" s="115" t="s">
        <v>1458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1465</v>
      </c>
      <c r="U2" s="117" t="s">
        <v>1169</v>
      </c>
      <c r="V2" s="112">
        <f ca="1">TODAY()-1</f>
        <v>45937</v>
      </c>
      <c r="W2" s="112">
        <f ca="1">V2-1</f>
        <v>45936</v>
      </c>
      <c r="X2" s="112">
        <f ca="1">W2-1</f>
        <v>45935</v>
      </c>
      <c r="Y2" s="113"/>
    </row>
    <row r="3" spans="1:25" s="122" customFormat="1" hidden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0</v>
      </c>
      <c r="X3" s="121" t="str">
        <f ca="1">_xlfn.XLOOKUP(G3&amp;$X$2,BS_CONTROLE[CHAVE],BS_CONTROLE[Quantidade_11],"-")</f>
        <v>-</v>
      </c>
    </row>
    <row r="4" spans="1:25" s="122" customFormat="1" hidden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0</v>
      </c>
      <c r="X4" s="121" t="str">
        <f ca="1">_xlfn.XLOOKUP(G4&amp;$X$2,BS_CONTROLE[CHAVE],BS_CONTROLE[Quantidade_11],"-")</f>
        <v>-</v>
      </c>
    </row>
    <row r="5" spans="1:25" s="122" customFormat="1" hidden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 t="str">
        <f ca="1">_xlfn.XLOOKUP(G5&amp;$W$2,BS_CONTROLE[CHAVE],BS_CONTROLE[Quantidade_11],"-")</f>
        <v>-</v>
      </c>
      <c r="X5" s="121" t="str">
        <f ca="1">_xlfn.XLOOKUP(G5&amp;$X$2,BS_CONTROLE[CHAVE],BS_CONTROLE[Quantidade_11],"-")</f>
        <v>-</v>
      </c>
    </row>
    <row r="6" spans="1:25" s="122" customFormat="1" hidden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 t="str">
        <f ca="1">_xlfn.XLOOKUP(G6&amp;$W$2,BS_CONTROLE[CHAVE],BS_CONTROLE[Quantidade_11],"-")</f>
        <v>-</v>
      </c>
      <c r="X6" s="121" t="str">
        <f ca="1">_xlfn.XLOOKUP(G6&amp;$X$2,BS_CONTROLE[CHAVE],BS_CONTROLE[Quantidade_11],"-")</f>
        <v>-</v>
      </c>
    </row>
    <row r="7" spans="1:25" s="122" customFormat="1" hidden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28220</v>
      </c>
      <c r="X7" s="121">
        <f ca="1">_xlfn.XLOOKUP(G7&amp;$X$2,BS_CONTROLE[CHAVE],BS_CONTROLE[Quantidade_11],"-")</f>
        <v>0</v>
      </c>
    </row>
    <row r="8" spans="1:25" s="122" customFormat="1" hidden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>
        <f ca="1">_xlfn.XLOOKUP(G8&amp;$W$2,BS_CONTROLE[CHAVE],BS_CONTROLE[Quantidade_11],"-")</f>
        <v>1</v>
      </c>
      <c r="X8" s="121">
        <f ca="1">_xlfn.XLOOKUP(G8&amp;$X$2,BS_CONTROLE[CHAVE],BS_CONTROLE[Quantidade_11],"-")</f>
        <v>0</v>
      </c>
    </row>
    <row r="9" spans="1:25" s="122" customFormat="1" hidden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>
        <f ca="1">_xlfn.XLOOKUP(G9&amp;$V$2,BS_CONTROLE[CHAVE],BS_CONTROLE[Quantidade_11],"-")</f>
        <v>0</v>
      </c>
      <c r="W9" s="121" t="str">
        <f ca="1">_xlfn.XLOOKUP(G9&amp;$W$2,BS_CONTROLE[CHAVE],BS_CONTROLE[Quantidade_11],"-")</f>
        <v>-</v>
      </c>
      <c r="X9" s="121" t="str">
        <f ca="1">_xlfn.XLOOKUP(G9&amp;$X$2,BS_CONTROLE[CHAVE],BS_CONTROLE[Quantidade_11],"-")</f>
        <v>-</v>
      </c>
    </row>
    <row r="10" spans="1:25" s="122" customFormat="1" hidden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 hidden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>
        <f ca="1">_xlfn.XLOOKUP(G11&amp;$V$2,BS_CONTROLE[CHAVE],BS_CONTROLE[Quantidade_11],"-")</f>
        <v>600</v>
      </c>
      <c r="W11" s="121">
        <f ca="1">_xlfn.XLOOKUP(G11&amp;$W$2,BS_CONTROLE[CHAVE],BS_CONTROLE[Quantidade_11],"-")</f>
        <v>0</v>
      </c>
      <c r="X11" s="121" t="str">
        <f ca="1">_xlfn.XLOOKUP(G11&amp;$X$2,BS_CONTROLE[CHAVE],BS_CONTROLE[Quantidade_11],"-")</f>
        <v>-</v>
      </c>
    </row>
    <row r="12" spans="1:25" s="122" customFormat="1" hidden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 hidden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 hidden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 hidden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0</v>
      </c>
      <c r="X15" s="121" t="str">
        <f ca="1">_xlfn.XLOOKUP(G15&amp;$X$2,BS_CONTROLE[CHAVE],BS_CONTROLE[Quantidade_11],"-")</f>
        <v>-</v>
      </c>
    </row>
    <row r="16" spans="1:25" s="122" customFormat="1" hidden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 t="str">
        <f ca="1">_xlfn.XLOOKUP(G16&amp;$W$2,BS_CONTROLE[CHAVE],BS_CONTROLE[Quantidade_11],"-")</f>
        <v>-</v>
      </c>
      <c r="X16" s="121" t="str">
        <f ca="1">_xlfn.XLOOKUP(G16&amp;$X$2,BS_CONTROLE[CHAVE],BS_CONTROLE[Quantidade_11],"-")</f>
        <v>-</v>
      </c>
    </row>
    <row r="17" spans="1:24" s="122" customFormat="1" hidden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0</v>
      </c>
      <c r="X17" s="121" t="str">
        <f ca="1">_xlfn.XLOOKUP(G17&amp;$X$2,BS_CONTROLE[CHAVE],BS_CONTROLE[Quantidade_11],"-")</f>
        <v>-</v>
      </c>
    </row>
    <row r="18" spans="1:24" s="122" customFormat="1" hidden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>
        <f ca="1">_xlfn.XLOOKUP(G18&amp;$V$2,BS_CONTROLE[CHAVE],BS_CONTROLE[Quantidade_11],"-")</f>
        <v>1</v>
      </c>
      <c r="W18" s="121" t="str">
        <f ca="1">_xlfn.XLOOKUP(G18&amp;$W$2,BS_CONTROLE[CHAVE],BS_CONTROLE[Quantidade_11],"-")</f>
        <v>-</v>
      </c>
      <c r="X18" s="121">
        <f ca="1">_xlfn.XLOOKUP(G18&amp;$X$2,BS_CONTROLE[CHAVE],BS_CONTROLE[Quantidade_11],"-")</f>
        <v>0</v>
      </c>
    </row>
    <row r="19" spans="1:24" s="122" customFormat="1" hidden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28220</v>
      </c>
      <c r="X19" s="121">
        <f ca="1">_xlfn.XLOOKUP(G19&amp;$X$2,BS_CONTROLE[CHAVE],BS_CONTROLE[Quantidade_11],"-")</f>
        <v>0</v>
      </c>
    </row>
    <row r="20" spans="1:24" s="122" customFormat="1" hidden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 t="str">
        <f ca="1">_xlfn.XLOOKUP(G20&amp;$W$2,BS_CONTROLE[CHAVE],BS_CONTROLE[Quantidade_11],"-")</f>
        <v>-</v>
      </c>
      <c r="X20" s="121" t="str">
        <f ca="1">_xlfn.XLOOKUP(G20&amp;$X$2,BS_CONTROLE[CHAVE],BS_CONTROLE[Quantidade_11],"-")</f>
        <v>-</v>
      </c>
    </row>
    <row r="21" spans="1:24" s="122" customFormat="1" hidden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>
        <f ca="1">_xlfn.XLOOKUP(G21&amp;$V$2,BS_CONTROLE[CHAVE],BS_CONTROLE[Quantidade_11],"-")</f>
        <v>0</v>
      </c>
      <c r="W21" s="121" t="str">
        <f ca="1">_xlfn.XLOOKUP(G21&amp;$W$2,BS_CONTROLE[CHAVE],BS_CONTROLE[Quantidade_11],"-")</f>
        <v>-</v>
      </c>
      <c r="X21" s="121" t="str">
        <f ca="1">_xlfn.XLOOKUP(G21&amp;$X$2,BS_CONTROLE[CHAVE],BS_CONTROLE[Quantidade_11],"-")</f>
        <v>-</v>
      </c>
    </row>
    <row r="22" spans="1:24" s="122" customFormat="1" hidden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 hidden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>
        <f ca="1">_xlfn.XLOOKUP(G23&amp;$W$2,BS_CONTROLE[CHAVE],BS_CONTROLE[Quantidade_11],"-")</f>
        <v>1</v>
      </c>
      <c r="X23" s="121">
        <f ca="1">_xlfn.XLOOKUP(G23&amp;$X$2,BS_CONTROLE[CHAVE],BS_CONTROLE[Quantidade_11],"-")</f>
        <v>0</v>
      </c>
    </row>
    <row r="24" spans="1:24" s="122" customFormat="1" hidden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 hidden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 hidden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 hidden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 hidden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 hidden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 hidden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 hidden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 t="str">
        <f ca="1">_xlfn.XLOOKUP(G31&amp;$W$2,BS_CONTROLE[CHAVE],BS_CONTROLE[Quantidade_11],"-")</f>
        <v>-</v>
      </c>
      <c r="X31" s="121" t="str">
        <f ca="1">_xlfn.XLOOKUP(G31&amp;$X$2,BS_CONTROLE[CHAVE],BS_CONTROLE[Quantidade_11],"-")</f>
        <v>-</v>
      </c>
    </row>
    <row r="32" spans="1:24" s="122" customFormat="1" hidden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0</v>
      </c>
      <c r="X32" s="121" t="str">
        <f ca="1">_xlfn.XLOOKUP(G32&amp;$X$2,BS_CONTROLE[CHAVE],BS_CONTROLE[Quantidade_11],"-")</f>
        <v>-</v>
      </c>
    </row>
    <row r="33" spans="1:24" s="122" customFormat="1" hidden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0</v>
      </c>
      <c r="X33" s="121" t="str">
        <f ca="1">_xlfn.XLOOKUP(G33&amp;$X$2,BS_CONTROLE[CHAVE],BS_CONTROLE[Quantidade_11],"-")</f>
        <v>-</v>
      </c>
    </row>
    <row r="34" spans="1:24" s="122" customFormat="1" hidden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28220</v>
      </c>
      <c r="X34" s="121">
        <f ca="1">_xlfn.XLOOKUP(G34&amp;$X$2,BS_CONTROLE[CHAVE],BS_CONTROLE[Quantidade_11],"-")</f>
        <v>0</v>
      </c>
    </row>
    <row r="35" spans="1:24" s="122" customFormat="1" hidden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 t="str">
        <f ca="1">_xlfn.XLOOKUP(G35&amp;$W$2,BS_CONTROLE[CHAVE],BS_CONTROLE[Quantidade_11],"-")</f>
        <v>-</v>
      </c>
      <c r="X35" s="121" t="str">
        <f ca="1">_xlfn.XLOOKUP(G35&amp;$X$2,BS_CONTROLE[CHAVE],BS_CONTROLE[Quantidade_11],"-")</f>
        <v>-</v>
      </c>
    </row>
    <row r="36" spans="1:24" s="122" customFormat="1" hidden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>
        <f ca="1">_xlfn.XLOOKUP(G36&amp;$W$2,BS_CONTROLE[CHAVE],BS_CONTROLE[Quantidade_11],"-")</f>
        <v>1</v>
      </c>
      <c r="X36" s="121">
        <f ca="1">_xlfn.XLOOKUP(G36&amp;$X$2,BS_CONTROLE[CHAVE],BS_CONTROLE[Quantidade_11],"-")</f>
        <v>0</v>
      </c>
    </row>
    <row r="37" spans="1:24" s="122" customFormat="1" hidden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>
        <f ca="1">_xlfn.XLOOKUP(G37&amp;$V$2,BS_CONTROLE[CHAVE],BS_CONTROLE[Quantidade_11],"-")</f>
        <v>0</v>
      </c>
      <c r="W37" s="121" t="str">
        <f ca="1">_xlfn.XLOOKUP(G37&amp;$W$2,BS_CONTROLE[CHAVE],BS_CONTROLE[Quantidade_11],"-")</f>
        <v>-</v>
      </c>
      <c r="X37" s="121" t="str">
        <f ca="1">_xlfn.XLOOKUP(G37&amp;$X$2,BS_CONTROLE[CHAVE],BS_CONTROLE[Quantidade_11],"-")</f>
        <v>-</v>
      </c>
    </row>
    <row r="38" spans="1:24" s="122" customFormat="1" hidden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 hidden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>
        <f ca="1">_xlfn.XLOOKUP(G39&amp;$W$2,BS_CONTROLE[CHAVE],BS_CONTROLE[Quantidade_11],"-")</f>
        <v>1</v>
      </c>
      <c r="X39" s="121" t="str">
        <f ca="1">_xlfn.XLOOKUP(G39&amp;$X$2,BS_CONTROLE[CHAVE],BS_CONTROLE[Quantidade_11],"-")</f>
        <v>-</v>
      </c>
    </row>
    <row r="40" spans="1:24" s="122" customFormat="1" hidden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>
        <f ca="1">_xlfn.XLOOKUP(G40&amp;$V$2,BS_CONTROLE[CHAVE],BS_CONTROLE[Quantidade_11],"-")</f>
        <v>600</v>
      </c>
      <c r="W40" s="121">
        <f ca="1">_xlfn.XLOOKUP(G40&amp;$W$2,BS_CONTROLE[CHAVE],BS_CONTROLE[Quantidade_11],"-")</f>
        <v>0</v>
      </c>
      <c r="X40" s="121" t="str">
        <f ca="1">_xlfn.XLOOKUP(G40&amp;$X$2,BS_CONTROLE[CHAVE],BS_CONTROLE[Quantidade_11],"-")</f>
        <v>-</v>
      </c>
    </row>
    <row r="41" spans="1:24" s="122" customFormat="1" hidden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 hidden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 hidden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 hidden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0</v>
      </c>
      <c r="X44" s="121" t="str">
        <f ca="1">_xlfn.XLOOKUP(G44&amp;$X$2,BS_CONTROLE[CHAVE],BS_CONTROLE[Quantidade_11],"-")</f>
        <v>-</v>
      </c>
    </row>
    <row r="45" spans="1:24" s="122" customFormat="1" hidden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0</v>
      </c>
      <c r="X45" s="121" t="str">
        <f ca="1">_xlfn.XLOOKUP(G45&amp;$X$2,BS_CONTROLE[CHAVE],BS_CONTROLE[Quantidade_11],"-")</f>
        <v>-</v>
      </c>
    </row>
    <row r="46" spans="1:24" s="122" customFormat="1" hidden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 t="str">
        <f ca="1">_xlfn.XLOOKUP(G46&amp;$W$2,BS_CONTROLE[CHAVE],BS_CONTROLE[Quantidade_11],"-")</f>
        <v>-</v>
      </c>
      <c r="X46" s="121" t="str">
        <f ca="1">_xlfn.XLOOKUP(G46&amp;$X$2,BS_CONTROLE[CHAVE],BS_CONTROLE[Quantidade_11],"-")</f>
        <v>-</v>
      </c>
    </row>
    <row r="47" spans="1:24" s="122" customFormat="1" hidden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28220</v>
      </c>
      <c r="X47" s="121">
        <f ca="1">_xlfn.XLOOKUP(G47&amp;$X$2,BS_CONTROLE[CHAVE],BS_CONTROLE[Quantidade_11],"-")</f>
        <v>0</v>
      </c>
    </row>
    <row r="48" spans="1:24" s="122" customFormat="1" hidden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>
        <f ca="1">_xlfn.XLOOKUP(G48&amp;$V$2,BS_CONTROLE[CHAVE],BS_CONTROLE[Quantidade_11],"-")</f>
        <v>1</v>
      </c>
      <c r="W48" s="121" t="str">
        <f ca="1">_xlfn.XLOOKUP(G48&amp;$W$2,BS_CONTROLE[CHAVE],BS_CONTROLE[Quantidade_11],"-")</f>
        <v>-</v>
      </c>
      <c r="X48" s="121">
        <f ca="1">_xlfn.XLOOKUP(G48&amp;$X$2,BS_CONTROLE[CHAVE],BS_CONTROLE[Quantidade_11],"-")</f>
        <v>0</v>
      </c>
    </row>
    <row r="49" spans="1:24" s="122" customFormat="1" hidden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 hidden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 hidden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 hidden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0</v>
      </c>
      <c r="X52" s="121" t="str">
        <f ca="1">_xlfn.XLOOKUP(G52&amp;$X$2,BS_CONTROLE[CHAVE],BS_CONTROLE[Quantidade_11],"-")</f>
        <v>-</v>
      </c>
    </row>
    <row r="53" spans="1:24" s="122" customFormat="1" hidden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>
        <f ca="1">_xlfn.XLOOKUP(G53&amp;$V$2,BS_CONTROLE[CHAVE],BS_CONTROLE[Quantidade_11],"-")</f>
        <v>0</v>
      </c>
      <c r="W53" s="121" t="str">
        <f ca="1">_xlfn.XLOOKUP(G53&amp;$W$2,BS_CONTROLE[CHAVE],BS_CONTROLE[Quantidade_11],"-")</f>
        <v>-</v>
      </c>
      <c r="X53" s="121" t="str">
        <f ca="1">_xlfn.XLOOKUP(G53&amp;$X$2,BS_CONTROLE[CHAVE],BS_CONTROLE[Quantidade_11],"-")</f>
        <v>-</v>
      </c>
    </row>
    <row r="54" spans="1:24" s="122" customFormat="1" hidden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>
        <f ca="1">_xlfn.XLOOKUP(G54&amp;$W$2,BS_CONTROLE[CHAVE],BS_CONTROLE[Quantidade_11],"-")</f>
        <v>1</v>
      </c>
      <c r="X54" s="121">
        <f ca="1">_xlfn.XLOOKUP(G54&amp;$X$2,BS_CONTROLE[CHAVE],BS_CONTROLE[Quantidade_11],"-")</f>
        <v>0</v>
      </c>
    </row>
    <row r="55" spans="1:24" s="122" customFormat="1" hidden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 t="str">
        <f ca="1">_xlfn.XLOOKUP(G55&amp;$W$2,BS_CONTROLE[CHAVE],BS_CONTROLE[Quantidade_11],"-")</f>
        <v>-</v>
      </c>
      <c r="X55" s="121" t="str">
        <f ca="1">_xlfn.XLOOKUP(G55&amp;$X$2,BS_CONTROLE[CHAVE],BS_CONTROLE[Quantidade_11],"-")</f>
        <v>-</v>
      </c>
    </row>
    <row r="56" spans="1:24" s="122" customFormat="1" hidden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 hidden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 hidden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 hidden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 hidden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 hidden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28220</v>
      </c>
      <c r="X61" s="121">
        <f ca="1">_xlfn.XLOOKUP(G61&amp;$X$2,BS_CONTROLE[CHAVE],BS_CONTROLE[Quantidade_11],"-")</f>
        <v>0</v>
      </c>
    </row>
    <row r="62" spans="1:24" s="122" customFormat="1" hidden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>
        <f ca="1">_xlfn.XLOOKUP(G62&amp;$V$2,BS_CONTROLE[CHAVE],BS_CONTROLE[Quantidade_11],"-")</f>
        <v>1</v>
      </c>
      <c r="W62" s="121" t="str">
        <f ca="1">_xlfn.XLOOKUP(G62&amp;$W$2,BS_CONTROLE[CHAVE],BS_CONTROLE[Quantidade_11],"-")</f>
        <v>-</v>
      </c>
      <c r="X62" s="121">
        <f ca="1">_xlfn.XLOOKUP(G62&amp;$X$2,BS_CONTROLE[CHAVE],BS_CONTROLE[Quantidade_11],"-")</f>
        <v>0</v>
      </c>
    </row>
    <row r="63" spans="1:24" s="122" customFormat="1" hidden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>
        <f ca="1">_xlfn.XLOOKUP(G63&amp;$W$2,BS_CONTROLE[CHAVE],BS_CONTROLE[Quantidade_11],"-")</f>
        <v>1</v>
      </c>
      <c r="X63" s="121">
        <f ca="1">_xlfn.XLOOKUP(G63&amp;$X$2,BS_CONTROLE[CHAVE],BS_CONTROLE[Quantidade_11],"-")</f>
        <v>0</v>
      </c>
    </row>
    <row r="64" spans="1:24" s="122" customFormat="1" hidden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28220</v>
      </c>
      <c r="X64" s="121">
        <f ca="1">_xlfn.XLOOKUP(G64&amp;$X$2,BS_CONTROLE[CHAVE],BS_CONTROLE[Quantidade_11],"-")</f>
        <v>0</v>
      </c>
    </row>
    <row r="65" spans="1:24" s="122" customFormat="1" hidden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 t="str">
        <f ca="1">_xlfn.XLOOKUP(G65&amp;$W$2,BS_CONTROLE[CHAVE],BS_CONTROLE[Quantidade_11],"-")</f>
        <v>-</v>
      </c>
      <c r="X65" s="121" t="str">
        <f ca="1">_xlfn.XLOOKUP(G65&amp;$X$2,BS_CONTROLE[CHAVE],BS_CONTROLE[Quantidade_11],"-")</f>
        <v>-</v>
      </c>
    </row>
    <row r="66" spans="1:24" s="122" customFormat="1" hidden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0</v>
      </c>
      <c r="X66" s="121" t="str">
        <f ca="1">_xlfn.XLOOKUP(G66&amp;$X$2,BS_CONTROLE[CHAVE],BS_CONTROLE[Quantidade_11],"-")</f>
        <v>-</v>
      </c>
    </row>
    <row r="67" spans="1:24" s="122" customFormat="1" hidden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0</v>
      </c>
      <c r="X67" s="121" t="str">
        <f ca="1">_xlfn.XLOOKUP(G67&amp;$X$2,BS_CONTROLE[CHAVE],BS_CONTROLE[Quantidade_11],"-")</f>
        <v>-</v>
      </c>
    </row>
    <row r="68" spans="1:24" s="122" customFormat="1" hidden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>
        <f ca="1">_xlfn.XLOOKUP(G68&amp;$V$2,BS_CONTROLE[CHAVE],BS_CONTROLE[Quantidade_11],"-")</f>
        <v>1</v>
      </c>
      <c r="W68" s="121" t="str">
        <f ca="1">_xlfn.XLOOKUP(G68&amp;$W$2,BS_CONTROLE[CHAVE],BS_CONTROLE[Quantidade_11],"-")</f>
        <v>-</v>
      </c>
      <c r="X68" s="121">
        <f ca="1">_xlfn.XLOOKUP(G68&amp;$X$2,BS_CONTROLE[CHAVE],BS_CONTROLE[Quantidade_11],"-")</f>
        <v>0</v>
      </c>
    </row>
    <row r="69" spans="1:24" s="122" customFormat="1" hidden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>
        <f ca="1">_xlfn.XLOOKUP(G69&amp;$V$2,BS_CONTROLE[CHAVE],BS_CONTROLE[Quantidade_11],"-")</f>
        <v>0</v>
      </c>
      <c r="W69" s="121" t="str">
        <f ca="1">_xlfn.XLOOKUP(G69&amp;$W$2,BS_CONTROLE[CHAVE],BS_CONTROLE[Quantidade_11],"-")</f>
        <v>-</v>
      </c>
      <c r="X69" s="121" t="str">
        <f ca="1">_xlfn.XLOOKUP(G69&amp;$X$2,BS_CONTROLE[CHAVE],BS_CONTROLE[Quantidade_11],"-")</f>
        <v>-</v>
      </c>
    </row>
    <row r="70" spans="1:24" s="122" customFormat="1" hidden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 t="str">
        <f ca="1">_xlfn.XLOOKUP(G70&amp;$V$2,BS_CONTROLE[CHAVE],BS_CONTROLE[Quantidade_11],"-")</f>
        <v>-</v>
      </c>
      <c r="W70" s="121">
        <f ca="1">_xlfn.XLOOKUP(G70&amp;$W$2,BS_CONTROLE[CHAVE],BS_CONTROLE[Quantidade_11],"-")</f>
        <v>290</v>
      </c>
      <c r="X70" s="121" t="str">
        <f ca="1">_xlfn.XLOOKUP(G70&amp;$X$2,BS_CONTROLE[CHAVE],BS_CONTROLE[Quantidade_11],"-")</f>
        <v>-</v>
      </c>
    </row>
    <row r="71" spans="1:24" s="122" customFormat="1" hidden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>
        <f ca="1">_xlfn.XLOOKUP(G71&amp;$W$2,BS_CONTROLE[CHAVE],BS_CONTROLE[Quantidade_11],"-")</f>
        <v>1</v>
      </c>
      <c r="X71" s="121">
        <f ca="1">_xlfn.XLOOKUP(G71&amp;$X$2,BS_CONTROLE[CHAVE],BS_CONTROLE[Quantidade_11],"-")</f>
        <v>0</v>
      </c>
    </row>
    <row r="72" spans="1:24" s="122" customFormat="1" hidden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>
        <f ca="1">_xlfn.XLOOKUP(G72&amp;$W$2,BS_CONTROLE[CHAVE],BS_CONTROLE[Quantidade_11],"-")</f>
        <v>1</v>
      </c>
      <c r="X72" s="121" t="str">
        <f ca="1">_xlfn.XLOOKUP(G72&amp;$X$2,BS_CONTROLE[CHAVE],BS_CONTROLE[Quantidade_11],"-")</f>
        <v>-</v>
      </c>
    </row>
    <row r="73" spans="1:24" s="122" customFormat="1" hidden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>
        <f ca="1">_xlfn.XLOOKUP(G73&amp;$V$2,BS_CONTROLE[CHAVE],BS_CONTROLE[Quantidade_11],"-")</f>
        <v>600</v>
      </c>
      <c r="W73" s="121">
        <f ca="1">_xlfn.XLOOKUP(G73&amp;$W$2,BS_CONTROLE[CHAVE],BS_CONTROLE[Quantidade_11],"-")</f>
        <v>0</v>
      </c>
      <c r="X73" s="121" t="str">
        <f ca="1">_xlfn.XLOOKUP(G73&amp;$X$2,BS_CONTROLE[CHAVE],BS_CONTROLE[Quantidade_11],"-")</f>
        <v>-</v>
      </c>
    </row>
    <row r="74" spans="1:24" s="122" customFormat="1" hidden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50</v>
      </c>
      <c r="W74" s="121">
        <f ca="1">_xlfn.XLOOKUP(G74&amp;$W$2,BS_CONTROLE[CHAVE],BS_CONTROLE[Quantidade_11],"-")</f>
        <v>200</v>
      </c>
      <c r="X74" s="121" t="str">
        <f ca="1">_xlfn.XLOOKUP(G74&amp;$X$2,BS_CONTROLE[CHAVE],BS_CONTROLE[Quantidade_11],"-")</f>
        <v>-</v>
      </c>
    </row>
    <row r="75" spans="1:24" s="122" customFormat="1" hidden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28220</v>
      </c>
      <c r="X75" s="121">
        <f ca="1">_xlfn.XLOOKUP(G75&amp;$X$2,BS_CONTROLE[CHAVE],BS_CONTROLE[Quantidade_11],"-")</f>
        <v>0</v>
      </c>
    </row>
    <row r="76" spans="1:24" s="122" customFormat="1" hidden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 t="str">
        <f ca="1">_xlfn.XLOOKUP(G76&amp;$W$2,BS_CONTROLE[CHAVE],BS_CONTROLE[Quantidade_11],"-")</f>
        <v>-</v>
      </c>
      <c r="X76" s="121" t="str">
        <f ca="1">_xlfn.XLOOKUP(G76&amp;$X$2,BS_CONTROLE[CHAVE],BS_CONTROLE[Quantidade_11],"-")</f>
        <v>-</v>
      </c>
    </row>
    <row r="77" spans="1:24" s="122" customFormat="1" hidden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0</v>
      </c>
      <c r="X77" s="121" t="str">
        <f ca="1">_xlfn.XLOOKUP(G77&amp;$X$2,BS_CONTROLE[CHAVE],BS_CONTROLE[Quantidade_11],"-")</f>
        <v>-</v>
      </c>
    </row>
    <row r="78" spans="1:24" s="122" customFormat="1" hidden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0</v>
      </c>
      <c r="X78" s="121" t="str">
        <f ca="1">_xlfn.XLOOKUP(G78&amp;$X$2,BS_CONTROLE[CHAVE],BS_CONTROLE[Quantidade_11],"-")</f>
        <v>-</v>
      </c>
    </row>
    <row r="79" spans="1:24" s="122" customFormat="1" hidden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 t="str">
        <f ca="1">_xlfn.XLOOKUP(G79&amp;$W$2,BS_CONTROLE[CHAVE],BS_CONTROLE[Quantidade_11],"-")</f>
        <v>-</v>
      </c>
      <c r="X79" s="121" t="str">
        <f ca="1">_xlfn.XLOOKUP(G79&amp;$X$2,BS_CONTROLE[CHAVE],BS_CONTROLE[Quantidade_11],"-")</f>
        <v>-</v>
      </c>
    </row>
    <row r="80" spans="1:24" s="122" customFormat="1" hidden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>
        <f ca="1">_xlfn.XLOOKUP(G80&amp;$V$2,BS_CONTROLE[CHAVE],BS_CONTROLE[Quantidade_11],"-")</f>
        <v>1</v>
      </c>
      <c r="W80" s="121" t="str">
        <f ca="1">_xlfn.XLOOKUP(G80&amp;$W$2,BS_CONTROLE[CHAVE],BS_CONTROLE[Quantidade_11],"-")</f>
        <v>-</v>
      </c>
      <c r="X80" s="121">
        <f ca="1">_xlfn.XLOOKUP(G80&amp;$X$2,BS_CONTROLE[CHAVE],BS_CONTROLE[Quantidade_11],"-")</f>
        <v>0</v>
      </c>
    </row>
    <row r="81" spans="1:24" s="122" customFormat="1" hidden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 t="str">
        <f ca="1">_xlfn.XLOOKUP(G81&amp;$W$2,BS_CONTROLE[CHAVE],BS_CONTROLE[Quantidade_11],"-")</f>
        <v>-</v>
      </c>
      <c r="X81" s="121" t="str">
        <f ca="1">_xlfn.XLOOKUP(G81&amp;$X$2,BS_CONTROLE[CHAVE],BS_CONTROLE[Quantidade_11],"-")</f>
        <v>-</v>
      </c>
    </row>
    <row r="82" spans="1:24" s="122" customFormat="1" hidden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 t="str">
        <f ca="1">_xlfn.XLOOKUP(G82&amp;$W$2,BS_CONTROLE[CHAVE],BS_CONTROLE[Quantidade_11],"-")</f>
        <v>-</v>
      </c>
      <c r="X82" s="121" t="str">
        <f ca="1">_xlfn.XLOOKUP(G82&amp;$X$2,BS_CONTROLE[CHAVE],BS_CONTROLE[Quantidade_11],"-")</f>
        <v>-</v>
      </c>
    </row>
    <row r="83" spans="1:24" s="122" customFormat="1" hidden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>
        <f ca="1">_xlfn.XLOOKUP(G83&amp;$V$2,BS_CONTROLE[CHAVE],BS_CONTROLE[Quantidade_11],"-")</f>
        <v>0</v>
      </c>
      <c r="W83" s="121" t="str">
        <f ca="1">_xlfn.XLOOKUP(G83&amp;$W$2,BS_CONTROLE[CHAVE],BS_CONTROLE[Quantidade_11],"-")</f>
        <v>-</v>
      </c>
      <c r="X83" s="121" t="str">
        <f ca="1">_xlfn.XLOOKUP(G83&amp;$X$2,BS_CONTROLE[CHAVE],BS_CONTROLE[Quantidade_11],"-")</f>
        <v>-</v>
      </c>
    </row>
    <row r="84" spans="1:24" s="122" customFormat="1" hidden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>
        <f ca="1">_xlfn.XLOOKUP(G84&amp;$V$2,BS_CONTROLE[CHAVE],BS_CONTROLE[Quantidade_11],"-")</f>
        <v>600</v>
      </c>
      <c r="W84" s="121">
        <f ca="1">_xlfn.XLOOKUP(G84&amp;$W$2,BS_CONTROLE[CHAVE],BS_CONTROLE[Quantidade_11],"-")</f>
        <v>0</v>
      </c>
      <c r="X84" s="121" t="str">
        <f ca="1">_xlfn.XLOOKUP(G84&amp;$X$2,BS_CONTROLE[CHAVE],BS_CONTROLE[Quantidade_11],"-")</f>
        <v>-</v>
      </c>
    </row>
    <row r="85" spans="1:24" s="122" customFormat="1" hidden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 hidden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50</v>
      </c>
      <c r="W86" s="121">
        <f ca="1">_xlfn.XLOOKUP(G86&amp;$W$2,BS_CONTROLE[CHAVE],BS_CONTROLE[Quantidade_11],"-")</f>
        <v>200</v>
      </c>
      <c r="X86" s="121" t="str">
        <f ca="1">_xlfn.XLOOKUP(G86&amp;$X$2,BS_CONTROLE[CHAVE],BS_CONTROLE[Quantidade_11],"-")</f>
        <v>-</v>
      </c>
    </row>
    <row r="87" spans="1:24" s="122" customFormat="1" hidden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 hidden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PDM - PEDRA - DESCARGA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VAGÕES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0</v>
      </c>
      <c r="X88" s="121" t="str">
        <f ca="1">_xlfn.XLOOKUP(G88&amp;$X$2,BS_CONTROLE[CHAVE],BS_CONTROLE[Quantidade_11],"-")</f>
        <v>-</v>
      </c>
    </row>
    <row r="89" spans="1:24" s="122" customFormat="1" hidden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28220</v>
      </c>
      <c r="X89" s="121">
        <f ca="1">_xlfn.XLOOKUP(G89&amp;$X$2,BS_CONTROLE[CHAVE],BS_CONTROLE[Quantidade_11],"-")</f>
        <v>0</v>
      </c>
    </row>
    <row r="90" spans="1:24" s="122" customFormat="1" hidden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 t="str">
        <f ca="1">_xlfn.XLOOKUP(G90&amp;$W$2,BS_CONTROLE[CHAVE],BS_CONTROLE[Quantidade_11],"-")</f>
        <v>-</v>
      </c>
      <c r="X90" s="121" t="str">
        <f ca="1">_xlfn.XLOOKUP(G90&amp;$X$2,BS_CONTROLE[CHAVE],BS_CONTROLE[Quantidade_11],"-")</f>
        <v>-</v>
      </c>
    </row>
    <row r="91" spans="1:24" s="122" customFormat="1" hidden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-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0</v>
      </c>
      <c r="X91" s="121" t="str">
        <f ca="1">_xlfn.XLOOKUP(G91&amp;$X$2,BS_CONTROLE[CHAVE],BS_CONTROLE[Quantidade_11],"-")</f>
        <v>-</v>
      </c>
    </row>
    <row r="92" spans="1:24" s="122" customFormat="1" hidden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 t="str">
        <f ca="1">_xlfn.XLOOKUP(G92&amp;$W$2,BS_CONTROLE[CHAVE],BS_CONTROLE[Quantidade_11],"-")</f>
        <v>-</v>
      </c>
      <c r="X92" s="121" t="str">
        <f ca="1">_xlfn.XLOOKUP(G92&amp;$X$2,BS_CONTROLE[CHAVE],BS_CONTROLE[Quantidade_11],"-")</f>
        <v>-</v>
      </c>
    </row>
    <row r="93" spans="1:24" s="122" customFormat="1" hidden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 t="str">
        <f ca="1">_xlfn.XLOOKUP(G93&amp;$V$2,BS_CONTROLE[CHAVE],BS_CONTROLE[Quantidade_11],"-")</f>
        <v>-</v>
      </c>
      <c r="W93" s="121">
        <f ca="1">_xlfn.XLOOKUP(G93&amp;$W$2,BS_CONTROLE[CHAVE],BS_CONTROLE[Quantidade_11],"-")</f>
        <v>290</v>
      </c>
      <c r="X93" s="121" t="str">
        <f ca="1">_xlfn.XLOOKUP(G93&amp;$X$2,BS_CONTROLE[CHAVE],BS_CONTROLE[Quantidade_11],"-")</f>
        <v>-</v>
      </c>
    </row>
    <row r="94" spans="1:24" s="122" customFormat="1" hidden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 t="str">
        <f ca="1">_xlfn.XLOOKUP(G94&amp;$W$2,BS_CONTROLE[CHAVE],BS_CONTROLE[Quantidade_11],"-")</f>
        <v>-</v>
      </c>
      <c r="X94" s="121" t="str">
        <f ca="1">_xlfn.XLOOKUP(G94&amp;$X$2,BS_CONTROLE[CHAVE],BS_CONTROLE[Quantidade_11],"-")</f>
        <v>-</v>
      </c>
    </row>
    <row r="95" spans="1:24" s="122" customFormat="1" hidden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 t="str">
        <f ca="1">_xlfn.XLOOKUP(G95&amp;$W$2,BS_CONTROLE[CHAVE],BS_CONTROLE[Quantidade_11],"-")</f>
        <v>-</v>
      </c>
      <c r="X95" s="121" t="str">
        <f ca="1">_xlfn.XLOOKUP(G95&amp;$X$2,BS_CONTROLE[CHAVE],BS_CONTROLE[Quantidade_11],"-")</f>
        <v>-</v>
      </c>
    </row>
    <row r="96" spans="1:24" s="122" customFormat="1" hidden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50</v>
      </c>
      <c r="W96" s="121">
        <f ca="1">_xlfn.XLOOKUP(G96&amp;$W$2,BS_CONTROLE[CHAVE],BS_CONTROLE[Quantidade_11],"-")</f>
        <v>200</v>
      </c>
      <c r="X96" s="121" t="str">
        <f ca="1">_xlfn.XLOOKUP(G96&amp;$X$2,BS_CONTROLE[CHAVE],BS_CONTROLE[Quantidade_11],"-")</f>
        <v>-</v>
      </c>
    </row>
    <row r="97" spans="1:24" s="122" customFormat="1" hidden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 t="str">
        <f ca="1">_xlfn.XLOOKUP(G97&amp;$V$2,BS_CONTROLE[CHAVE],BS_CONTROLE[Quantidade_11],"-")</f>
        <v>-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 hidden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 hidden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 hidden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>
      <c r="A101" s="118" t="str">
        <f>IF(FN_MC!Y104="","*",FN_MC!Y104)</f>
        <v>*</v>
      </c>
      <c r="B101" s="118" t="str">
        <f>IF(FN_MC!X104="","*",FN_MC!X104)</f>
        <v>Oportunidade</v>
      </c>
      <c r="C101" s="118" t="str">
        <f>IF(FN_MC!Z104="","*",FN_MC!Z104)</f>
        <v>P1</v>
      </c>
      <c r="D101" s="119" t="str">
        <f>IF(FN_MC!S104="","*",FN_MC!S104)</f>
        <v>FERRONORTE</v>
      </c>
      <c r="E101" s="119" t="str">
        <f>IF(FN_MC!T104="","*",FN_MC!T104)</f>
        <v>TGR-TRO</v>
      </c>
      <c r="F101" s="119">
        <f>IF(FN_MC!B104="","*",FN_MC!B104)</f>
        <v>45939</v>
      </c>
      <c r="G101" s="119" t="str">
        <f>IF(FN_MC!D104="","*",FN_MC!D104)</f>
        <v>E14</v>
      </c>
      <c r="H101" s="119" t="str">
        <f>IF(FN_MC!F104="","*",FN_MC!F104)</f>
        <v>MECANIZAÇÃO - ESMERILHADORA</v>
      </c>
      <c r="I101" s="119" t="str">
        <f>IF(FN_MC!H104="","*",FN_MC!H104)</f>
        <v>TSF1</v>
      </c>
      <c r="J101" s="119" t="str">
        <f>IF(FN_MC!I104="","*",FN_MC!I104)</f>
        <v>TSF1</v>
      </c>
      <c r="K101" s="119" t="str">
        <f>IF(FN_MC!M104="","*",FN_MC!M104)</f>
        <v>TIQ-TBS</v>
      </c>
      <c r="L101" s="119" t="str">
        <f>IF(FN_MC!N104="","*",FN_MC!N104)</f>
        <v>TIQTBS</v>
      </c>
      <c r="M101" s="120">
        <f>IF(FN_MC!J104="","*",FN_MC!J104)</f>
        <v>98</v>
      </c>
      <c r="N101" s="120">
        <f>IF(FN_MC!K104="","*",FN_MC!K104)</f>
        <v>616</v>
      </c>
      <c r="O101" s="120">
        <f>IF(FN_MC!L104="","*",FN_MC!L104)</f>
        <v>662</v>
      </c>
      <c r="P101" s="120"/>
      <c r="Q101" s="137">
        <f>IF(FN_MC!O104="","*",FN_MC!O104)</f>
        <v>0.875</v>
      </c>
      <c r="R101" s="137">
        <f>IF(FN_MC!P104="","*",FN_MC!P104)</f>
        <v>4.1666666666666664E-2</v>
      </c>
      <c r="S101" s="119" t="str">
        <f>IF(FN_MC!Q104="","*",CONCATENATE(FN_MC!Q104," ",FN_MC!R104))</f>
        <v>50000 M</v>
      </c>
      <c r="T101" s="119" t="str">
        <f>IF(FN_MC!V104="","*",FN_MC!V104)</f>
        <v xml:space="preserve">Fernanda </v>
      </c>
      <c r="U101" s="119" t="str">
        <f>IF(FN_MC!W104="","*",FN_MC!W104)</f>
        <v>Deslocamento de TSF para TIQ, após segue a 16km/h de TIQ a TBS após segue a TSF 30km/h</v>
      </c>
      <c r="V101" s="121">
        <f ca="1">_xlfn.XLOOKUP(G101&amp;$V$2,BS_CONTROLE[CHAVE],BS_CONTROLE[Quantidade_11],"-")</f>
        <v>0</v>
      </c>
      <c r="W101" s="121">
        <f ca="1">_xlfn.XLOOKUP(G101&amp;$W$2,BS_CONTROLE[CHAVE],BS_CONTROLE[Quantidade_11],"-")</f>
        <v>28220</v>
      </c>
      <c r="X101" s="121">
        <f ca="1">_xlfn.XLOOKUP(G101&amp;$X$2,BS_CONTROLE[CHAVE],BS_CONTROLE[Quantidade_11],"-")</f>
        <v>0</v>
      </c>
    </row>
    <row r="102" spans="1:24" s="122" customFormat="1">
      <c r="A102" s="118" t="str">
        <f>IF(FN_MC!Y105="","*",FN_MC!Y105)</f>
        <v>*</v>
      </c>
      <c r="B102" s="118" t="str">
        <f>IF(FN_MC!X105="","*",FN_MC!X105)</f>
        <v>Contrato</v>
      </c>
      <c r="C102" s="118" t="str">
        <f>IF(FN_MC!Z105="","*",FN_MC!Z105)</f>
        <v>P0</v>
      </c>
      <c r="D102" s="119" t="str">
        <f>IF(FN_MC!S105="","*",FN_MC!S105)</f>
        <v>FERRONORTE</v>
      </c>
      <c r="E102" s="119" t="str">
        <f>IF(FN_MC!T105="","*",FN_MC!T105)</f>
        <v>TGR-TRO</v>
      </c>
      <c r="F102" s="119">
        <f>IF(FN_MC!B105="","*",FN_MC!B105)</f>
        <v>45939</v>
      </c>
      <c r="G102" s="119" t="str">
        <f>IF(FN_MC!D105="","*",FN_MC!D105)</f>
        <v>W71</v>
      </c>
      <c r="H102" s="119" t="str">
        <f>IF(FN_MC!F105="","*",FN_MC!F105)</f>
        <v>PDM - PEDRA - DESCARGA</v>
      </c>
      <c r="I102" s="119" t="str">
        <f>IF(FN_MC!H105="","*",FN_MC!H105)</f>
        <v>TAG2</v>
      </c>
      <c r="J102" s="119" t="str">
        <f>IF(FN_MC!I105="","*",FN_MC!I105)</f>
        <v>TRO</v>
      </c>
      <c r="K102" s="119" t="str">
        <f>IF(FN_MC!M105="","*",FN_MC!M105)</f>
        <v>TGA-TRO</v>
      </c>
      <c r="L102" s="119" t="str">
        <f>IF(FN_MC!N105="","*",FN_MC!N105)</f>
        <v>TAGTRO</v>
      </c>
      <c r="M102" s="120">
        <f>IF(FN_MC!J105="","*",FN_MC!J105)</f>
        <v>98</v>
      </c>
      <c r="N102" s="120">
        <f>IF(FN_MC!K105="","*",FN_MC!K105)</f>
        <v>502</v>
      </c>
      <c r="O102" s="120" t="str">
        <f>IF(FN_MC!L105="","*",FN_MC!L105)</f>
        <v>-</v>
      </c>
      <c r="P102" s="120"/>
      <c r="Q102" s="137">
        <f>IF(FN_MC!O105="","*",FN_MC!O105)</f>
        <v>0.79166666666666663</v>
      </c>
      <c r="R102" s="137">
        <f>IF(FN_MC!P105="","*",FN_MC!P105)</f>
        <v>4.1666666666666664E-2</v>
      </c>
      <c r="S102" s="119" t="str">
        <f>IF(FN_MC!Q105="","*",CONCATENATE(FN_MC!Q105," ",FN_MC!R105))</f>
        <v>1 VAGÕES</v>
      </c>
      <c r="T102" s="119" t="str">
        <f>IF(FN_MC!V105="","*",FN_MC!V105)</f>
        <v xml:space="preserve">Marcelo </v>
      </c>
      <c r="U102" s="119" t="str">
        <f>IF(FN_MC!W105="","*",FN_MC!W105)</f>
        <v xml:space="preserve">Deslocamento   </v>
      </c>
      <c r="V102" s="121">
        <f ca="1">_xlfn.XLOOKUP(G102&amp;$V$2,BS_CONTROLE[CHAVE],BS_CONTROLE[Quantidade_11],"-")</f>
        <v>1</v>
      </c>
      <c r="W102" s="121">
        <f ca="1">_xlfn.XLOOKUP(G102&amp;$W$2,BS_CONTROLE[CHAVE],BS_CONTROLE[Quantidade_11],"-")</f>
        <v>0</v>
      </c>
      <c r="X102" s="121" t="str">
        <f ca="1">_xlfn.XLOOKUP(G102&amp;$X$2,BS_CONTROLE[CHAVE],BS_CONTROLE[Quantidade_11],"-")</f>
        <v>-</v>
      </c>
    </row>
    <row r="103" spans="1:24" s="122" customFormat="1">
      <c r="A103" s="118" t="str">
        <f>IF(FN_MC!Y106="","*",FN_MC!Y106)</f>
        <v>*</v>
      </c>
      <c r="B103" s="118" t="str">
        <f>IF(FN_MC!X106="","*",FN_MC!X106)</f>
        <v>Contrato</v>
      </c>
      <c r="C103" s="118" t="str">
        <f>IF(FN_MC!Z106="","*",FN_MC!Z106)</f>
        <v>P0</v>
      </c>
      <c r="D103" s="119" t="str">
        <f>IF(FN_MC!S106="","*",FN_MC!S106)</f>
        <v>FERRONORTE</v>
      </c>
      <c r="E103" s="119" t="str">
        <f>IF(FN_MC!T106="","*",FN_MC!T106)</f>
        <v>TCS-TGR</v>
      </c>
      <c r="F103" s="119">
        <f>IF(FN_MC!B106="","*",FN_MC!B106)</f>
        <v>45939</v>
      </c>
      <c r="G103" s="119" t="str">
        <f>IF(FN_MC!D106="","*",FN_MC!D106)</f>
        <v>A60</v>
      </c>
      <c r="H103" s="119" t="str">
        <f>IF(FN_MC!F106="","*",FN_MC!F106)</f>
        <v>DETECÇÃO - RONDA 7 DIAS</v>
      </c>
      <c r="I103" s="119" t="str">
        <f>IF(FN_MC!H106="","*",FN_MC!H106)</f>
        <v>TGR2</v>
      </c>
      <c r="J103" s="119" t="str">
        <f>IF(FN_MC!I106="","*",FN_MC!I106)</f>
        <v>TRO</v>
      </c>
      <c r="K103" s="119" t="str">
        <f>IF(FN_MC!M106="","*",FN_MC!M106)</f>
        <v>TGR-TRO</v>
      </c>
      <c r="L103" s="119" t="str">
        <f>IF(FN_MC!N106="","*",FN_MC!N106)</f>
        <v>TGRTRO</v>
      </c>
      <c r="M103" s="120">
        <f>IF(FN_MC!J106="","*",FN_MC!J106)</f>
        <v>74</v>
      </c>
      <c r="N103" s="120">
        <f>IF(FN_MC!K106="","*",FN_MC!K106)</f>
        <v>500</v>
      </c>
      <c r="O103" s="120" t="str">
        <f>IF(FN_MC!L106="","*",FN_MC!L106)</f>
        <v>-</v>
      </c>
      <c r="P103" s="120"/>
      <c r="Q103" s="137">
        <f>IF(FN_MC!O106="","*",FN_MC!O106)</f>
        <v>0.375</v>
      </c>
      <c r="R103" s="137">
        <f>IF(FN_MC!P106="","*",FN_MC!P106)</f>
        <v>4.1666666666666664E-2</v>
      </c>
      <c r="S103" s="119" t="str">
        <f>IF(FN_MC!Q106="","*",CONCATENATE(FN_MC!Q106," ",FN_MC!R106))</f>
        <v>253 KM</v>
      </c>
      <c r="T103" s="119" t="str">
        <f>IF(FN_MC!V106="","*",FN_MC!V106)</f>
        <v>Miguel</v>
      </c>
      <c r="U103" s="119" t="str">
        <f>IF(FN_MC!W106="","*",FN_MC!W106)</f>
        <v>Ronda 7 dias</v>
      </c>
      <c r="V103" s="121" t="str">
        <f ca="1">_xlfn.XLOOKUP(G103&amp;$V$2,BS_CONTROLE[CHAVE],BS_CONTROLE[Quantidade_11],"-")</f>
        <v>-</v>
      </c>
      <c r="W103" s="121">
        <f ca="1">_xlfn.XLOOKUP(G103&amp;$W$2,BS_CONTROLE[CHAVE],BS_CONTROLE[Quantidade_11],"-")</f>
        <v>290</v>
      </c>
      <c r="X103" s="121" t="str">
        <f ca="1">_xlfn.XLOOKUP(G103&amp;$X$2,BS_CONTROLE[CHAVE],BS_CONTROLE[Quantidade_11],"-")</f>
        <v>-</v>
      </c>
    </row>
    <row r="104" spans="1:24" s="122" customFormat="1">
      <c r="A104" s="118" t="str">
        <f>IF(FN_MC!Y107="","*",FN_MC!Y107)</f>
        <v>*</v>
      </c>
      <c r="B104" s="118" t="str">
        <f>IF(FN_MC!X107="","*",FN_MC!X107)</f>
        <v>Oportunidade</v>
      </c>
      <c r="C104" s="118" t="str">
        <f>IF(FN_MC!Z107="","*",FN_MC!Z107)</f>
        <v>P1</v>
      </c>
      <c r="D104" s="119" t="str">
        <f>IF(FN_MC!S107="","*",FN_MC!S107)</f>
        <v>FERRONORTE</v>
      </c>
      <c r="E104" s="119" t="str">
        <f>IF(FN_MC!T107="","*",FN_MC!T107)</f>
        <v>TCS-TGR</v>
      </c>
      <c r="F104" s="119">
        <f>IF(FN_MC!B107="","*",FN_MC!B107)</f>
        <v>45939</v>
      </c>
      <c r="G104" s="119" t="str">
        <f>IF(FN_MC!D107="","*",FN_MC!D107)</f>
        <v>BRUNO (TF-525)</v>
      </c>
      <c r="H104" s="119" t="str">
        <f>IF(FN_MC!F107="","*",FN_MC!F107)</f>
        <v>PDM - SOLDA</v>
      </c>
      <c r="I104" s="119" t="str">
        <f>IF(FN_MC!H107="","*",FN_MC!H107)</f>
        <v>-</v>
      </c>
      <c r="J104" s="119" t="str">
        <f>IF(FN_MC!I107="","*",FN_MC!I107)</f>
        <v>-</v>
      </c>
      <c r="K104" s="119" t="str">
        <f>IF(FN_MC!M107="","*",FN_MC!M107)</f>
        <v>TOM-1</v>
      </c>
      <c r="L104" s="119" t="str">
        <f>IF(FN_MC!N107="","*",FN_MC!N107)</f>
        <v>TOM1</v>
      </c>
      <c r="M104" s="120">
        <f>IF(FN_MC!J107="","*",FN_MC!J107)</f>
        <v>74</v>
      </c>
      <c r="N104" s="120">
        <f>IF(FN_MC!K107="","*",FN_MC!K107)</f>
        <v>406.1</v>
      </c>
      <c r="O104" s="120" t="str">
        <f>IF(FN_MC!L107="","*",FN_MC!L107)</f>
        <v>-</v>
      </c>
      <c r="P104" s="120"/>
      <c r="Q104" s="137">
        <f>IF(FN_MC!O107="","*",FN_MC!O107)</f>
        <v>0.375</v>
      </c>
      <c r="R104" s="137">
        <f>IF(FN_MC!P107="","*",FN_MC!P107)</f>
        <v>6.25E-2</v>
      </c>
      <c r="S104" s="119" t="str">
        <f>IF(FN_MC!Q107="","*",CONCATENATE(FN_MC!Q107," ",FN_MC!R107))</f>
        <v>1 Nº DE SOLDA</v>
      </c>
      <c r="T104" s="119" t="str">
        <f>IF(FN_MC!V107="","*",FN_MC!V107)</f>
        <v xml:space="preserve">Bruno </v>
      </c>
      <c r="U104" s="119" t="str">
        <f>IF(FN_MC!W107="","*",FN_MC!W107)</f>
        <v xml:space="preserve">Solda depende de temperatura /VIA1 </v>
      </c>
      <c r="V104" s="121">
        <f ca="1">_xlfn.XLOOKUP(G104&amp;$V$2,BS_CONTROLE[CHAVE],BS_CONTROLE[Quantidade_11],"-")</f>
        <v>2</v>
      </c>
      <c r="W104" s="121">
        <f ca="1">_xlfn.XLOOKUP(G104&amp;$W$2,BS_CONTROLE[CHAVE],BS_CONTROLE[Quantidade_11],"-")</f>
        <v>0</v>
      </c>
      <c r="X104" s="121" t="str">
        <f ca="1">_xlfn.XLOOKUP(G104&amp;$X$2,BS_CONTROLE[CHAVE],BS_CONTROLE[Quantidade_11],"-")</f>
        <v>-</v>
      </c>
    </row>
    <row r="105" spans="1:24" s="122" customFormat="1">
      <c r="A105" s="118" t="str">
        <f>IF(FN_MC!Y108="","*",FN_MC!Y108)</f>
        <v>*</v>
      </c>
      <c r="B105" s="118" t="str">
        <f>IF(FN_MC!X108="","*",FN_MC!X108)</f>
        <v>Oportunidade</v>
      </c>
      <c r="C105" s="118" t="str">
        <f>IF(FN_MC!Z108="","*",FN_MC!Z108)</f>
        <v>P2</v>
      </c>
      <c r="D105" s="119" t="str">
        <f>IF(FN_MC!S108="","*",FN_MC!S108)</f>
        <v>FERRONORTE</v>
      </c>
      <c r="E105" s="119" t="str">
        <f>IF(FN_MC!T108="","*",FN_MC!T108)</f>
        <v>TCS-TGR</v>
      </c>
      <c r="F105" s="119">
        <f>IF(FN_MC!B108="","*",FN_MC!B108)</f>
        <v>45939</v>
      </c>
      <c r="G105" s="119" t="str">
        <f>IF(FN_MC!D108="","*",FN_MC!D108)</f>
        <v>W48</v>
      </c>
      <c r="H105" s="119" t="str">
        <f>IF(FN_MC!F108="","*",FN_MC!F108)</f>
        <v>MECANIZAÇÃO - DOL</v>
      </c>
      <c r="I105" s="119" t="str">
        <f>IF(FN_MC!H108="","*",FN_MC!H108)</f>
        <v>TOM2</v>
      </c>
      <c r="J105" s="119" t="str">
        <f>IF(FN_MC!I108="","*",FN_MC!I108)</f>
        <v>TOM2</v>
      </c>
      <c r="K105" s="119" t="str">
        <f>IF(FN_MC!M108="","*",FN_MC!M108)</f>
        <v>TOM-TMT</v>
      </c>
      <c r="L105" s="119" t="str">
        <f>IF(FN_MC!N108="","*",FN_MC!N108)</f>
        <v>TMTTOM</v>
      </c>
      <c r="M105" s="120">
        <f>IF(FN_MC!J108="","*",FN_MC!J108)</f>
        <v>74</v>
      </c>
      <c r="N105" s="120">
        <f>IF(FN_MC!K108="","*",FN_MC!K108)</f>
        <v>404.08</v>
      </c>
      <c r="O105" s="120">
        <f>IF(FN_MC!L108="","*",FN_MC!L108)</f>
        <v>400.78</v>
      </c>
      <c r="P105" s="120"/>
      <c r="Q105" s="137">
        <f>IF(FN_MC!O108="","*",FN_MC!O108)</f>
        <v>0.375</v>
      </c>
      <c r="R105" s="137">
        <f>IF(FN_MC!P108="","*",FN_MC!P108)</f>
        <v>8.3333333333333329E-2</v>
      </c>
      <c r="S105" s="119" t="str">
        <f>IF(FN_MC!Q108="","*",CONCATENATE(FN_MC!Q108," ",FN_MC!R108))</f>
        <v>1000 M</v>
      </c>
      <c r="T105" s="119" t="str">
        <f>IF(FN_MC!V108="","*",FN_MC!V108)</f>
        <v>Rodrigo</v>
      </c>
      <c r="U105" s="119" t="str">
        <f>IF(FN_MC!W108="","*",FN_MC!W108)</f>
        <v>DOL</v>
      </c>
      <c r="V105" s="121">
        <f ca="1">_xlfn.XLOOKUP(G105&amp;$V$2,BS_CONTROLE[CHAVE],BS_CONTROLE[Quantidade_11],"-")</f>
        <v>0</v>
      </c>
      <c r="W105" s="121" t="str">
        <f ca="1">_xlfn.XLOOKUP(G105&amp;$W$2,BS_CONTROLE[CHAVE],BS_CONTROLE[Quantidade_11],"-")</f>
        <v>-</v>
      </c>
      <c r="X105" s="121" t="str">
        <f ca="1">_xlfn.XLOOKUP(G105&amp;$X$2,BS_CONTROLE[CHAVE],BS_CONTROLE[Quantidade_11],"-")</f>
        <v>-</v>
      </c>
    </row>
    <row r="106" spans="1:24" s="122" customFormat="1">
      <c r="A106" s="118" t="str">
        <f>IF(FN_MC!Y109="","*",FN_MC!Y109)</f>
        <v>*</v>
      </c>
      <c r="B106" s="118" t="str">
        <f>IF(FN_MC!X109="","*",FN_MC!X109)</f>
        <v>Oportunidade</v>
      </c>
      <c r="C106" s="118" t="str">
        <f>IF(FN_MC!Z109="","*",FN_MC!Z109)</f>
        <v>P0</v>
      </c>
      <c r="D106" s="119" t="str">
        <f>IF(FN_MC!S109="","*",FN_MC!S109)</f>
        <v>FERRONORTE</v>
      </c>
      <c r="E106" s="119" t="str">
        <f>IF(FN_MC!T109="","*",FN_MC!T109)</f>
        <v>TMI-TCS</v>
      </c>
      <c r="F106" s="119">
        <f>IF(FN_MC!B109="","*",FN_MC!B109)</f>
        <v>45939</v>
      </c>
      <c r="G106" s="119" t="str">
        <f>IF(FN_MC!D109="","*",FN_MC!D109)</f>
        <v>W50</v>
      </c>
      <c r="H106" s="119" t="str">
        <f>IF(FN_MC!F109="","*",FN_MC!F109)</f>
        <v>PDM - PEDRA - DESCARGA</v>
      </c>
      <c r="I106" s="119" t="str">
        <f>IF(FN_MC!H109="","*",FN_MC!H109)</f>
        <v>TCS1</v>
      </c>
      <c r="J106" s="119" t="str">
        <f>IF(FN_MC!I109="","*",FN_MC!I109)</f>
        <v>TCS2</v>
      </c>
      <c r="K106" s="119" t="str">
        <f>IF(FN_MC!M109="","*",FN_MC!M109)</f>
        <v>TCE-TID</v>
      </c>
      <c r="L106" s="119" t="str">
        <f>IF(FN_MC!N109="","*",FN_MC!N109)</f>
        <v>177TID</v>
      </c>
      <c r="M106" s="120">
        <f>IF(FN_MC!J109="","*",FN_MC!J109)</f>
        <v>74</v>
      </c>
      <c r="N106" s="120">
        <f>IF(FN_MC!K109="","*",FN_MC!K109)</f>
        <v>183</v>
      </c>
      <c r="O106" s="120">
        <f>IF(FN_MC!L109="","*",FN_MC!L109)</f>
        <v>180</v>
      </c>
      <c r="P106" s="120"/>
      <c r="Q106" s="137">
        <f>IF(FN_MC!O109="","*",FN_MC!O109)</f>
        <v>0.375</v>
      </c>
      <c r="R106" s="137">
        <f>IF(FN_MC!P109="","*",FN_MC!P109)</f>
        <v>8.3333333333333329E-2</v>
      </c>
      <c r="S106" s="119" t="str">
        <f>IF(FN_MC!Q109="","*",CONCATENATE(FN_MC!Q109," ",FN_MC!R109))</f>
        <v>15 VAGÕES</v>
      </c>
      <c r="T106" s="119" t="str">
        <f>IF(FN_MC!V109="","*",FN_MC!V109)</f>
        <v>Herbert</v>
      </c>
      <c r="U106" s="119" t="str">
        <f>IF(FN_MC!W109="","*",FN_MC!W109)</f>
        <v xml:space="preserve">Descarga de pedra </v>
      </c>
      <c r="V106" s="121">
        <f ca="1">_xlfn.XLOOKUP(G106&amp;$V$2,BS_CONTROLE[CHAVE],BS_CONTROLE[Quantidade_11],"-")</f>
        <v>0</v>
      </c>
      <c r="W106" s="121" t="str">
        <f ca="1">_xlfn.XLOOKUP(G106&amp;$W$2,BS_CONTROLE[CHAVE],BS_CONTROLE[Quantidade_11],"-")</f>
        <v>-</v>
      </c>
      <c r="X106" s="121" t="str">
        <f ca="1">_xlfn.XLOOKUP(G106&amp;$X$2,BS_CONTROLE[CHAVE],BS_CONTROLE[Quantidade_11],"-")</f>
        <v>-</v>
      </c>
    </row>
    <row r="107" spans="1:24" s="122" customFormat="1">
      <c r="A107" s="118" t="str">
        <f>IF(FN_MC!Y110="","*",FN_MC!Y110)</f>
        <v>*</v>
      </c>
      <c r="B107" s="118" t="str">
        <f>IF(FN_MC!X110="","*",FN_MC!X110)</f>
        <v>Oportunidade</v>
      </c>
      <c r="C107" s="118" t="str">
        <f>IF(FN_MC!Z110="","*",FN_MC!Z110)</f>
        <v>P1</v>
      </c>
      <c r="D107" s="119" t="str">
        <f>IF(FN_MC!S110="","*",FN_MC!S110)</f>
        <v>FERRONORTE</v>
      </c>
      <c r="E107" s="119" t="str">
        <f>IF(FN_MC!T110="","*",FN_MC!T110)</f>
        <v>TMI-TCS</v>
      </c>
      <c r="F107" s="119">
        <f>IF(FN_MC!B110="","*",FN_MC!B110)</f>
        <v>45939</v>
      </c>
      <c r="G107" s="119" t="str">
        <f>IF(FN_MC!D110="","*",FN_MC!D110)</f>
        <v>MARCOS (TF-520)</v>
      </c>
      <c r="H107" s="119" t="str">
        <f>IF(FN_MC!F110="","*",FN_MC!F110)</f>
        <v>PDM - SOLDA</v>
      </c>
      <c r="I107" s="119" t="str">
        <f>IF(FN_MC!H110="","*",FN_MC!H110)</f>
        <v>-</v>
      </c>
      <c r="J107" s="119" t="str">
        <f>IF(FN_MC!I110="","*",FN_MC!I110)</f>
        <v>-</v>
      </c>
      <c r="K107" s="119" t="str">
        <f>IF(FN_MC!M110="","*",FN_MC!M110)</f>
        <v>TQI-2</v>
      </c>
      <c r="L107" s="119" t="str">
        <f>IF(FN_MC!N110="","*",FN_MC!N110)</f>
        <v>TQI2</v>
      </c>
      <c r="M107" s="120">
        <f>IF(FN_MC!J110="","*",FN_MC!J110)</f>
        <v>74</v>
      </c>
      <c r="N107" s="120">
        <f>IF(FN_MC!K110="","*",FN_MC!K110)</f>
        <v>62.2</v>
      </c>
      <c r="O107" s="120" t="str">
        <f>IF(FN_MC!L110="","*",FN_MC!L110)</f>
        <v>-</v>
      </c>
      <c r="P107" s="120"/>
      <c r="Q107" s="137">
        <f>IF(FN_MC!O110="","*",FN_MC!O110)</f>
        <v>0.375</v>
      </c>
      <c r="R107" s="137">
        <f>IF(FN_MC!P110="","*",FN_MC!P110)</f>
        <v>6.25E-2</v>
      </c>
      <c r="S107" s="119" t="str">
        <f>IF(FN_MC!Q110="","*",CONCATENATE(FN_MC!Q110," ",FN_MC!R110))</f>
        <v>1 Nº DE SOLDA</v>
      </c>
      <c r="T107" s="119" t="str">
        <f>IF(FN_MC!V110="","*",FN_MC!V110)</f>
        <v>Herbert</v>
      </c>
      <c r="U107" s="119" t="str">
        <f>IF(FN_MC!W110="","*",FN_MC!W110)</f>
        <v xml:space="preserve">Solda depende de temperatura 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>
      <c r="A108" s="118" t="str">
        <f>IF(FN_MC!Y111="","*",FN_MC!Y111)</f>
        <v>*</v>
      </c>
      <c r="B108" s="118" t="str">
        <f>IF(FN_MC!X111="","*",FN_MC!X111)</f>
        <v>Oportunidade</v>
      </c>
      <c r="C108" s="118" t="str">
        <f>IF(FN_MC!Z111="","*",FN_MC!Z111)</f>
        <v>P0</v>
      </c>
      <c r="D108" s="119" t="str">
        <f>IF(FN_MC!S111="","*",FN_MC!S111)</f>
        <v>MALHA CENTRAL</v>
      </c>
      <c r="E108" s="119" t="str">
        <f>IF(FN_MC!T111="","*",FN_MC!T111)</f>
        <v>RAMAL</v>
      </c>
      <c r="F108" s="119">
        <f>IF(FN_MC!B111="","*",FN_MC!B111)</f>
        <v>45939</v>
      </c>
      <c r="G108" s="119" t="str">
        <f>IF(FN_MC!D111="","*",FN_MC!D111)</f>
        <v>A87</v>
      </c>
      <c r="H108" s="119" t="str">
        <f>IF(FN_MC!F111="","*",FN_MC!F111)</f>
        <v>CAMINHÃO DE SOLDA</v>
      </c>
      <c r="I108" s="119" t="str">
        <f>IF(FN_MC!H111="","*",FN_MC!H111)</f>
        <v>ZTEZVT</v>
      </c>
      <c r="J108" s="119" t="str">
        <f>IF(FN_MC!I111="","*",FN_MC!I111)</f>
        <v>ZTEZVT</v>
      </c>
      <c r="K108" s="119" t="str">
        <f>IF(FN_MC!M111="","*",FN_MC!M111)</f>
        <v>ZTE-ZVT</v>
      </c>
      <c r="L108" s="119" t="str">
        <f>IF(FN_MC!N111="","*",FN_MC!N111)</f>
        <v>ZTEZVT</v>
      </c>
      <c r="M108" s="120">
        <f>IF(FN_MC!J111="","*",FN_MC!J111)</f>
        <v>78</v>
      </c>
      <c r="N108" s="120">
        <f>IF(FN_MC!K111="","*",FN_MC!K111)</f>
        <v>235</v>
      </c>
      <c r="O108" s="120">
        <f>IF(FN_MC!L111="","*",FN_MC!L111)</f>
        <v>237</v>
      </c>
      <c r="P108" s="120"/>
      <c r="Q108" s="137">
        <f>IF(FN_MC!O111="","*",FN_MC!O111)</f>
        <v>0.35416666666666669</v>
      </c>
      <c r="R108" s="137">
        <f>IF(FN_MC!P111="","*",FN_MC!P111)</f>
        <v>0.125</v>
      </c>
      <c r="S108" s="119" t="str">
        <f>IF(FN_MC!Q111="","*",CONCATENATE(FN_MC!Q111," ",FN_MC!R111))</f>
        <v>3 Nº DE SOLDA</v>
      </c>
      <c r="T108" s="119" t="str">
        <f>IF(FN_MC!V111="","*",FN_MC!V111)</f>
        <v>Paulo</v>
      </c>
      <c r="U108" s="119" t="str">
        <f>IF(FN_MC!W111="","*",FN_MC!W111)</f>
        <v xml:space="preserve">Caminhão de solda 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>
      <c r="A109" s="118" t="str">
        <f>IF(FN_MC!Y112="","*",FN_MC!Y112)</f>
        <v>*</v>
      </c>
      <c r="B109" s="118" t="str">
        <f>IF(FN_MC!X112="","*",FN_MC!X112)</f>
        <v>Oportunidade</v>
      </c>
      <c r="C109" s="118" t="str">
        <f>IF(FN_MC!Z112="","*",FN_MC!Z112)</f>
        <v>P0</v>
      </c>
      <c r="D109" s="119" t="str">
        <f>IF(FN_MC!S112="","*",FN_MC!S112)</f>
        <v>MALHA CENTRAL</v>
      </c>
      <c r="E109" s="119" t="str">
        <f>IF(FN_MC!T112="","*",FN_MC!T112)</f>
        <v>PRV-POV</v>
      </c>
      <c r="F109" s="119">
        <f>IF(FN_MC!B112="","*",FN_MC!B112)</f>
        <v>45939</v>
      </c>
      <c r="G109" s="119" t="str">
        <f>IF(FN_MC!D112="","*",FN_MC!D112)</f>
        <v>A52</v>
      </c>
      <c r="H109" s="119" t="str">
        <f>IF(FN_MC!F112="","*",FN_MC!F112)</f>
        <v>OUTRAS ATIVIDADES</v>
      </c>
      <c r="I109" s="119" t="str">
        <f>IF(FN_MC!H112="","*",FN_MC!H112)</f>
        <v>PAM</v>
      </c>
      <c r="J109" s="119" t="str">
        <f>IF(FN_MC!I112="","*",FN_MC!I112)</f>
        <v>POA</v>
      </c>
      <c r="K109" s="119" t="str">
        <f>IF(FN_MC!M112="","*",FN_MC!M112)</f>
        <v>POA-PAM</v>
      </c>
      <c r="L109" s="119" t="str">
        <f>IF(FN_MC!N112="","*",FN_MC!N112)</f>
        <v>POAPAM</v>
      </c>
      <c r="M109" s="120">
        <f>IF(FN_MC!J112="","*",FN_MC!J112)</f>
        <v>103</v>
      </c>
      <c r="N109" s="120">
        <f>IF(FN_MC!K112="","*",FN_MC!K112)</f>
        <v>1887</v>
      </c>
      <c r="O109" s="120" t="str">
        <f>IF(FN_MC!L112="","*",FN_MC!L112)</f>
        <v>-</v>
      </c>
      <c r="P109" s="120"/>
      <c r="Q109" s="137">
        <f>IF(FN_MC!O112="","*",FN_MC!O112)</f>
        <v>0.375</v>
      </c>
      <c r="R109" s="137">
        <f>IF(FN_MC!P112="","*",FN_MC!P112)</f>
        <v>4.1666666666666664E-2</v>
      </c>
      <c r="S109" s="119" t="str">
        <f>IF(FN_MC!Q112="","*",CONCATENATE(FN_MC!Q112," ",FN_MC!R112))</f>
        <v>1 BINÁRIO</v>
      </c>
      <c r="T109" s="119" t="str">
        <f>IF(FN_MC!V112="","*",FN_MC!V112)</f>
        <v xml:space="preserve">Lucas </v>
      </c>
      <c r="U109" s="119" t="str">
        <f>IF(FN_MC!W112="","*",FN_MC!W112)</f>
        <v>No km 1867 tecnico da engenharia embarca para aplicação fixação e desembarca no km 1894, e no km 1887 substuição de galochas (A20) segue em comboio</v>
      </c>
      <c r="V109" s="121" t="str">
        <f ca="1">_xlfn.XLOOKUP(G109&amp;$V$2,BS_CONTROLE[CHAVE],BS_CONTROLE[Quantidade_11],"-")</f>
        <v>-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 hidden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 hidden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 hidden="1">
      <c r="A112" s="118" t="str">
        <f>IF(FN_MC!Y115="","*",FN_MC!Y115)</f>
        <v>*</v>
      </c>
      <c r="B112" s="118" t="str">
        <f>IF(FN_MC!X115="","*",FN_MC!X115)</f>
        <v>*</v>
      </c>
      <c r="C112" s="118" t="str">
        <f>IF(FN_MC!Z115="","*",FN_MC!Z115)</f>
        <v>*</v>
      </c>
      <c r="D112" s="119" t="str">
        <f>IF(FN_MC!S115="","*",FN_MC!S115)</f>
        <v>-</v>
      </c>
      <c r="E112" s="119" t="str">
        <f>IF(FN_MC!T115="","*",FN_MC!T115)</f>
        <v>-</v>
      </c>
      <c r="F112" s="119" t="str">
        <f>IF(FN_MC!B115="","*",FN_MC!B115)</f>
        <v>*</v>
      </c>
      <c r="G112" s="119" t="str">
        <f>IF(FN_MC!D115="","*",FN_MC!D115)</f>
        <v>*</v>
      </c>
      <c r="H112" s="119" t="str">
        <f>IF(FN_MC!F115="","*",FN_MC!F115)</f>
        <v>*</v>
      </c>
      <c r="I112" s="119" t="str">
        <f>IF(FN_MC!H115="","*",FN_MC!H115)</f>
        <v>*</v>
      </c>
      <c r="J112" s="119" t="str">
        <f>IF(FN_MC!I115="","*",FN_MC!I115)</f>
        <v>*</v>
      </c>
      <c r="K112" s="119" t="str">
        <f>IF(FN_MC!M115="","*",FN_MC!M115)</f>
        <v>-</v>
      </c>
      <c r="L112" s="119" t="str">
        <f>IF(FN_MC!N115="","*",FN_MC!N115)</f>
        <v>-</v>
      </c>
      <c r="M112" s="120" t="str">
        <f>IF(FN_MC!J115="","*",FN_MC!J115)</f>
        <v>*</v>
      </c>
      <c r="N112" s="120" t="str">
        <f>IF(FN_MC!K115="","*",FN_MC!K115)</f>
        <v>*</v>
      </c>
      <c r="O112" s="120" t="str">
        <f>IF(FN_MC!L115="","*",FN_MC!L115)</f>
        <v>*</v>
      </c>
      <c r="P112" s="120"/>
      <c r="Q112" s="137" t="str">
        <f>IF(FN_MC!O115="","*",FN_MC!O115)</f>
        <v>*</v>
      </c>
      <c r="R112" s="137" t="str">
        <f>IF(FN_MC!P115="","*",FN_MC!P115)</f>
        <v>*</v>
      </c>
      <c r="S112" s="119" t="str">
        <f>IF(FN_MC!Q115="","*",CONCATENATE(FN_MC!Q115," ",FN_MC!R115))</f>
        <v>*</v>
      </c>
      <c r="T112" s="119" t="str">
        <f>IF(FN_MC!V115="","*",FN_MC!V115)</f>
        <v>*</v>
      </c>
      <c r="U112" s="119" t="str">
        <f>IF(FN_MC!W115="","*",FN_MC!W115)</f>
        <v>*</v>
      </c>
      <c r="V112" s="121" t="str">
        <f ca="1">_xlfn.XLOOKUP(G112&amp;$V$2,BS_CONTROLE[CHAVE],BS_CONTROLE[Quantidade_11],"-")</f>
        <v>-</v>
      </c>
      <c r="W112" s="121" t="str">
        <f ca="1">_xlfn.XLOOKUP(G112&amp;$W$2,BS_CONTROLE[CHAVE],BS_CONTROLE[Quantidade_11],"-")</f>
        <v>-</v>
      </c>
      <c r="X112" s="121" t="str">
        <f ca="1">_xlfn.XLOOKUP(G112&amp;$X$2,BS_CONTROLE[CHAVE],BS_CONTROLE[Quantidade_11],"-")</f>
        <v>-</v>
      </c>
    </row>
    <row r="113" spans="1:24" s="122" customFormat="1" hidden="1">
      <c r="A113" s="118" t="str">
        <f>IF(FN_MC!Y116="","*",FN_MC!Y116)</f>
        <v>*</v>
      </c>
      <c r="B113" s="118" t="str">
        <f>IF(FN_MC!X116="","*",FN_MC!X116)</f>
        <v>*</v>
      </c>
      <c r="C113" s="118" t="str">
        <f>IF(FN_MC!Z116="","*",FN_MC!Z116)</f>
        <v>*</v>
      </c>
      <c r="D113" s="119" t="str">
        <f>IF(FN_MC!S116="","*",FN_MC!S116)</f>
        <v>-</v>
      </c>
      <c r="E113" s="119" t="str">
        <f>IF(FN_MC!T116="","*",FN_MC!T116)</f>
        <v>-</v>
      </c>
      <c r="F113" s="119" t="str">
        <f>IF(FN_MC!B116="","*",FN_MC!B116)</f>
        <v>*</v>
      </c>
      <c r="G113" s="119" t="str">
        <f>IF(FN_MC!D116="","*",FN_MC!D116)</f>
        <v>*</v>
      </c>
      <c r="H113" s="119" t="str">
        <f>IF(FN_MC!F116="","*",FN_MC!F116)</f>
        <v>*</v>
      </c>
      <c r="I113" s="119" t="str">
        <f>IF(FN_MC!H116="","*",FN_MC!H116)</f>
        <v>*</v>
      </c>
      <c r="J113" s="119" t="str">
        <f>IF(FN_MC!I116="","*",FN_MC!I116)</f>
        <v>*</v>
      </c>
      <c r="K113" s="119" t="str">
        <f>IF(FN_MC!M116="","*",FN_MC!M116)</f>
        <v>-</v>
      </c>
      <c r="L113" s="119" t="str">
        <f>IF(FN_MC!N116="","*",FN_MC!N116)</f>
        <v>-</v>
      </c>
      <c r="M113" s="120" t="str">
        <f>IF(FN_MC!J116="","*",FN_MC!J116)</f>
        <v>*</v>
      </c>
      <c r="N113" s="120" t="str">
        <f>IF(FN_MC!K116="","*",FN_MC!K116)</f>
        <v>*</v>
      </c>
      <c r="O113" s="120" t="str">
        <f>IF(FN_MC!L116="","*",FN_MC!L116)</f>
        <v>*</v>
      </c>
      <c r="P113" s="120"/>
      <c r="Q113" s="137" t="str">
        <f>IF(FN_MC!O116="","*",FN_MC!O116)</f>
        <v>*</v>
      </c>
      <c r="R113" s="137" t="str">
        <f>IF(FN_MC!P116="","*",FN_MC!P116)</f>
        <v>*</v>
      </c>
      <c r="S113" s="119" t="str">
        <f>IF(FN_MC!Q116="","*",CONCATENATE(FN_MC!Q116," ",FN_MC!R116))</f>
        <v>*</v>
      </c>
      <c r="T113" s="119" t="str">
        <f>IF(FN_MC!V116="","*",FN_MC!V116)</f>
        <v>*</v>
      </c>
      <c r="U113" s="119" t="str">
        <f>IF(FN_MC!W116="","*",FN_MC!W116)</f>
        <v>*</v>
      </c>
      <c r="V113" s="121" t="str">
        <f ca="1">_xlfn.XLOOKUP(G113&amp;$V$2,BS_CONTROLE[CHAVE],BS_CONTROLE[Quantidade_11],"-")</f>
        <v>-</v>
      </c>
      <c r="W113" s="121" t="str">
        <f ca="1">_xlfn.XLOOKUP(G113&amp;$W$2,BS_CONTROLE[CHAVE],BS_CONTROLE[Quantidade_11],"-")</f>
        <v>-</v>
      </c>
      <c r="X113" s="121" t="str">
        <f ca="1">_xlfn.XLOOKUP(G113&amp;$X$2,BS_CONTROLE[CHAVE],BS_CONTROLE[Quantidade_11],"-")</f>
        <v>-</v>
      </c>
    </row>
    <row r="114" spans="1:24" s="122" customFormat="1" hidden="1">
      <c r="A114" s="118" t="str">
        <f>IF(FN_MC!Y117="","*",FN_MC!Y117)</f>
        <v>*</v>
      </c>
      <c r="B114" s="118" t="str">
        <f>IF(FN_MC!X117="","*",FN_MC!X117)</f>
        <v>*</v>
      </c>
      <c r="C114" s="118" t="str">
        <f>IF(FN_MC!Z117="","*",FN_MC!Z117)</f>
        <v>*</v>
      </c>
      <c r="D114" s="119" t="str">
        <f>IF(FN_MC!S117="","*",FN_MC!S117)</f>
        <v>-</v>
      </c>
      <c r="E114" s="119" t="str">
        <f>IF(FN_MC!T117="","*",FN_MC!T117)</f>
        <v>-</v>
      </c>
      <c r="F114" s="119" t="str">
        <f>IF(FN_MC!B117="","*",FN_MC!B117)</f>
        <v>*</v>
      </c>
      <c r="G114" s="119" t="str">
        <f>IF(FN_MC!D117="","*",FN_MC!D117)</f>
        <v>*</v>
      </c>
      <c r="H114" s="119" t="str">
        <f>IF(FN_MC!F117="","*",FN_MC!F117)</f>
        <v>*</v>
      </c>
      <c r="I114" s="119" t="str">
        <f>IF(FN_MC!H117="","*",FN_MC!H117)</f>
        <v>*</v>
      </c>
      <c r="J114" s="119" t="str">
        <f>IF(FN_MC!I117="","*",FN_MC!I117)</f>
        <v>*</v>
      </c>
      <c r="K114" s="119" t="str">
        <f>IF(FN_MC!M117="","*",FN_MC!M117)</f>
        <v>-</v>
      </c>
      <c r="L114" s="119" t="str">
        <f>IF(FN_MC!N117="","*",FN_MC!N117)</f>
        <v>-</v>
      </c>
      <c r="M114" s="120" t="str">
        <f>IF(FN_MC!J117="","*",FN_MC!J117)</f>
        <v>*</v>
      </c>
      <c r="N114" s="120" t="str">
        <f>IF(FN_MC!K117="","*",FN_MC!K117)</f>
        <v>*</v>
      </c>
      <c r="O114" s="120" t="str">
        <f>IF(FN_MC!L117="","*",FN_MC!L117)</f>
        <v>*</v>
      </c>
      <c r="P114" s="120"/>
      <c r="Q114" s="137" t="str">
        <f>IF(FN_MC!O117="","*",FN_MC!O117)</f>
        <v>*</v>
      </c>
      <c r="R114" s="137" t="str">
        <f>IF(FN_MC!P117="","*",FN_MC!P117)</f>
        <v>*</v>
      </c>
      <c r="S114" s="119" t="str">
        <f>IF(FN_MC!Q117="","*",CONCATENATE(FN_MC!Q117," ",FN_MC!R117))</f>
        <v>*</v>
      </c>
      <c r="T114" s="119" t="str">
        <f>IF(FN_MC!V117="","*",FN_MC!V117)</f>
        <v>*</v>
      </c>
      <c r="U114" s="119" t="str">
        <f>IF(FN_MC!W117="","*",FN_MC!W117)</f>
        <v>*</v>
      </c>
      <c r="V114" s="121" t="str">
        <f ca="1">_xlfn.XLOOKUP(G114&amp;$V$2,BS_CONTROLE[CHAVE],BS_CONTROLE[Quantidade_11],"-")</f>
        <v>-</v>
      </c>
      <c r="W114" s="121" t="str">
        <f ca="1">_xlfn.XLOOKUP(G114&amp;$W$2,BS_CONTROLE[CHAVE],BS_CONTROLE[Quantidade_11],"-")</f>
        <v>-</v>
      </c>
      <c r="X114" s="121" t="str">
        <f ca="1">_xlfn.XLOOKUP(G114&amp;$X$2,BS_CONTROLE[CHAVE],BS_CONTROLE[Quantidade_11],"-")</f>
        <v>-</v>
      </c>
    </row>
    <row r="115" spans="1:24" s="122" customFormat="1" hidden="1">
      <c r="A115" s="118" t="str">
        <f>IF(FN_MC!Y118="","*",FN_MC!Y118)</f>
        <v>*</v>
      </c>
      <c r="B115" s="118" t="str">
        <f>IF(FN_MC!X118="","*",FN_MC!X118)</f>
        <v>*</v>
      </c>
      <c r="C115" s="118" t="str">
        <f>IF(FN_MC!Z118="","*",FN_MC!Z118)</f>
        <v>*</v>
      </c>
      <c r="D115" s="119" t="str">
        <f>IF(FN_MC!S118="","*",FN_MC!S118)</f>
        <v>-</v>
      </c>
      <c r="E115" s="119" t="str">
        <f>IF(FN_MC!T118="","*",FN_MC!T118)</f>
        <v>-</v>
      </c>
      <c r="F115" s="119" t="str">
        <f>IF(FN_MC!B118="","*",FN_MC!B118)</f>
        <v>*</v>
      </c>
      <c r="G115" s="119" t="str">
        <f>IF(FN_MC!D118="","*",FN_MC!D118)</f>
        <v>*</v>
      </c>
      <c r="H115" s="119" t="str">
        <f>IF(FN_MC!F118="","*",FN_MC!F118)</f>
        <v>*</v>
      </c>
      <c r="I115" s="119" t="str">
        <f>IF(FN_MC!H118="","*",FN_MC!H118)</f>
        <v>*</v>
      </c>
      <c r="J115" s="119" t="str">
        <f>IF(FN_MC!I118="","*",FN_MC!I118)</f>
        <v>*</v>
      </c>
      <c r="K115" s="119" t="str">
        <f>IF(FN_MC!M118="","*",FN_MC!M118)</f>
        <v>-</v>
      </c>
      <c r="L115" s="119" t="str">
        <f>IF(FN_MC!N118="","*",FN_MC!N118)</f>
        <v>-</v>
      </c>
      <c r="M115" s="120" t="str">
        <f>IF(FN_MC!J118="","*",FN_MC!J118)</f>
        <v>*</v>
      </c>
      <c r="N115" s="120" t="str">
        <f>IF(FN_MC!K118="","*",FN_MC!K118)</f>
        <v>*</v>
      </c>
      <c r="O115" s="120" t="str">
        <f>IF(FN_MC!L118="","*",FN_MC!L118)</f>
        <v>*</v>
      </c>
      <c r="P115" s="120"/>
      <c r="Q115" s="137" t="str">
        <f>IF(FN_MC!O118="","*",FN_MC!O118)</f>
        <v>*</v>
      </c>
      <c r="R115" s="137" t="str">
        <f>IF(FN_MC!P118="","*",FN_MC!P118)</f>
        <v>*</v>
      </c>
      <c r="S115" s="119" t="str">
        <f>IF(FN_MC!Q118="","*",CONCATENATE(FN_MC!Q118," ",FN_MC!R118))</f>
        <v>*</v>
      </c>
      <c r="T115" s="119" t="str">
        <f>IF(FN_MC!V118="","*",FN_MC!V118)</f>
        <v>*</v>
      </c>
      <c r="U115" s="119" t="str">
        <f>IF(FN_MC!W118="","*",FN_MC!W118)</f>
        <v>*</v>
      </c>
      <c r="V115" s="121" t="str">
        <f ca="1">_xlfn.XLOOKUP(G115&amp;$V$2,BS_CONTROLE[CHAVE],BS_CONTROLE[Quantidade_11],"-")</f>
        <v>-</v>
      </c>
      <c r="W115" s="121" t="str">
        <f ca="1">_xlfn.XLOOKUP(G115&amp;$W$2,BS_CONTROLE[CHAVE],BS_CONTROLE[Quantidade_11],"-")</f>
        <v>-</v>
      </c>
      <c r="X115" s="121" t="str">
        <f ca="1">_xlfn.XLOOKUP(G115&amp;$X$2,BS_CONTROLE[CHAVE],BS_CONTROLE[Quantidade_11],"-")</f>
        <v>-</v>
      </c>
    </row>
    <row r="116" spans="1:24" s="122" customFormat="1" hidden="1">
      <c r="A116" s="118" t="str">
        <f>IF(FN_MC!Y119="","*",FN_MC!Y119)</f>
        <v>*</v>
      </c>
      <c r="B116" s="118" t="str">
        <f>IF(FN_MC!X119="","*",FN_MC!X119)</f>
        <v>*</v>
      </c>
      <c r="C116" s="118" t="str">
        <f>IF(FN_MC!Z119="","*",FN_MC!Z119)</f>
        <v>*</v>
      </c>
      <c r="D116" s="119" t="str">
        <f>IF(FN_MC!S119="","*",FN_MC!S119)</f>
        <v>-</v>
      </c>
      <c r="E116" s="119" t="str">
        <f>IF(FN_MC!T119="","*",FN_MC!T119)</f>
        <v>-</v>
      </c>
      <c r="F116" s="119" t="str">
        <f>IF(FN_MC!B119="","*",FN_MC!B119)</f>
        <v>*</v>
      </c>
      <c r="G116" s="119" t="str">
        <f>IF(FN_MC!D119="","*",FN_MC!D119)</f>
        <v>*</v>
      </c>
      <c r="H116" s="119" t="str">
        <f>IF(FN_MC!F119="","*",FN_MC!F119)</f>
        <v>*</v>
      </c>
      <c r="I116" s="119" t="str">
        <f>IF(FN_MC!H119="","*",FN_MC!H119)</f>
        <v>*</v>
      </c>
      <c r="J116" s="119" t="str">
        <f>IF(FN_MC!I119="","*",FN_MC!I119)</f>
        <v>*</v>
      </c>
      <c r="K116" s="119" t="str">
        <f>IF(FN_MC!M119="","*",FN_MC!M119)</f>
        <v>-</v>
      </c>
      <c r="L116" s="119" t="str">
        <f>IF(FN_MC!N119="","*",FN_MC!N119)</f>
        <v>-</v>
      </c>
      <c r="M116" s="120" t="str">
        <f>IF(FN_MC!J119="","*",FN_MC!J119)</f>
        <v>*</v>
      </c>
      <c r="N116" s="120" t="str">
        <f>IF(FN_MC!K119="","*",FN_MC!K119)</f>
        <v>*</v>
      </c>
      <c r="O116" s="120" t="str">
        <f>IF(FN_MC!L119="","*",FN_MC!L119)</f>
        <v>*</v>
      </c>
      <c r="P116" s="120"/>
      <c r="Q116" s="137" t="str">
        <f>IF(FN_MC!O119="","*",FN_MC!O119)</f>
        <v>*</v>
      </c>
      <c r="R116" s="137" t="str">
        <f>IF(FN_MC!P119="","*",FN_MC!P119)</f>
        <v>*</v>
      </c>
      <c r="S116" s="119" t="str">
        <f>IF(FN_MC!Q119="","*",CONCATENATE(FN_MC!Q119," ",FN_MC!R119))</f>
        <v>*</v>
      </c>
      <c r="T116" s="119" t="str">
        <f>IF(FN_MC!V119="","*",FN_MC!V119)</f>
        <v>*</v>
      </c>
      <c r="U116" s="119" t="str">
        <f>IF(FN_MC!W119="","*",FN_MC!W119)</f>
        <v>*</v>
      </c>
      <c r="V116" s="121" t="str">
        <f ca="1">_xlfn.XLOOKUP(G116&amp;$V$2,BS_CONTROLE[CHAVE],BS_CONTROLE[Quantidade_11],"-")</f>
        <v>-</v>
      </c>
      <c r="W116" s="121" t="str">
        <f ca="1">_xlfn.XLOOKUP(G116&amp;$W$2,BS_CONTROLE[CHAVE],BS_CONTROLE[Quantidade_11],"-")</f>
        <v>-</v>
      </c>
      <c r="X116" s="121" t="str">
        <f ca="1">_xlfn.XLOOKUP(G116&amp;$X$2,BS_CONTROLE[CHAVE],BS_CONTROLE[Quantidade_11],"-")</f>
        <v>-</v>
      </c>
    </row>
    <row r="117" spans="1:24" s="122" customFormat="1" hidden="1">
      <c r="A117" s="118" t="str">
        <f>IF(FN_MC!Y120="","*",FN_MC!Y120)</f>
        <v>*</v>
      </c>
      <c r="B117" s="118" t="str">
        <f>IF(FN_MC!X120="","*",FN_MC!X120)</f>
        <v>*</v>
      </c>
      <c r="C117" s="118" t="str">
        <f>IF(FN_MC!Z120="","*",FN_MC!Z120)</f>
        <v>*</v>
      </c>
      <c r="D117" s="119" t="str">
        <f>IF(FN_MC!S120="","*",FN_MC!S120)</f>
        <v>-</v>
      </c>
      <c r="E117" s="119" t="str">
        <f>IF(FN_MC!T120="","*",FN_MC!T120)</f>
        <v>-</v>
      </c>
      <c r="F117" s="119" t="str">
        <f>IF(FN_MC!B120="","*",FN_MC!B120)</f>
        <v>*</v>
      </c>
      <c r="G117" s="119" t="str">
        <f>IF(FN_MC!D120="","*",FN_MC!D120)</f>
        <v>*</v>
      </c>
      <c r="H117" s="119" t="str">
        <f>IF(FN_MC!F120="","*",FN_MC!F120)</f>
        <v>*</v>
      </c>
      <c r="I117" s="119" t="str">
        <f>IF(FN_MC!H120="","*",FN_MC!H120)</f>
        <v>*</v>
      </c>
      <c r="J117" s="119" t="str">
        <f>IF(FN_MC!I120="","*",FN_MC!I120)</f>
        <v>*</v>
      </c>
      <c r="K117" s="119" t="str">
        <f>IF(FN_MC!M120="","*",FN_MC!M120)</f>
        <v>-</v>
      </c>
      <c r="L117" s="119" t="str">
        <f>IF(FN_MC!N120="","*",FN_MC!N120)</f>
        <v>-</v>
      </c>
      <c r="M117" s="120" t="str">
        <f>IF(FN_MC!J120="","*",FN_MC!J120)</f>
        <v>*</v>
      </c>
      <c r="N117" s="120" t="str">
        <f>IF(FN_MC!K120="","*",FN_MC!K120)</f>
        <v>*</v>
      </c>
      <c r="O117" s="120" t="str">
        <f>IF(FN_MC!L120="","*",FN_MC!L120)</f>
        <v>*</v>
      </c>
      <c r="P117" s="120"/>
      <c r="Q117" s="137" t="str">
        <f>IF(FN_MC!O120="","*",FN_MC!O120)</f>
        <v>*</v>
      </c>
      <c r="R117" s="137" t="str">
        <f>IF(FN_MC!P120="","*",FN_MC!P120)</f>
        <v>*</v>
      </c>
      <c r="S117" s="119" t="str">
        <f>IF(FN_MC!Q120="","*",CONCATENATE(FN_MC!Q120," ",FN_MC!R120))</f>
        <v>*</v>
      </c>
      <c r="T117" s="119" t="str">
        <f>IF(FN_MC!V120="","*",FN_MC!V120)</f>
        <v>*</v>
      </c>
      <c r="U117" s="119" t="str">
        <f>IF(FN_MC!W120="","*",FN_MC!W120)</f>
        <v>*</v>
      </c>
      <c r="V117" s="121" t="str">
        <f ca="1">_xlfn.XLOOKUP(G117&amp;$V$2,BS_CONTROLE[CHAVE],BS_CONTROLE[Quantidade_11],"-")</f>
        <v>-</v>
      </c>
      <c r="W117" s="121" t="str">
        <f ca="1">_xlfn.XLOOKUP(G117&amp;$W$2,BS_CONTROLE[CHAVE],BS_CONTROLE[Quantidade_11],"-")</f>
        <v>-</v>
      </c>
      <c r="X117" s="121" t="str">
        <f ca="1">_xlfn.XLOOKUP(G117&amp;$X$2,BS_CONTROLE[CHAVE],BS_CONTROLE[Quantidade_11],"-")</f>
        <v>-</v>
      </c>
    </row>
    <row r="118" spans="1:24" s="122" customFormat="1" hidden="1">
      <c r="A118" s="118" t="str">
        <f>IF(FN_MC!Y121="","*",FN_MC!Y121)</f>
        <v>*</v>
      </c>
      <c r="B118" s="118" t="str">
        <f>IF(FN_MC!X121="","*",FN_MC!X121)</f>
        <v>*</v>
      </c>
      <c r="C118" s="118" t="str">
        <f>IF(FN_MC!Z121="","*",FN_MC!Z121)</f>
        <v>*</v>
      </c>
      <c r="D118" s="119" t="str">
        <f>IF(FN_MC!S121="","*",FN_MC!S121)</f>
        <v>-</v>
      </c>
      <c r="E118" s="119" t="str">
        <f>IF(FN_MC!T121="","*",FN_MC!T121)</f>
        <v>-</v>
      </c>
      <c r="F118" s="119" t="str">
        <f>IF(FN_MC!B121="","*",FN_MC!B121)</f>
        <v>*</v>
      </c>
      <c r="G118" s="119" t="str">
        <f>IF(FN_MC!D121="","*",FN_MC!D121)</f>
        <v>*</v>
      </c>
      <c r="H118" s="119" t="str">
        <f>IF(FN_MC!F121="","*",FN_MC!F121)</f>
        <v>*</v>
      </c>
      <c r="I118" s="119" t="str">
        <f>IF(FN_MC!H121="","*",FN_MC!H121)</f>
        <v>*</v>
      </c>
      <c r="J118" s="119" t="str">
        <f>IF(FN_MC!I121="","*",FN_MC!I121)</f>
        <v>*</v>
      </c>
      <c r="K118" s="119" t="str">
        <f>IF(FN_MC!M121="","*",FN_MC!M121)</f>
        <v>-</v>
      </c>
      <c r="L118" s="119" t="str">
        <f>IF(FN_MC!N121="","*",FN_MC!N121)</f>
        <v>-</v>
      </c>
      <c r="M118" s="120" t="str">
        <f>IF(FN_MC!J121="","*",FN_MC!J121)</f>
        <v>*</v>
      </c>
      <c r="N118" s="120" t="str">
        <f>IF(FN_MC!K121="","*",FN_MC!K121)</f>
        <v>*</v>
      </c>
      <c r="O118" s="120" t="str">
        <f>IF(FN_MC!L121="","*",FN_MC!L121)</f>
        <v>*</v>
      </c>
      <c r="P118" s="120"/>
      <c r="Q118" s="137" t="str">
        <f>IF(FN_MC!O121="","*",FN_MC!O121)</f>
        <v>*</v>
      </c>
      <c r="R118" s="137" t="str">
        <f>IF(FN_MC!P121="","*",FN_MC!P121)</f>
        <v>*</v>
      </c>
      <c r="S118" s="119" t="str">
        <f>IF(FN_MC!Q121="","*",CONCATENATE(FN_MC!Q121," ",FN_MC!R121))</f>
        <v>*</v>
      </c>
      <c r="T118" s="119" t="str">
        <f>IF(FN_MC!V121="","*",FN_MC!V121)</f>
        <v>*</v>
      </c>
      <c r="U118" s="119" t="str">
        <f>IF(FN_MC!W121="","*",FN_MC!W121)</f>
        <v>*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 hidden="1">
      <c r="A119" s="118" t="str">
        <f>IF(FN_MC!Y122="","*",FN_MC!Y122)</f>
        <v>*</v>
      </c>
      <c r="B119" s="118" t="str">
        <f>IF(FN_MC!X122="","*",FN_MC!X122)</f>
        <v>*</v>
      </c>
      <c r="C119" s="118" t="str">
        <f>IF(FN_MC!Z122="","*",FN_MC!Z122)</f>
        <v>*</v>
      </c>
      <c r="D119" s="119" t="str">
        <f>IF(FN_MC!S122="","*",FN_MC!S122)</f>
        <v>-</v>
      </c>
      <c r="E119" s="119" t="str">
        <f>IF(FN_MC!T122="","*",FN_MC!T122)</f>
        <v>-</v>
      </c>
      <c r="F119" s="119" t="str">
        <f>IF(FN_MC!B122="","*",FN_MC!B122)</f>
        <v>*</v>
      </c>
      <c r="G119" s="119" t="str">
        <f>IF(FN_MC!D122="","*",FN_MC!D122)</f>
        <v>*</v>
      </c>
      <c r="H119" s="119" t="str">
        <f>IF(FN_MC!F122="","*",FN_MC!F122)</f>
        <v>*</v>
      </c>
      <c r="I119" s="119" t="str">
        <f>IF(FN_MC!H122="","*",FN_MC!H122)</f>
        <v>*</v>
      </c>
      <c r="J119" s="119" t="str">
        <f>IF(FN_MC!I122="","*",FN_MC!I122)</f>
        <v>*</v>
      </c>
      <c r="K119" s="119" t="str">
        <f>IF(FN_MC!M122="","*",FN_MC!M122)</f>
        <v>-</v>
      </c>
      <c r="L119" s="119" t="str">
        <f>IF(FN_MC!N122="","*",FN_MC!N122)</f>
        <v>-</v>
      </c>
      <c r="M119" s="120" t="str">
        <f>IF(FN_MC!J122="","*",FN_MC!J122)</f>
        <v>*</v>
      </c>
      <c r="N119" s="120" t="str">
        <f>IF(FN_MC!K122="","*",FN_MC!K122)</f>
        <v>*</v>
      </c>
      <c r="O119" s="120" t="str">
        <f>IF(FN_MC!L122="","*",FN_MC!L122)</f>
        <v>*</v>
      </c>
      <c r="P119" s="120"/>
      <c r="Q119" s="137" t="str">
        <f>IF(FN_MC!O122="","*",FN_MC!O122)</f>
        <v>*</v>
      </c>
      <c r="R119" s="137" t="str">
        <f>IF(FN_MC!P122="","*",FN_MC!P122)</f>
        <v>*</v>
      </c>
      <c r="S119" s="119" t="str">
        <f>IF(FN_MC!Q122="","*",CONCATENATE(FN_MC!Q122," ",FN_MC!R122))</f>
        <v>*</v>
      </c>
      <c r="T119" s="119" t="str">
        <f>IF(FN_MC!V122="","*",FN_MC!V122)</f>
        <v>*</v>
      </c>
      <c r="U119" s="119" t="str">
        <f>IF(FN_MC!W122="","*",FN_MC!W122)</f>
        <v>*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 hidden="1">
      <c r="A120" s="118" t="str">
        <f>IF(FN_MC!Y123="","*",FN_MC!Y123)</f>
        <v>*</v>
      </c>
      <c r="B120" s="118" t="str">
        <f>IF(FN_MC!X123="","*",FN_MC!X123)</f>
        <v>*</v>
      </c>
      <c r="C120" s="118" t="str">
        <f>IF(FN_MC!Z123="","*",FN_MC!Z123)</f>
        <v>*</v>
      </c>
      <c r="D120" s="119" t="str">
        <f>IF(FN_MC!S123="","*",FN_MC!S123)</f>
        <v>-</v>
      </c>
      <c r="E120" s="119" t="str">
        <f>IF(FN_MC!T123="","*",FN_MC!T123)</f>
        <v>-</v>
      </c>
      <c r="F120" s="119" t="str">
        <f>IF(FN_MC!B123="","*",FN_MC!B123)</f>
        <v>*</v>
      </c>
      <c r="G120" s="119" t="str">
        <f>IF(FN_MC!D123="","*",FN_MC!D123)</f>
        <v>*</v>
      </c>
      <c r="H120" s="119" t="str">
        <f>IF(FN_MC!F123="","*",FN_MC!F123)</f>
        <v>*</v>
      </c>
      <c r="I120" s="119" t="str">
        <f>IF(FN_MC!H123="","*",FN_MC!H123)</f>
        <v>*</v>
      </c>
      <c r="J120" s="119" t="str">
        <f>IF(FN_MC!I123="","*",FN_MC!I123)</f>
        <v>*</v>
      </c>
      <c r="K120" s="119" t="str">
        <f>IF(FN_MC!M123="","*",FN_MC!M123)</f>
        <v>-</v>
      </c>
      <c r="L120" s="119" t="str">
        <f>IF(FN_MC!N123="","*",FN_MC!N123)</f>
        <v>-</v>
      </c>
      <c r="M120" s="120" t="str">
        <f>IF(FN_MC!J123="","*",FN_MC!J123)</f>
        <v>*</v>
      </c>
      <c r="N120" s="120" t="str">
        <f>IF(FN_MC!K123="","*",FN_MC!K123)</f>
        <v>*</v>
      </c>
      <c r="O120" s="120" t="str">
        <f>IF(FN_MC!L123="","*",FN_MC!L123)</f>
        <v>*</v>
      </c>
      <c r="P120" s="120"/>
      <c r="Q120" s="137" t="str">
        <f>IF(FN_MC!O123="","*",FN_MC!O123)</f>
        <v>*</v>
      </c>
      <c r="R120" s="137" t="str">
        <f>IF(FN_MC!P123="","*",FN_MC!P123)</f>
        <v>*</v>
      </c>
      <c r="S120" s="119" t="str">
        <f>IF(FN_MC!Q123="","*",CONCATENATE(FN_MC!Q123," ",FN_MC!R123))</f>
        <v>*</v>
      </c>
      <c r="T120" s="119" t="str">
        <f>IF(FN_MC!V123="","*",FN_MC!V123)</f>
        <v>*</v>
      </c>
      <c r="U120" s="119" t="str">
        <f>IF(FN_MC!W123="","*",FN_MC!W123)</f>
        <v>*</v>
      </c>
      <c r="V120" s="121" t="str">
        <f ca="1">_xlfn.XLOOKUP(G120&amp;$V$2,BS_CONTROLE[CHAVE],BS_CONTROLE[Quantidade_11],"-")</f>
        <v>-</v>
      </c>
      <c r="W120" s="121" t="str">
        <f ca="1">_xlfn.XLOOKUP(G120&amp;$W$2,BS_CONTROLE[CHAVE],BS_CONTROLE[Quantidade_11],"-")</f>
        <v>-</v>
      </c>
      <c r="X120" s="121" t="str">
        <f ca="1">_xlfn.XLOOKUP(G120&amp;$X$2,BS_CONTROLE[CHAVE],BS_CONTROLE[Quantidade_11],"-")</f>
        <v>-</v>
      </c>
    </row>
    <row r="121" spans="1:24" s="122" customFormat="1" hidden="1">
      <c r="A121" s="118" t="str">
        <f>IF(FN_MC!Y124="","*",FN_MC!Y124)</f>
        <v>*</v>
      </c>
      <c r="B121" s="118" t="str">
        <f>IF(FN_MC!X124="","*",FN_MC!X124)</f>
        <v>*</v>
      </c>
      <c r="C121" s="118" t="str">
        <f>IF(FN_MC!Z124="","*",FN_MC!Z124)</f>
        <v>*</v>
      </c>
      <c r="D121" s="119" t="str">
        <f>IF(FN_MC!S124="","*",FN_MC!S124)</f>
        <v>-</v>
      </c>
      <c r="E121" s="119" t="str">
        <f>IF(FN_MC!T124="","*",FN_MC!T124)</f>
        <v>-</v>
      </c>
      <c r="F121" s="119" t="str">
        <f>IF(FN_MC!B124="","*",FN_MC!B124)</f>
        <v>*</v>
      </c>
      <c r="G121" s="119" t="str">
        <f>IF(FN_MC!D124="","*",FN_MC!D124)</f>
        <v>*</v>
      </c>
      <c r="H121" s="119" t="str">
        <f>IF(FN_MC!F124="","*",FN_MC!F124)</f>
        <v>*</v>
      </c>
      <c r="I121" s="119" t="str">
        <f>IF(FN_MC!H124="","*",FN_MC!H124)</f>
        <v>*</v>
      </c>
      <c r="J121" s="119" t="str">
        <f>IF(FN_MC!I124="","*",FN_MC!I124)</f>
        <v>*</v>
      </c>
      <c r="K121" s="119" t="str">
        <f>IF(FN_MC!M124="","*",FN_MC!M124)</f>
        <v>-</v>
      </c>
      <c r="L121" s="119" t="str">
        <f>IF(FN_MC!N124="","*",FN_MC!N124)</f>
        <v>-</v>
      </c>
      <c r="M121" s="120" t="str">
        <f>IF(FN_MC!J124="","*",FN_MC!J124)</f>
        <v>*</v>
      </c>
      <c r="N121" s="120" t="str">
        <f>IF(FN_MC!K124="","*",FN_MC!K124)</f>
        <v>*</v>
      </c>
      <c r="O121" s="120" t="str">
        <f>IF(FN_MC!L124="","*",FN_MC!L124)</f>
        <v>*</v>
      </c>
      <c r="P121" s="120"/>
      <c r="Q121" s="137" t="str">
        <f>IF(FN_MC!O124="","*",FN_MC!O124)</f>
        <v>*</v>
      </c>
      <c r="R121" s="137" t="str">
        <f>IF(FN_MC!P124="","*",FN_MC!P124)</f>
        <v>*</v>
      </c>
      <c r="S121" s="119" t="str">
        <f>IF(FN_MC!Q124="","*",CONCATENATE(FN_MC!Q124," ",FN_MC!R124))</f>
        <v>*</v>
      </c>
      <c r="T121" s="119" t="str">
        <f>IF(FN_MC!V124="","*",FN_MC!V124)</f>
        <v>*</v>
      </c>
      <c r="U121" s="119" t="str">
        <f>IF(FN_MC!W124="","*",FN_MC!W124)</f>
        <v>*</v>
      </c>
      <c r="V121" s="121" t="str">
        <f ca="1">_xlfn.XLOOKUP(G121&amp;$V$2,BS_CONTROLE[CHAVE],BS_CONTROLE[Quantidade_11],"-")</f>
        <v>-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 hidden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 hidden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 hidden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 hidden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 hidden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 hidden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 hidden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 hidden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 hidden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 hidden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 hidden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 hidden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 hidden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 hidden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 hidden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 hidden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 hidden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 hidden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 hidden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 hidden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 hidden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 hidden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 hidden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 hidden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 hidden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 hidden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 hidden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 hidden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 hidden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 hidden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 hidden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 hidden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 hidden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 hidden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 hidden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 hidden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 hidden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 hidden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 hidden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 hidden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 hidden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 hidden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 hidden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 hidden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 hidden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 hidden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 hidden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 hidden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 hidden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 hidden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 hidden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 hidden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 hidden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 hidden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 hidden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 hidden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 hidden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 hidden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 hidden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 hidden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 hidden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 hidden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 hidden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 hidden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 hidden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 hidden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 hidden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 hidden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 hidden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 hidden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 hidden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 hidden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 hidden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 hidden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 hidden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 hidden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 hidden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 hidden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 hidden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 hidden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 hidden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 hidden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 hidden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 hidden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 hidden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 hidden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 hidden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 hidden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 hidden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 hidden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 hidden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 hidden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 hidden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 hidden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 hidden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 hidden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 hidden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 hidden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 hidden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 hidden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 hidden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 hidden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 hidden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 hidden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 hidden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 hidden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 hidden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 hidden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 hidden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 hidden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 hidden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 hidden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 hidden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 hidden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 hidden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 hidden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 hidden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 hidden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 hidden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 hidden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 hidden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 hidden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 hidden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 hidden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 hidden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 hidden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 hidden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 hidden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 hidden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 hidden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 hidden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 hidden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 hidden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 hidden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 hidden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 hidden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 hidden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 hidden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 hidden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 hidden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 hidden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 hidden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 hidden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 hidden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 hidden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 hidden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 hidden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 hidden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 hidden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 hidden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 hidden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 hidden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 hidden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 hidden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 hidden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 hidden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 hidden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 hidden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 hidden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 hidden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 hidden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 hidden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 hidden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 hidden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 hidden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 hidden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 hidden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 hidden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 hidden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 hidden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 hidden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 hidden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 hidden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 hidden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 hidden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 hidden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 hidden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 hidden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 hidden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 hidden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 hidden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 hidden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 hidden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 hidden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 hidden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 hidden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 hidden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 hidden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 hidden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 hidden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 hidden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 hidden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 hidden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 hidden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 hidden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 hidden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 hidden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 hidden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 hidden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 hidden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 hidden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 hidden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 hidden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 hidden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 hidden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 hidden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 hidden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 hidden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 hidden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 hidden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 hidden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 hidden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 hidden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 hidden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 hidden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 hidden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 hidden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 hidden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 hidden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 hidden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 hidden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 hidden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 hidden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 hidden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 hidden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 hidden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 hidden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 hidden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 hidden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 hidden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 hidden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 hidden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 hidden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 hidden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 hidden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 hidden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 hidden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 hidden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 hidden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 hidden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 hidden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 hidden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 hidden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 hidden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 hidden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 hidden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 hidden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 hidden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 hidden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 hidden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 hidden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 hidden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 hidden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 hidden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 hidden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 hidden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 hidden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 hidden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 hidden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 hidden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 hidden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 hidden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 hidden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 hidden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 hidden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 hidden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 hidden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 hidden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 hidden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 hidden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 hidden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 hidden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 hidden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 hidden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 hidden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 hidden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 hidden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 hidden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 hidden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 hidden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 hidden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 hidden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 hidden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 hidden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 hidden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 hidden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 hidden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 hidden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 hidden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 hidden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 hidden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 hidden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 hidden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 hidden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 hidden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 hidden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 hidden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 hidden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 hidden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 hidden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 hidden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 hidden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 hidden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 hidden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 hidden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 hidden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 hidden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 hidden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 hidden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 hidden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 hidden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 hidden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 hidden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 hidden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 hidden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 hidden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 hidden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 hidden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 hidden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 hidden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 hidden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 hidden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 hidden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 hidden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 hidden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 hidden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 hidden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 hidden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 hidden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 hidden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 hidden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 hidden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 hidden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 hidden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 hidden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 hidden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 hidden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 hidden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 hidden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 hidden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 hidden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 hidden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 hidden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 hidden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 hidden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 hidden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 hidden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 hidden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 hidden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 hidden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 hidden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 hidden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 hidden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 hidden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 hidden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 hidden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 hidden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 hidden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 hidden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 hidden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 hidden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 hidden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 hidden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 hidden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 hidden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 hidden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 hidden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 hidden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 hidden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 hidden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 hidden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 hidden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 hidden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 hidden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 hidden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 hidden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 hidden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 hidden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 hidden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 hidden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 hidden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 hidden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 hidden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 hidden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 hidden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 hidden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 hidden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 hidden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 hidden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 hidden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 hidden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 hidden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 hidden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 hidden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 hidden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 hidden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 hidden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 hidden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 hidden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 hidden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 hidden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 hidden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 hidden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 hidden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 hidden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 hidden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 hidden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 hidden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 hidden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 hidden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 hidden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 hidden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 hidden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 hidden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 hidden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 hidden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 hidden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 hidden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 hidden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 hidden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 hidden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 hidden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 hidden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 hidden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 hidden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 hidden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 hidden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 hidden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 hidden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 hidden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 hidden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 hidden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 hidden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 hidden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 hidden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 hidden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 hidden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 hidden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 hidden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 hidden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 hidden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 hidden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 hidden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 hidden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 hidden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 hidden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 hidden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 hidden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 hidden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 hidden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 hidden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 hidden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 hidden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 hidden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 hidden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 hidden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 hidden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 hidden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 hidden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 hidden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 hidden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 hidden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 hidden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 hidden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 hidden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 hidden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 hidden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 hidden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 hidden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 hidden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 hidden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 hidden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 hidden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 hidden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 hidden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 hidden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 hidden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 hidden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 hidden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 hidden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 hidden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 hidden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 hidden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 hidden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 hidden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 hidden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 hidden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 hidden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 hidden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 hidden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 hidden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 hidden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 hidden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 hidden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 hidden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 hidden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 hidden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 hidden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 hidden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 hidden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 hidden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 hidden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 hidden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 hidden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 hidden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 hidden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 hidden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 hidden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 hidden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 hidden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 hidden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 hidden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 hidden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 hidden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 hidden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 hidden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 hidden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 hidden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 hidden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 hidden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 hidden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 hidden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 hidden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 hidden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 hidden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 hidden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 hidden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 hidden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 hidden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 hidden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 hidden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 hidden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 hidden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 hidden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 hidden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 hidden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 hidden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 hidden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 hidden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 hidden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 hidden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 hidden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 hidden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 hidden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 hidden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 hidden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 hidden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 hidden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 hidden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 hidden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 hidden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 hidden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 hidden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 hidden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 hidden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 hidden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 hidden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 hidden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 hidden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 hidden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 hidden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 hidden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 hidden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 hidden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 hidden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 hidden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 hidden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 hidden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 hidden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 hidden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 hidden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 hidden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 hidden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 hidden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 hidden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 hidden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 hidden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 hidden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 hidden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 hidden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 hidden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 hidden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 hidden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 hidden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 hidden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 hidden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 hidden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 hidden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 hidden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 hidden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 hidden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 hidden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 hidden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 hidden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 hidden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 hidden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 hidden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 hidden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 hidden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 hidden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 hidden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 hidden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 hidden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 hidden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 hidden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 hidden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 hidden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 hidden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 hidden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 hidden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 hidden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 hidden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 hidden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 hidden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 hidden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 hidden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 hidden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 hidden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 hidden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 hidden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 hidden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 hidden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 hidden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 hidden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 hidden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 hidden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 hidden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 hidden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 hidden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 hidden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 hidden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 hidden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 hidden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 hidden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 hidden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 hidden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 hidden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 hidden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 hidden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 hidden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 hidden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 hidden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 hidden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 hidden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 hidden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 hidden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 hidden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 hidden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 hidden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 hidden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 hidden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 hidden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 hidden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 hidden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 hidden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 hidden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 hidden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 hidden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 hidden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 hidden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 hidden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 hidden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 hidden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 hidden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 hidden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 hidden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 hidden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 hidden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 hidden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 hidden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 hidden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 hidden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 hidden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 hidden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 hidden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 hidden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 hidden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 hidden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 hidden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 hidden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 hidden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 hidden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 hidden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 hidden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 hidden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 hidden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 hidden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 hidden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 hidden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 hidden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 hidden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 hidden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 hidden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 hidden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 hidden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 hidden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 hidden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 hidden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 hidden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 hidden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 hidden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 hidden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 hidden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 hidden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 hidden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 hidden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 hidden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 hidden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 hidden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 hidden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 hidden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 hidden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 hidden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 hidden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 hidden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 hidden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 hidden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 hidden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 hidden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 hidden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 hidden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 hidden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 hidden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 hidden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 hidden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 hidden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 hidden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 hidden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 hidden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 hidden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 hidden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 hidden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 hidden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 hidden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 hidden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 hidden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 hidden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 hidden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 hidden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 hidden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 hidden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 hidden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 hidden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 hidden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 hidden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 hidden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 hidden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 hidden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 hidden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 hidden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 hidden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 hidden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 hidden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 hidden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 hidden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 hidden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 hidden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 hidden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 hidden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 hidden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 hidden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 hidden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 hidden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 hidden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 hidden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 hidden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 hidden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 hidden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 hidden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 hidden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 hidden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 hidden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 hidden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 hidden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 hidden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 hidden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 hidden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 hidden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 hidden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 hidden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 hidden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 hidden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 hidden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 hidden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 hidden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 hidden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 hidden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 hidden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 hidden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 hidden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 hidden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 hidden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 hidden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 hidden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 hidden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 hidden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 hidden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 hidden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 hidden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 hidden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 hidden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 hidden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 hidden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 hidden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 hidden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 hidden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 hidden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 hidden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 hidden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 hidden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 hidden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 hidden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 hidden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 hidden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 hidden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 hidden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 hidden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 hidden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 hidden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 hidden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 hidden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 hidden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 hidden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 hidden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 hidden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 hidden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 hidden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 hidden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 hidden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 hidden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 hidden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 hidden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 hidden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 hidden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 hidden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 hidden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 hidden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 hidden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 hidden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 hidden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 hidden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 hidden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 hidden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 hidden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 hidden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 hidden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 hidden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 hidden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 hidden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 hidden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 hidden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 hidden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 hidden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 hidden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 hidden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 hidden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 hidden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 hidden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 hidden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 hidden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 hidden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 hidden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 hidden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 hidden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 hidden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 hidden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 hidden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 hidden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 hidden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 hidden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 hidden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 hidden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 hidden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 hidden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 hidden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 hidden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 hidden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 hidden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 hidden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 hidden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 hidden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 hidden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 hidden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 hidden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 hidden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 hidden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 hidden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 hidden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 hidden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 hidden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 hidden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 hidden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 hidden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 hidden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 hidden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 hidden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 hidden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 hidden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 hidden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 hidden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 hidden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 hidden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 hidden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 hidden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 hidden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 hidden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 hidden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 hidden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 hidden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 hidden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 hidden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 hidden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 hidden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 hidden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 hidden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 hidden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 hidden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 hidden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 hidden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 hidden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 hidden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 hidden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 hidden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 hidden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 hidden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 hidden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 hidden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 hidden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 hidden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 hidden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 hidden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 hidden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 hidden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 hidden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 hidden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 hidden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 hidden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 hidden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 hidden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 hidden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 hidden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 hidden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 hidden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 hidden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 hidden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 hidden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 hidden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 hidden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 hidden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 hidden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 hidden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 hidden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 hidden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 hidden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 hidden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 hidden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 hidden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 hidden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 hidden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 hidden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 hidden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 hidden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 hidden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 hidden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 hidden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 hidden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 hidden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 hidden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 hidden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 hidden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 hidden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 hidden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 hidden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 hidden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 hidden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 hidden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 hidden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 hidden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 hidden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 hidden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 hidden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 hidden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 hidden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 hidden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 hidden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 hidden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 hidden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 hidden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 hidden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 hidden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 hidden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 hidden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 hidden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 hidden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 hidden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 hidden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 hidden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 hidden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 hidden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 hidden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 hidden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 hidden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 hidden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 hidden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 hidden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 hidden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 hidden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 hidden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 hidden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 hidden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 hidden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 hidden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 hidden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 hidden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 hidden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 hidden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 hidden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 hidden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 hidden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 hidden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 hidden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 hidden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 hidden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 hidden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 hidden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 hidden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 hidden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 hidden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 hidden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 hidden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 hidden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 hidden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 hidden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 hidden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 hidden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 hidden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 hidden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 hidden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 hidden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 hidden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 hidden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 hidden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 hidden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 hidden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 hidden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 hidden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 hidden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 hidden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 hidden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 hidden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 hidden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 hidden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 hidden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 hidden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 hidden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 hidden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 hidden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 hidden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 hidden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 hidden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 hidden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 hidden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 hidden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 hidden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 hidden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 hidden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 hidden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 hidden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 hidden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 hidden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 hidden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 hidden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 hidden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 hidden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 hidden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 hidden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 hidden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 hidden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 hidden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 hidden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 hidden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 hidden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 hidden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 hidden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 hidden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 hidden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 hidden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 hidden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 hidden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 hidden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 hidden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 hidden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 hidden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 hidden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 hidden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 hidden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 hidden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 hidden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 hidden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 hidden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 hidden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 hidden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 hidden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 hidden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 hidden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 hidden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 hidden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 hidden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 hidden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 hidden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 hidden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 hidden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 hidden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 hidden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 hidden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 hidden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 hidden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 hidden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 hidden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 hidden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 hidden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 hidden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 hidden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 hidden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 hidden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 hidden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 hidden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 hidden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 hidden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 hidden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 hidden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 hidden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 hidden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 hidden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 hidden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 hidden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 hidden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 hidden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 hidden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 hidden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 hidden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 hidden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 hidden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 hidden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 hidden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 hidden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 hidden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 hidden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 hidden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 hidden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 hidden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 hidden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 hidden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 hidden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 hidden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 hidden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 hidden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 hidden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 hidden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 hidden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 hidden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 hidden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 hidden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 hidden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 hidden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 hidden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 hidden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 hidden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 hidden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 hidden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 hidden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 hidden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 hidden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 hidden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 hidden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 hidden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 hidden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 hidden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 hidden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 hidden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 hidden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 hidden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 hidden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 hidden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 hidden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 hidden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 hidden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 hidden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 hidden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 hidden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 hidden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 hidden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 hidden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 hidden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 hidden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 hidden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 hidden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 hidden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 hidden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 hidden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 hidden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 hidden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 hidden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 hidden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 hidden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 hidden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 hidden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 hidden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 hidden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 hidden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 hidden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 hidden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 hidden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 hidden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 hidden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 hidden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 hidden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 hidden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 hidden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 hidden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 hidden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 hidden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 hidden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 hidden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 hidden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 hidden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 hidden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 hidden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 hidden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 hidden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 hidden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 hidden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 hidden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 hidden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 hidden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 hidden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 hidden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 hidden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 hidden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 hidden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 hidden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 hidden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 hidden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 hidden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 hidden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 hidden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 hidden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 hidden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 hidden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 hidden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 hidden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 hidden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 hidden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 hidden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 hidden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 hidden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 hidden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 hidden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 hidden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 hidden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 hidden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 hidden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 hidden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 hidden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 hidden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 hidden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 hidden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 hidden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 hidden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 hidden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 hidden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 hidden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 hidden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 hidden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 hidden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 hidden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 hidden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 hidden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 hidden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 hidden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 hidden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 hidden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 hidden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 hidden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 hidden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 hidden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 hidden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 hidden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 hidden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 hidden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 hidden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 hidden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 hidden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 hidden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 hidden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 hidden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 hidden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 hidden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 hidden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 hidden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 hidden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 hidden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 hidden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 hidden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 hidden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 hidden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 hidden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 hidden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 hidden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 hidden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 hidden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 hidden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 hidden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 hidden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 hidden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 hidden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 hidden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 hidden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 hidden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 hidden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 hidden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 hidden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 hidden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 hidden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 hidden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 hidden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 hidden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 hidden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 hidden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 hidden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 hidden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 hidden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 hidden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 hidden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 hidden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 hidden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 hidden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 hidden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 hidden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 hidden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 hidden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 hidden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 hidden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 hidden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 hidden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 hidden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 hidden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 hidden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 hidden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 hidden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 hidden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 hidden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 hidden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 hidden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 hidden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 hidden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 hidden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 hidden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 hidden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 hidden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 hidden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 hidden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 hidden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 hidden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 hidden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 hidden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 hidden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 hidden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 hidden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 hidden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 hidden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 hidden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 hidden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 hidden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 hidden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 hidden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 hidden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 hidden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 hidden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 hidden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 hidden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 hidden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 hidden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 hidden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 hidden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 hidden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 hidden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 hidden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 hidden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 hidden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 hidden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 hidden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 hidden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 hidden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 hidden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 hidden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 hidden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 hidden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 hidden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 hidden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 hidden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 hidden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 hidden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 hidden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 hidden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 hidden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 hidden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 hidden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 hidden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 hidden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 hidden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 hidden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 hidden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 hidden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 hidden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 hidden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 hidden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 hidden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 hidden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 hidden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 hidden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 hidden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 hidden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 hidden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 hidden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 hidden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 hidden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 hidden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 hidden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 hidden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 hidden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 hidden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 hidden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 hidden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 hidden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 hidden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 hidden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 hidden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 hidden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 hidden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 hidden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 hidden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 hidden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 hidden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 hidden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 hidden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 hidden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 hidden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 hidden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 hidden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 hidden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 hidden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 hidden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 hidden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 hidden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 hidden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 hidden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 hidden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 hidden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 hidden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 hidden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 hidden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 hidden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 hidden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 hidden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 hidden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 hidden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 hidden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 hidden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 hidden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 hidden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 hidden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 hidden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 hidden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 hidden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 hidden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 hidden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 hidden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 hidden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 hidden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 hidden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 hidden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 hidden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 hidden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 hidden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 hidden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 hidden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 hidden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 hidden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 hidden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 hidden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 hidden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 hidden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 hidden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 hidden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 hidden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 hidden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 hidden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 hidden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 hidden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 hidden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 hidden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 hidden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 hidden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 hidden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 hidden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 hidden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 hidden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 hidden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 hidden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 hidden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 hidden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 hidden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 hidden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 hidden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 hidden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 hidden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 hidden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 hidden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 hidden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 hidden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 hidden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 hidden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 hidden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 hidden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 hidden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 hidden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 hidden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 hidden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 hidden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 hidden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 hidden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 hidden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 hidden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 hidden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 hidden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 hidden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 hidden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 hidden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 hidden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 hidden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 hidden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 hidden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 hidden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 hidden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 hidden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 hidden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 hidden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 hidden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 hidden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 hidden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 hidden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 hidden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 hidden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 hidden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 hidden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 hidden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 hidden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 hidden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 hidden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 hidden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 hidden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 hidden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 hidden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 hidden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 hidden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 hidden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 hidden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 hidden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 hidden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 hidden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 hidden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 hidden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 hidden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 hidden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 hidden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 hidden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 hidden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 hidden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 hidden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 hidden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 hidden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 hidden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 hidden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 hidden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 hidden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 hidden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 hidden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 hidden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 hidden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 hidden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 hidden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 hidden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 hidden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 hidden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 hidden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 hidden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 hidden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 hidden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 hidden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 hidden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 hidden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 hidden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 hidden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 hidden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 hidden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 hidden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 hidden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 hidden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 hidden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 hidden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 hidden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 hidden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 hidden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 hidden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 hidden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 hidden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 hidden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 hidden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 hidden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 hidden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 hidden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 hidden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 hidden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 hidden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 hidden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 hidden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 hidden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 hidden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 hidden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 hidden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 hidden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 hidden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 hidden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 hidden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 hidden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 hidden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 hidden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 hidden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 hidden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 hidden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 hidden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 hidden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 hidden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 hidden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 hidden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 hidden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 hidden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 hidden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 hidden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 hidden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 hidden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 hidden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 hidden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 hidden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 hidden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 hidden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 hidden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 hidden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 hidden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 hidden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 hidden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 hidden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 hidden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 hidden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 hidden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 hidden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 hidden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 hidden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 hidden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 hidden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 hidden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 hidden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 hidden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 hidden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 hidden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 hidden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 hidden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 hidden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 hidden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 hidden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 hidden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 hidden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 hidden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 hidden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 hidden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 hidden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 hidden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 hidden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 hidden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 hidden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 hidden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 hidden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 hidden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 hidden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 hidden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 hidden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 hidden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 hidden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 hidden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 hidden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 hidden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 hidden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 hidden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 hidden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 hidden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 hidden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 hidden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 hidden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 hidden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 hidden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 hidden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 hidden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 hidden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 hidden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 hidden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 hidden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 hidden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 hidden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 hidden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 hidden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 hidden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 hidden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 hidden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 hidden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 hidden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 hidden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 hidden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 hidden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 hidden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 hidden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 hidden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 hidden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 hidden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 hidden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 hidden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 hidden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 hidden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 hidden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 hidden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 hidden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 hidden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 hidden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 hidden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 hidden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 hidden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 hidden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 hidden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 hidden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 hidden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 hidden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 hidden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 hidden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 hidden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 hidden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 hidden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 hidden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 hidden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 hidden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 hidden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 hidden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 hidden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 hidden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 hidden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 hidden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 hidden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 hidden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 hidden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 hidden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 hidden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 hidden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 hidden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 hidden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 hidden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 hidden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 hidden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 hidden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 hidden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 hidden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 hidden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 hidden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 hidden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 hidden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 hidden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 hidden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 hidden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 hidden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 hidden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 hidden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 hidden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 hidden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 hidden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 hidden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 hidden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 hidden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 hidden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 hidden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 hidden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 hidden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 hidden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 hidden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 hidden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 hidden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 hidden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 hidden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 hidden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 hidden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 hidden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 hidden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 hidden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 hidden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 hidden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 hidden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 hidden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 hidden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 hidden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 hidden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 hidden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 hidden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 hidden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 hidden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 hidden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 hidden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 hidden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 hidden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 hidden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 hidden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 hidden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 hidden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 hidden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 hidden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 hidden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 hidden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 hidden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 hidden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 hidden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 hidden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 hidden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 hidden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 hidden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 hidden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 hidden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 hidden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 hidden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 hidden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 hidden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 hidden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 hidden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 hidden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 hidden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 hidden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 hidden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 hidden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 hidden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 hidden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 hidden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 hidden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 hidden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 hidden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 hidden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 hidden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 hidden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 hidden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 hidden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 hidden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 hidden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 hidden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 hidden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 hidden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 hidden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 hidden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 hidden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 hidden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 hidden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 hidden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 hidden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 hidden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 hidden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 hidden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 hidden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 hidden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 hidden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 hidden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 hidden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 hidden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 hidden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 hidden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 hidden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 hidden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 hidden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 hidden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 hidden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 hidden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 hidden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 hidden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 hidden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 hidden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 hidden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 hidden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 hidden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 hidden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 hidden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 hidden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 hidden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 hidden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 hidden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 hidden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 hidden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 hidden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 hidden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 hidden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 hidden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 hidden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 hidden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 hidden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 hidden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 hidden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 hidden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 hidden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 hidden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 hidden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 hidden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 hidden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 hidden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 hidden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 hidden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 hidden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 hidden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 hidden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 hidden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 hidden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 hidden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 hidden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 hidden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 hidden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 hidden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 hidden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 hidden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 hidden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 hidden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 hidden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 hidden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 hidden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 hidden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 hidden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 hidden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 hidden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 hidden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 hidden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 hidden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 hidden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 hidden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 hidden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 hidden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 hidden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 hidden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 hidden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 hidden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 hidden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 hidden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 hidden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 hidden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 hidden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 hidden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 hidden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 hidden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 hidden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 hidden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 hidden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 hidden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 hidden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 hidden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 hidden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 hidden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 hidden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 hidden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 hidden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 hidden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 hidden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 hidden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 hidden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 hidden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 hidden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 hidden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 hidden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 hidden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 hidden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 hidden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 hidden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 hidden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 hidden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 hidden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 hidden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 hidden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 hidden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 hidden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 hidden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 hidden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 hidden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 hidden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 hidden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 hidden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 hidden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 hidden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 hidden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 hidden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 hidden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 hidden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 hidden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 hidden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 hidden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 hidden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 hidden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 hidden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 hidden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 hidden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 hidden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 hidden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 hidden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 hidden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 hidden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 hidden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 hidden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 hidden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 hidden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 hidden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 hidden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 hidden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 hidden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 hidden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 hidden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 hidden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 hidden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 hidden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 hidden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 hidden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 hidden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 hidden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 hidden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 hidden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 hidden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 hidden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 hidden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 hidden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 hidden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 hidden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 hidden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 hidden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 hidden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 hidden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 hidden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 hidden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 hidden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 hidden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 hidden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 hidden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 hidden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 hidden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 hidden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 hidden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 hidden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 hidden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 hidden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 hidden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 hidden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 hidden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 hidden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 hidden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 hidden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 hidden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 hidden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 hidden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 hidden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 hidden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 hidden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 hidden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 hidden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 hidden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 hidden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 hidden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 hidden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 hidden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 hidden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 hidden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 hidden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 hidden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 hidden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 hidden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 hidden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 hidden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 hidden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 hidden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 hidden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 hidden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 hidden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 hidden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 hidden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 hidden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 hidden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 hidden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 hidden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 hidden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 hidden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 hidden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 hidden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 hidden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 hidden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 hidden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 hidden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 hidden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 hidden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 hidden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 hidden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 hidden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 hidden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 hidden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 hidden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 hidden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 hidden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 hidden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 hidden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 hidden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 hidden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 hidden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 hidden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 hidden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 hidden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 hidden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 hidden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 hidden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 hidden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 hidden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 hidden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 hidden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 hidden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 hidden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 hidden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 hidden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 hidden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 hidden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 hidden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 hidden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 hidden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 hidden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 hidden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 hidden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 hidden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 hidden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 hidden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 hidden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 hidden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 hidden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 hidden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 hidden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 hidden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 hidden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 hidden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 hidden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 hidden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 hidden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 hidden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 hidden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 hidden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 hidden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 hidden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 hidden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 hidden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 hidden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 hidden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 hidden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 hidden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 hidden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 hidden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 hidden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 hidden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 hidden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 hidden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 hidden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 hidden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 hidden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 hidden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 hidden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 hidden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 hidden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 hidden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 hidden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 hidden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 hidden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 hidden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 hidden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 hidden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 hidden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 hidden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 hidden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 hidden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 hidden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 hidden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 hidden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 hidden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 hidden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 hidden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 hidden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 hidden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 hidden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 hidden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 hidden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 hidden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 hidden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 hidden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 hidden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 hidden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 hidden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 hidden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 hidden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 hidden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 hidden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 hidden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 hidden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 hidden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 hidden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 hidden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 hidden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 hidden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 hidden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 hidden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 hidden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 hidden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 hidden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 hidden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 hidden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 hidden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 hidden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 hidden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 hidden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 hidden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 hidden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 hidden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 hidden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 hidden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 hidden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 hidden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 hidden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 hidden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 hidden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 hidden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 hidden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 hidden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 hidden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 hidden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 hidden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 hidden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 hidden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 hidden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 hidden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 hidden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 hidden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 hidden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 hidden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 hidden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 hidden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 hidden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 hidden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 hidden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 hidden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 hidden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 hidden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 hidden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 hidden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 hidden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 hidden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 hidden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 hidden="1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 hidden="1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 hidden="1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 hidden="1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 hidden="1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 hidden="1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 hidden="1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 hidden="1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 hidden="1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 hidden="1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 hidden="1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 hidden="1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 hidden="1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 hidden="1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 hidden="1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 hidden="1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 hidden="1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 hidden="1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 hidden="1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 hidden="1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 hidden="1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 hidden="1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 hidden="1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 hidden="1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 hidden="1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 hidden="1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 hidden="1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 hidden="1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 hidden="1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 hidden="1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 hidden="1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 hidden="1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 hidden="1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 hidden="1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 hidden="1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 hidden="1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 hidden="1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 hidden="1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 hidden="1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 hidden="1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 hidden="1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 hidden="1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 hidden="1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 hidden="1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 hidden="1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 hidden="1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 hidden="1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 hidden="1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 hidden="1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 hidden="1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 hidden="1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 hidden="1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 hidden="1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 hidden="1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 hidden="1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 hidden="1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 hidden="1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 hidden="1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 hidden="1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 hidden="1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 hidden="1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 hidden="1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 hidden="1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 hidden="1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 hidden="1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 hidden="1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 hidden="1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 hidden="1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 hidden="1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 hidden="1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 hidden="1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 hidden="1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 hidden="1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 hidden="1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 hidden="1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 hidden="1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 hidden="1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 hidden="1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 hidden="1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 hidden="1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 hidden="1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 hidden="1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 hidden="1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 hidden="1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 hidden="1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 hidden="1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 hidden="1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 hidden="1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 hidden="1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 hidden="1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 hidden="1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 hidden="1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 hidden="1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 hidden="1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 hidden="1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 hidden="1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 hidden="1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 hidden="1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 hidden="1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 hidden="1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 hidden="1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 hidden="1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 hidden="1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 hidden="1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 hidden="1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 hidden="1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 hidden="1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 hidden="1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 hidden="1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 hidden="1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 hidden="1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 hidden="1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 hidden="1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 hidden="1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 hidden="1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 hidden="1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 hidden="1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 hidden="1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 hidden="1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 hidden="1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 hidden="1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 hidden="1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 hidden="1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 hidden="1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 hidden="1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 hidden="1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 hidden="1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 hidden="1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 hidden="1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 hidden="1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 hidden="1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 hidden="1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 hidden="1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 hidden="1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 hidden="1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 hidden="1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 hidden="1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 hidden="1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 hidden="1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 hidden="1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 hidden="1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 hidden="1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 hidden="1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 hidden="1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 hidden="1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 hidden="1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 hidden="1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 hidden="1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 hidden="1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 hidden="1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 hidden="1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 hidden="1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 hidden="1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 hidden="1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 hidden="1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 hidden="1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 hidden="1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 hidden="1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 hidden="1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 hidden="1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 hidden="1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 hidden="1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 hidden="1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 hidden="1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 hidden="1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 hidden="1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 hidden="1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 hidden="1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 hidden="1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 hidden="1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 hidden="1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 hidden="1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 hidden="1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 hidden="1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 hidden="1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 hidden="1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 hidden="1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 hidden="1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 hidden="1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 hidden="1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 hidden="1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 hidden="1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 hidden="1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 hidden="1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 hidden="1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 hidden="1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 hidden="1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 hidden="1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 hidden="1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 hidden="1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 hidden="1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 hidden="1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 hidden="1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 hidden="1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 hidden="1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 hidden="1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 hidden="1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 hidden="1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 hidden="1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 hidden="1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 hidden="1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 hidden="1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 hidden="1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 hidden="1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 hidden="1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 hidden="1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 hidden="1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 hidden="1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 hidden="1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 hidden="1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 hidden="1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 hidden="1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 hidden="1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 hidden="1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 hidden="1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 hidden="1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 hidden="1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 hidden="1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 hidden="1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 hidden="1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 hidden="1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 hidden="1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 hidden="1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 hidden="1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 hidden="1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 hidden="1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 hidden="1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 hidden="1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 hidden="1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 hidden="1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 hidden="1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 hidden="1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 hidden="1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 hidden="1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 hidden="1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 hidden="1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 hidden="1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 hidden="1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 hidden="1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 hidden="1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 hidden="1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 hidden="1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 hidden="1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 hidden="1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 hidden="1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 hidden="1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 hidden="1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 hidden="1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 hidden="1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 hidden="1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 hidden="1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 hidden="1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 hidden="1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 hidden="1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 hidden="1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 hidden="1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 hidden="1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 hidden="1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 hidden="1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 hidden="1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 hidden="1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 hidden="1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 hidden="1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 hidden="1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 hidden="1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 hidden="1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 hidden="1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 hidden="1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 hidden="1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 hidden="1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 hidden="1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 hidden="1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 hidden="1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 hidden="1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 hidden="1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 hidden="1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 hidden="1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 hidden="1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 hidden="1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 hidden="1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 hidden="1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 hidden="1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 hidden="1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 hidden="1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 hidden="1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 hidden="1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 hidden="1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 hidden="1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 hidden="1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 hidden="1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 hidden="1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 hidden="1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 hidden="1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 hidden="1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 hidden="1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 hidden="1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 hidden="1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 hidden="1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 hidden="1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 hidden="1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 hidden="1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 hidden="1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 hidden="1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 hidden="1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 hidden="1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 hidden="1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 hidden="1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 hidden="1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 hidden="1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 hidden="1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 hidden="1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 hidden="1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 hidden="1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 hidden="1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 hidden="1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 hidden="1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 hidden="1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 hidden="1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 hidden="1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 hidden="1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 hidden="1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 hidden="1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 hidden="1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 hidden="1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 hidden="1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 hidden="1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 hidden="1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 hidden="1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 hidden="1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 hidden="1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 hidden="1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 hidden="1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 hidden="1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 hidden="1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 hidden="1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 hidden="1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 hidden="1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 hidden="1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 hidden="1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 hidden="1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 hidden="1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 hidden="1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 hidden="1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 hidden="1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 hidden="1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 hidden="1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 hidden="1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 hidden="1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 hidden="1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 hidden="1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 hidden="1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 hidden="1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 hidden="1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 hidden="1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 hidden="1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 hidden="1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 hidden="1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 hidden="1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 hidden="1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 hidden="1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 hidden="1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 hidden="1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 hidden="1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 hidden="1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 hidden="1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 hidden="1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 hidden="1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 hidden="1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 hidden="1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 hidden="1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 hidden="1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 hidden="1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 hidden="1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 hidden="1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 hidden="1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 hidden="1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 hidden="1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 hidden="1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 hidden="1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 hidden="1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 hidden="1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 hidden="1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 hidden="1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 hidden="1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 hidden="1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 hidden="1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 hidden="1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 hidden="1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 hidden="1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 hidden="1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 hidden="1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 hidden="1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 hidden="1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 hidden="1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 hidden="1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 hidden="1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 hidden="1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 hidden="1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 hidden="1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 hidden="1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 hidden="1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 hidden="1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 hidden="1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 hidden="1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 hidden="1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 hidden="1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 hidden="1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 hidden="1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 hidden="1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 hidden="1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 hidden="1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 hidden="1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 hidden="1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 hidden="1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 hidden="1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 hidden="1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 hidden="1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 hidden="1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 hidden="1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 hidden="1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 hidden="1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 hidden="1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 hidden="1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 hidden="1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 hidden="1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 hidden="1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 hidden="1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 hidden="1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 hidden="1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 hidden="1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 hidden="1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 hidden="1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 hidden="1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 hidden="1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 hidden="1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 hidden="1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 hidden="1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 hidden="1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 hidden="1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 hidden="1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 hidden="1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 hidden="1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 hidden="1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 hidden="1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 hidden="1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 hidden="1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 hidden="1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 hidden="1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 hidden="1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 hidden="1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 hidden="1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 hidden="1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 hidden="1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 hidden="1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 hidden="1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 hidden="1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 hidden="1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 hidden="1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 hidden="1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 hidden="1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 hidden="1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 hidden="1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 hidden="1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 hidden="1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 hidden="1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 hidden="1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 hidden="1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 hidden="1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 hidden="1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 hidden="1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 hidden="1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 hidden="1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 hidden="1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 hidden="1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 hidden="1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 hidden="1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 hidden="1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 hidden="1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 hidden="1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 hidden="1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 hidden="1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 hidden="1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 hidden="1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 hidden="1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 hidden="1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 hidden="1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 hidden="1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 hidden="1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 hidden="1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 hidden="1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 hidden="1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 hidden="1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 hidden="1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 hidden="1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 hidden="1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 hidden="1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 hidden="1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 hidden="1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 hidden="1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 hidden="1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 hidden="1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 hidden="1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 hidden="1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 hidden="1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 hidden="1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 hidden="1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 hidden="1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 hidden="1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 hidden="1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 hidden="1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 hidden="1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 hidden="1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 hidden="1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 hidden="1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 hidden="1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 hidden="1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 hidden="1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 hidden="1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 hidden="1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 hidden="1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 hidden="1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 hidden="1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 hidden="1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 hidden="1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 hidden="1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 hidden="1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 hidden="1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 hidden="1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 hidden="1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 hidden="1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 hidden="1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 hidden="1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 hidden="1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 hidden="1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 hidden="1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 hidden="1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 hidden="1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 hidden="1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 hidden="1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 hidden="1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 hidden="1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 hidden="1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 hidden="1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 hidden="1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 hidden="1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 hidden="1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 hidden="1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 hidden="1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 hidden="1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 hidden="1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 hidden="1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 hidden="1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 hidden="1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 hidden="1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 hidden="1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 hidden="1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 hidden="1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 hidden="1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 hidden="1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 hidden="1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 hidden="1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 hidden="1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 hidden="1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 hidden="1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 hidden="1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 hidden="1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 hidden="1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 hidden="1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 hidden="1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 hidden="1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 hidden="1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 hidden="1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 hidden="1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 hidden="1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 hidden="1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 hidden="1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 hidden="1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 hidden="1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 hidden="1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 hidden="1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 hidden="1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 hidden="1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 hidden="1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 hidden="1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 hidden="1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 hidden="1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 hidden="1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 hidden="1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 hidden="1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 hidden="1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 hidden="1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 hidden="1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 hidden="1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 hidden="1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 hidden="1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 hidden="1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 hidden="1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 hidden="1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 hidden="1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 hidden="1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 hidden="1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 hidden="1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 hidden="1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 hidden="1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 hidden="1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 hidden="1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 hidden="1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 hidden="1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1466</v>
      </c>
    </row>
  </sheetData>
  <autoFilter ref="A2:O3000" xr:uid="{D1126E52-FA3F-4EAC-A720-DDE9797BEFF6}">
    <filterColumn colId="5">
      <filters>
        <dateGroupItem year="2025" month="10" day="9" dateTimeGrouping="day"/>
      </filters>
    </filterColumn>
  </autoFilter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1467</v>
      </c>
      <c r="C2" s="104" t="s">
        <v>1151</v>
      </c>
      <c r="D2" s="104" t="s">
        <v>1153</v>
      </c>
      <c r="E2" s="104" t="s">
        <v>1468</v>
      </c>
      <c r="F2" s="104" t="s">
        <v>1469</v>
      </c>
      <c r="G2" s="104" t="s">
        <v>1470</v>
      </c>
      <c r="H2" s="104" t="s">
        <v>1471</v>
      </c>
      <c r="I2" s="104" t="s">
        <v>1472</v>
      </c>
      <c r="J2" s="104" t="s">
        <v>1473</v>
      </c>
      <c r="K2" s="140" t="s">
        <v>1474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-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*</v>
      </c>
      <c r="C101" s="130">
        <f>IF(FN_MC!B104="","*",FN_MC!B104)</f>
        <v>45939</v>
      </c>
      <c r="D101" s="130" t="str">
        <f>IF(FN_MC!D104="","*",FN_MC!D104)</f>
        <v>E14</v>
      </c>
      <c r="E101" s="130" t="str">
        <f>IF(FN_MC!H104="","*",FN_MC!H104)</f>
        <v>TSF1</v>
      </c>
      <c r="F101" s="148" t="str">
        <f>IF(FN_MC!M104="","*",FN_MC!M104)</f>
        <v>TIQ-TBS</v>
      </c>
      <c r="G101" s="130" t="str">
        <f>IF(FN_MC!I104="","*",FN_MC!I104)</f>
        <v>TSF1</v>
      </c>
      <c r="H101" s="130" t="str">
        <f>IF(FN_MC!AB104="","*",FN_MC!AB104)</f>
        <v>FIXO</v>
      </c>
      <c r="I101" s="130" t="str">
        <f>IF(FN_MC!AC104="","*",FN_MC!AC104)</f>
        <v>ACIONAMENTO</v>
      </c>
      <c r="J101" s="131">
        <f>IF(FN_MC!AA104="","*",FN_MC!AA104)</f>
        <v>1</v>
      </c>
      <c r="K101" s="143">
        <f>IF(FN_MC!AD104="","*",FN_MC!AD104)</f>
        <v>0.83333333333333337</v>
      </c>
    </row>
    <row r="102" spans="2:11" s="132" customFormat="1" hidden="1">
      <c r="B102" s="129" t="str">
        <f>IF(FN_MC!Y105="","*",FN_MC!Y105)</f>
        <v>*</v>
      </c>
      <c r="C102" s="130">
        <f>IF(FN_MC!B105="","*",FN_MC!B105)</f>
        <v>45939</v>
      </c>
      <c r="D102" s="130" t="str">
        <f>IF(FN_MC!D105="","*",FN_MC!D105)</f>
        <v>W71</v>
      </c>
      <c r="E102" s="130" t="str">
        <f>IF(FN_MC!H105="","*",FN_MC!H105)</f>
        <v>TAG2</v>
      </c>
      <c r="F102" s="148" t="str">
        <f>IF(FN_MC!M105="","*",FN_MC!M105)</f>
        <v>TGA-TRO</v>
      </c>
      <c r="G102" s="130" t="str">
        <f>IF(FN_MC!I105="","*",FN_MC!I105)</f>
        <v>TRO</v>
      </c>
      <c r="H102" s="130" t="str">
        <f>IF(FN_MC!AB105="","*",FN_MC!AB105)</f>
        <v>FIXO</v>
      </c>
      <c r="I102" s="130" t="str">
        <f>IF(FN_MC!AC105="","*",FN_MC!AC105)</f>
        <v>-</v>
      </c>
      <c r="J102" s="131">
        <f>IF(FN_MC!AA105="","*",FN_MC!AA105)</f>
        <v>1</v>
      </c>
      <c r="K102" s="143">
        <f>IF(FN_MC!AD105="","*",FN_MC!AD105)</f>
        <v>0.75</v>
      </c>
    </row>
    <row r="103" spans="2:11" s="132" customFormat="1" hidden="1">
      <c r="B103" s="129" t="str">
        <f>IF(FN_MC!Y106="","*",FN_MC!Y106)</f>
        <v>*</v>
      </c>
      <c r="C103" s="130">
        <f>IF(FN_MC!B106="","*",FN_MC!B106)</f>
        <v>45939</v>
      </c>
      <c r="D103" s="130" t="str">
        <f>IF(FN_MC!D106="","*",FN_MC!D106)</f>
        <v>A60</v>
      </c>
      <c r="E103" s="130" t="str">
        <f>IF(FN_MC!H106="","*",FN_MC!H106)</f>
        <v>TGR2</v>
      </c>
      <c r="F103" s="148" t="str">
        <f>IF(FN_MC!M106="","*",FN_MC!M106)</f>
        <v>TGR-TRO</v>
      </c>
      <c r="G103" s="130" t="str">
        <f>IF(FN_MC!I106="","*",FN_MC!I106)</f>
        <v>TRO</v>
      </c>
      <c r="H103" s="130" t="str">
        <f>IF(FN_MC!AB106="","*",FN_MC!AB106)</f>
        <v>FIXO</v>
      </c>
      <c r="I103" s="130" t="str">
        <f>IF(FN_MC!AC106="","*",FN_MC!AC106)</f>
        <v>ACIONAMENTO</v>
      </c>
      <c r="J103" s="131">
        <f>IF(FN_MC!AA106="","*",FN_MC!AA106)</f>
        <v>1</v>
      </c>
      <c r="K103" s="143">
        <f>IF(FN_MC!AD106="","*",FN_MC!AD106)</f>
        <v>0.29166666666666669</v>
      </c>
    </row>
    <row r="104" spans="2:11" s="132" customFormat="1" hidden="1">
      <c r="B104" s="129" t="str">
        <f>IF(FN_MC!Y107="","*",FN_MC!Y107)</f>
        <v>*</v>
      </c>
      <c r="C104" s="130">
        <f>IF(FN_MC!B107="","*",FN_MC!B107)</f>
        <v>45939</v>
      </c>
      <c r="D104" s="130" t="str">
        <f>IF(FN_MC!D107="","*",FN_MC!D107)</f>
        <v>BRUNO (TF-525)</v>
      </c>
      <c r="E104" s="130" t="str">
        <f>IF(FN_MC!H107="","*",FN_MC!H107)</f>
        <v>-</v>
      </c>
      <c r="F104" s="148" t="str">
        <f>IF(FN_MC!M107="","*",FN_MC!M107)</f>
        <v>TOM-1</v>
      </c>
      <c r="G104" s="130" t="str">
        <f>IF(FN_MC!I107="","*",FN_MC!I107)</f>
        <v>-</v>
      </c>
      <c r="H104" s="130" t="str">
        <f>IF(FN_MC!AB107="","*",FN_MC!AB107)</f>
        <v>-</v>
      </c>
      <c r="I104" s="130" t="str">
        <f>IF(FN_MC!AC107="","*",FN_MC!AC107)</f>
        <v>-</v>
      </c>
      <c r="J104" s="131" t="str">
        <f>IF(FN_MC!AA107="","*",FN_MC!AA107)</f>
        <v>-</v>
      </c>
      <c r="K104" s="143" t="str">
        <f>IF(FN_MC!AD107="","*",FN_MC!AD107)</f>
        <v>-</v>
      </c>
    </row>
    <row r="105" spans="2:11" s="132" customFormat="1" hidden="1">
      <c r="B105" s="129" t="str">
        <f>IF(FN_MC!Y108="","*",FN_MC!Y108)</f>
        <v>*</v>
      </c>
      <c r="C105" s="130">
        <f>IF(FN_MC!B108="","*",FN_MC!B108)</f>
        <v>45939</v>
      </c>
      <c r="D105" s="130" t="str">
        <f>IF(FN_MC!D108="","*",FN_MC!D108)</f>
        <v>W48</v>
      </c>
      <c r="E105" s="130" t="str">
        <f>IF(FN_MC!H108="","*",FN_MC!H108)</f>
        <v>TOM2</v>
      </c>
      <c r="F105" s="148" t="str">
        <f>IF(FN_MC!M108="","*",FN_MC!M108)</f>
        <v>TOM-TMT</v>
      </c>
      <c r="G105" s="130" t="str">
        <f>IF(FN_MC!I108="","*",FN_MC!I108)</f>
        <v>TOM2</v>
      </c>
      <c r="H105" s="130" t="str">
        <f>IF(FN_MC!AB108="","*",FN_MC!AB108)</f>
        <v>FIXO</v>
      </c>
      <c r="I105" s="130" t="str">
        <f>IF(FN_MC!AC108="","*",FN_MC!AC108)</f>
        <v>ACIONAMENTO</v>
      </c>
      <c r="J105" s="131">
        <f>IF(FN_MC!AA108="","*",FN_MC!AA108)</f>
        <v>1</v>
      </c>
      <c r="K105" s="143">
        <f>IF(FN_MC!AD108="","*",FN_MC!AD108)</f>
        <v>0.33333333333333331</v>
      </c>
    </row>
    <row r="106" spans="2:11" s="132" customFormat="1" hidden="1">
      <c r="B106" s="129" t="str">
        <f>IF(FN_MC!Y109="","*",FN_MC!Y109)</f>
        <v>*</v>
      </c>
      <c r="C106" s="130">
        <f>IF(FN_MC!B109="","*",FN_MC!B109)</f>
        <v>45939</v>
      </c>
      <c r="D106" s="130" t="str">
        <f>IF(FN_MC!D109="","*",FN_MC!D109)</f>
        <v>W50</v>
      </c>
      <c r="E106" s="130" t="str">
        <f>IF(FN_MC!H109="","*",FN_MC!H109)</f>
        <v>TCS1</v>
      </c>
      <c r="F106" s="148" t="str">
        <f>IF(FN_MC!M109="","*",FN_MC!M109)</f>
        <v>TCE-TID</v>
      </c>
      <c r="G106" s="130" t="str">
        <f>IF(FN_MC!I109="","*",FN_MC!I109)</f>
        <v>TCS2</v>
      </c>
      <c r="H106" s="130" t="str">
        <f>IF(FN_MC!AB109="","*",FN_MC!AB109)</f>
        <v>FIXO</v>
      </c>
      <c r="I106" s="130" t="str">
        <f>IF(FN_MC!AC109="","*",FN_MC!AC109)</f>
        <v>ACIONAMENTO</v>
      </c>
      <c r="J106" s="131" t="str">
        <f>IF(FN_MC!AA109="","*",FN_MC!AA109)</f>
        <v xml:space="preserve">Eder lima + Alex Aparecido  Paula </v>
      </c>
      <c r="K106" s="143">
        <f>IF(FN_MC!AD109="","*",FN_MC!AD109)</f>
        <v>0.33333333333333331</v>
      </c>
    </row>
    <row r="107" spans="2:11" s="132" customFormat="1" hidden="1">
      <c r="B107" s="129" t="str">
        <f>IF(FN_MC!Y110="","*",FN_MC!Y110)</f>
        <v>*</v>
      </c>
      <c r="C107" s="130">
        <f>IF(FN_MC!B110="","*",FN_MC!B110)</f>
        <v>45939</v>
      </c>
      <c r="D107" s="130" t="str">
        <f>IF(FN_MC!D110="","*",FN_MC!D110)</f>
        <v>MARCOS (TF-520)</v>
      </c>
      <c r="E107" s="130" t="str">
        <f>IF(FN_MC!H110="","*",FN_MC!H110)</f>
        <v>-</v>
      </c>
      <c r="F107" s="148" t="str">
        <f>IF(FN_MC!M110="","*",FN_MC!M110)</f>
        <v>TQI-2</v>
      </c>
      <c r="G107" s="130" t="str">
        <f>IF(FN_MC!I110="","*",FN_MC!I110)</f>
        <v>-</v>
      </c>
      <c r="H107" s="130" t="str">
        <f>IF(FN_MC!AB110="","*",FN_MC!AB110)</f>
        <v>-</v>
      </c>
      <c r="I107" s="130" t="str">
        <f>IF(FN_MC!AC110="","*",FN_MC!AC110)</f>
        <v>-</v>
      </c>
      <c r="J107" s="131" t="str">
        <f>IF(FN_MC!AA110="","*",FN_MC!AA110)</f>
        <v>-</v>
      </c>
      <c r="K107" s="143" t="str">
        <f>IF(FN_MC!AD110="","*",FN_MC!AD110)</f>
        <v>-</v>
      </c>
    </row>
    <row r="108" spans="2:11" s="132" customFormat="1" hidden="1">
      <c r="B108" s="129" t="str">
        <f>IF(FN_MC!Y111="","*",FN_MC!Y111)</f>
        <v>*</v>
      </c>
      <c r="C108" s="130">
        <f>IF(FN_MC!B111="","*",FN_MC!B111)</f>
        <v>45939</v>
      </c>
      <c r="D108" s="130" t="str">
        <f>IF(FN_MC!D111="","*",FN_MC!D111)</f>
        <v>A87</v>
      </c>
      <c r="E108" s="130" t="str">
        <f>IF(FN_MC!H111="","*",FN_MC!H111)</f>
        <v>ZTEZVT</v>
      </c>
      <c r="F108" s="148" t="str">
        <f>IF(FN_MC!M111="","*",FN_MC!M111)</f>
        <v>ZTE-ZVT</v>
      </c>
      <c r="G108" s="130" t="str">
        <f>IF(FN_MC!I111="","*",FN_MC!I111)</f>
        <v>ZTEZVT</v>
      </c>
      <c r="H108" s="130" t="str">
        <f>IF(FN_MC!AB111="","*",FN_MC!AB111)</f>
        <v>FIXO</v>
      </c>
      <c r="I108" s="130" t="str">
        <f>IF(FN_MC!AC111="","*",FN_MC!AC111)</f>
        <v>-</v>
      </c>
      <c r="J108" s="131">
        <f>IF(FN_MC!AA111="","*",FN_MC!AA111)</f>
        <v>1</v>
      </c>
      <c r="K108" s="143">
        <f>IF(FN_MC!AD111="","*",FN_MC!AD111)</f>
        <v>0.3125</v>
      </c>
    </row>
    <row r="109" spans="2:11" s="132" customFormat="1" hidden="1">
      <c r="B109" s="129" t="str">
        <f>IF(FN_MC!Y112="","*",FN_MC!Y112)</f>
        <v>*</v>
      </c>
      <c r="C109" s="130">
        <f>IF(FN_MC!B112="","*",FN_MC!B112)</f>
        <v>45939</v>
      </c>
      <c r="D109" s="130" t="str">
        <f>IF(FN_MC!D112="","*",FN_MC!D112)</f>
        <v>A52</v>
      </c>
      <c r="E109" s="130" t="str">
        <f>IF(FN_MC!H112="","*",FN_MC!H112)</f>
        <v>PAM</v>
      </c>
      <c r="F109" s="148" t="str">
        <f>IF(FN_MC!M112="","*",FN_MC!M112)</f>
        <v>POA-PAM</v>
      </c>
      <c r="G109" s="130" t="str">
        <f>IF(FN_MC!I112="","*",FN_MC!I112)</f>
        <v>POA</v>
      </c>
      <c r="H109" s="130" t="str">
        <f>IF(FN_MC!AB112="","*",FN_MC!AB112)</f>
        <v>FIXO</v>
      </c>
      <c r="I109" s="130" t="str">
        <f>IF(FN_MC!AC112="","*",FN_MC!AC112)</f>
        <v>ACIONAMENTO</v>
      </c>
      <c r="J109" s="131">
        <f>IF(FN_MC!AA112="","*",FN_MC!AA112)</f>
        <v>1</v>
      </c>
      <c r="K109" s="143">
        <f>IF(FN_MC!AD112="","*",FN_MC!AD112)</f>
        <v>0.33333333333333331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*</v>
      </c>
      <c r="E112" s="130" t="str">
        <f>IF(FN_MC!H115="","*",FN_MC!H115)</f>
        <v>*</v>
      </c>
      <c r="F112" s="148" t="str">
        <f>IF(FN_MC!M115="","*",FN_MC!M115)</f>
        <v>-</v>
      </c>
      <c r="G112" s="130" t="str">
        <f>IF(FN_MC!I115="","*",FN_MC!I115)</f>
        <v>*</v>
      </c>
      <c r="H112" s="130" t="str">
        <f>IF(FN_MC!AB115="","*",FN_MC!AB115)</f>
        <v>*</v>
      </c>
      <c r="I112" s="130" t="str">
        <f>IF(FN_MC!AC115="","*",FN_MC!AC115)</f>
        <v>*</v>
      </c>
      <c r="J112" s="131" t="str">
        <f>IF(FN_MC!AA115="","*",FN_MC!AA115)</f>
        <v>*</v>
      </c>
      <c r="K112" s="143" t="str">
        <f>IF(FN_MC!AD115="","*",FN_MC!AD115)</f>
        <v>*</v>
      </c>
    </row>
    <row r="113" spans="2:11" s="132" customFormat="1" hidden="1">
      <c r="B113" s="129" t="str">
        <f>IF(FN_MC!Y116="","*",FN_MC!Y116)</f>
        <v>*</v>
      </c>
      <c r="C113" s="130" t="str">
        <f>IF(FN_MC!B116="","*",FN_MC!B116)</f>
        <v>*</v>
      </c>
      <c r="D113" s="130" t="str">
        <f>IF(FN_MC!D116="","*",FN_MC!D116)</f>
        <v>*</v>
      </c>
      <c r="E113" s="130" t="str">
        <f>IF(FN_MC!H116="","*",FN_MC!H116)</f>
        <v>*</v>
      </c>
      <c r="F113" s="148" t="str">
        <f>IF(FN_MC!M116="","*",FN_MC!M116)</f>
        <v>-</v>
      </c>
      <c r="G113" s="130" t="str">
        <f>IF(FN_MC!I116="","*",FN_MC!I116)</f>
        <v>*</v>
      </c>
      <c r="H113" s="130" t="str">
        <f>IF(FN_MC!AB116="","*",FN_MC!AB116)</f>
        <v>*</v>
      </c>
      <c r="I113" s="130" t="str">
        <f>IF(FN_MC!AC116="","*",FN_MC!AC116)</f>
        <v>*</v>
      </c>
      <c r="J113" s="131" t="str">
        <f>IF(FN_MC!AA116="","*",FN_MC!AA116)</f>
        <v>*</v>
      </c>
      <c r="K113" s="143" t="str">
        <f>IF(FN_MC!AD116="","*",FN_MC!AD116)</f>
        <v>*</v>
      </c>
    </row>
    <row r="114" spans="2:11" s="132" customFormat="1" hidden="1">
      <c r="B114" s="129" t="str">
        <f>IF(FN_MC!Y117="","*",FN_MC!Y117)</f>
        <v>*</v>
      </c>
      <c r="C114" s="130" t="str">
        <f>IF(FN_MC!B117="","*",FN_MC!B117)</f>
        <v>*</v>
      </c>
      <c r="D114" s="130" t="str">
        <f>IF(FN_MC!D117="","*",FN_MC!D117)</f>
        <v>*</v>
      </c>
      <c r="E114" s="130" t="str">
        <f>IF(FN_MC!H117="","*",FN_MC!H117)</f>
        <v>*</v>
      </c>
      <c r="F114" s="148" t="str">
        <f>IF(FN_MC!M117="","*",FN_MC!M117)</f>
        <v>-</v>
      </c>
      <c r="G114" s="130" t="str">
        <f>IF(FN_MC!I117="","*",FN_MC!I117)</f>
        <v>*</v>
      </c>
      <c r="H114" s="130" t="str">
        <f>IF(FN_MC!AB117="","*",FN_MC!AB117)</f>
        <v>*</v>
      </c>
      <c r="I114" s="130" t="str">
        <f>IF(FN_MC!AC117="","*",FN_MC!AC117)</f>
        <v>*</v>
      </c>
      <c r="J114" s="131" t="str">
        <f>IF(FN_MC!AA117="","*",FN_MC!AA117)</f>
        <v>*</v>
      </c>
      <c r="K114" s="143" t="str">
        <f>IF(FN_MC!AD117="","*",FN_MC!AD117)</f>
        <v>*</v>
      </c>
    </row>
    <row r="115" spans="2:11" s="132" customFormat="1" hidden="1">
      <c r="B115" s="129" t="str">
        <f>IF(FN_MC!Y118="","*",FN_MC!Y118)</f>
        <v>*</v>
      </c>
      <c r="C115" s="130" t="str">
        <f>IF(FN_MC!B118="","*",FN_MC!B118)</f>
        <v>*</v>
      </c>
      <c r="D115" s="130" t="str">
        <f>IF(FN_MC!D118="","*",FN_MC!D118)</f>
        <v>*</v>
      </c>
      <c r="E115" s="130" t="str">
        <f>IF(FN_MC!H118="","*",FN_MC!H118)</f>
        <v>*</v>
      </c>
      <c r="F115" s="148" t="str">
        <f>IF(FN_MC!M118="","*",FN_MC!M118)</f>
        <v>-</v>
      </c>
      <c r="G115" s="130" t="str">
        <f>IF(FN_MC!I118="","*",FN_MC!I118)</f>
        <v>*</v>
      </c>
      <c r="H115" s="130" t="str">
        <f>IF(FN_MC!AB118="","*",FN_MC!AB118)</f>
        <v>*</v>
      </c>
      <c r="I115" s="130" t="str">
        <f>IF(FN_MC!AC118="","*",FN_MC!AC118)</f>
        <v>*</v>
      </c>
      <c r="J115" s="131" t="str">
        <f>IF(FN_MC!AA118="","*",FN_MC!AA118)</f>
        <v>*</v>
      </c>
      <c r="K115" s="143" t="str">
        <f>IF(FN_MC!AD118="","*",FN_MC!AD118)</f>
        <v>*</v>
      </c>
    </row>
    <row r="116" spans="2:11" s="132" customFormat="1" hidden="1">
      <c r="B116" s="129" t="str">
        <f>IF(FN_MC!Y119="","*",FN_MC!Y119)</f>
        <v>*</v>
      </c>
      <c r="C116" s="130" t="str">
        <f>IF(FN_MC!B119="","*",FN_MC!B119)</f>
        <v>*</v>
      </c>
      <c r="D116" s="130" t="str">
        <f>IF(FN_MC!D119="","*",FN_MC!D119)</f>
        <v>*</v>
      </c>
      <c r="E116" s="130" t="str">
        <f>IF(FN_MC!H119="","*",FN_MC!H119)</f>
        <v>*</v>
      </c>
      <c r="F116" s="148" t="str">
        <f>IF(FN_MC!M119="","*",FN_MC!M119)</f>
        <v>-</v>
      </c>
      <c r="G116" s="130" t="str">
        <f>IF(FN_MC!I119="","*",FN_MC!I119)</f>
        <v>*</v>
      </c>
      <c r="H116" s="130" t="str">
        <f>IF(FN_MC!AB119="","*",FN_MC!AB119)</f>
        <v>*</v>
      </c>
      <c r="I116" s="130" t="str">
        <f>IF(FN_MC!AC119="","*",FN_MC!AC119)</f>
        <v>*</v>
      </c>
      <c r="J116" s="131" t="str">
        <f>IF(FN_MC!AA119="","*",FN_MC!AA119)</f>
        <v>*</v>
      </c>
      <c r="K116" s="143" t="str">
        <f>IF(FN_MC!AD119="","*",FN_MC!AD119)</f>
        <v>*</v>
      </c>
    </row>
    <row r="117" spans="2:11" s="132" customFormat="1" hidden="1">
      <c r="B117" s="129" t="str">
        <f>IF(FN_MC!Y120="","*",FN_MC!Y120)</f>
        <v>*</v>
      </c>
      <c r="C117" s="130" t="str">
        <f>IF(FN_MC!B120="","*",FN_MC!B120)</f>
        <v>*</v>
      </c>
      <c r="D117" s="130" t="str">
        <f>IF(FN_MC!D120="","*",FN_MC!D120)</f>
        <v>*</v>
      </c>
      <c r="E117" s="130" t="str">
        <f>IF(FN_MC!H120="","*",FN_MC!H120)</f>
        <v>*</v>
      </c>
      <c r="F117" s="148" t="str">
        <f>IF(FN_MC!M120="","*",FN_MC!M120)</f>
        <v>-</v>
      </c>
      <c r="G117" s="130" t="str">
        <f>IF(FN_MC!I120="","*",FN_MC!I120)</f>
        <v>*</v>
      </c>
      <c r="H117" s="130" t="str">
        <f>IF(FN_MC!AB120="","*",FN_MC!AB120)</f>
        <v>*</v>
      </c>
      <c r="I117" s="130" t="str">
        <f>IF(FN_MC!AC120="","*",FN_MC!AC120)</f>
        <v>*</v>
      </c>
      <c r="J117" s="131" t="str">
        <f>IF(FN_MC!AA120="","*",FN_MC!AA120)</f>
        <v>*</v>
      </c>
      <c r="K117" s="143" t="str">
        <f>IF(FN_MC!AD120="","*",FN_MC!AD120)</f>
        <v>*</v>
      </c>
    </row>
    <row r="118" spans="2:11" s="132" customFormat="1" hidden="1">
      <c r="B118" s="129" t="str">
        <f>IF(FN_MC!Y121="","*",FN_MC!Y121)</f>
        <v>*</v>
      </c>
      <c r="C118" s="130" t="str">
        <f>IF(FN_MC!B121="","*",FN_MC!B121)</f>
        <v>*</v>
      </c>
      <c r="D118" s="130" t="str">
        <f>IF(FN_MC!D121="","*",FN_MC!D121)</f>
        <v>*</v>
      </c>
      <c r="E118" s="130" t="str">
        <f>IF(FN_MC!H121="","*",FN_MC!H121)</f>
        <v>*</v>
      </c>
      <c r="F118" s="148" t="str">
        <f>IF(FN_MC!M121="","*",FN_MC!M121)</f>
        <v>-</v>
      </c>
      <c r="G118" s="130" t="str">
        <f>IF(FN_MC!I121="","*",FN_MC!I121)</f>
        <v>*</v>
      </c>
      <c r="H118" s="130" t="str">
        <f>IF(FN_MC!AB121="","*",FN_MC!AB121)</f>
        <v>*</v>
      </c>
      <c r="I118" s="130" t="str">
        <f>IF(FN_MC!AC121="","*",FN_MC!AC121)</f>
        <v>*</v>
      </c>
      <c r="J118" s="131" t="str">
        <f>IF(FN_MC!AA121="","*",FN_MC!AA121)</f>
        <v>*</v>
      </c>
      <c r="K118" s="143" t="str">
        <f>IF(FN_MC!AD121="","*",FN_MC!AD121)</f>
        <v>*</v>
      </c>
    </row>
    <row r="119" spans="2:11" s="132" customFormat="1" hidden="1">
      <c r="B119" s="129" t="str">
        <f>IF(FN_MC!Y122="","*",FN_MC!Y122)</f>
        <v>*</v>
      </c>
      <c r="C119" s="130" t="str">
        <f>IF(FN_MC!B122="","*",FN_MC!B122)</f>
        <v>*</v>
      </c>
      <c r="D119" s="130" t="str">
        <f>IF(FN_MC!D122="","*",FN_MC!D122)</f>
        <v>*</v>
      </c>
      <c r="E119" s="130" t="str">
        <f>IF(FN_MC!H122="","*",FN_MC!H122)</f>
        <v>*</v>
      </c>
      <c r="F119" s="148" t="str">
        <f>IF(FN_MC!M122="","*",FN_MC!M122)</f>
        <v>-</v>
      </c>
      <c r="G119" s="130" t="str">
        <f>IF(FN_MC!I122="","*",FN_MC!I122)</f>
        <v>*</v>
      </c>
      <c r="H119" s="130" t="str">
        <f>IF(FN_MC!AB122="","*",FN_MC!AB122)</f>
        <v>*</v>
      </c>
      <c r="I119" s="130" t="str">
        <f>IF(FN_MC!AC122="","*",FN_MC!AC122)</f>
        <v>*</v>
      </c>
      <c r="J119" s="131" t="str">
        <f>IF(FN_MC!AA122="","*",FN_MC!AA122)</f>
        <v>*</v>
      </c>
      <c r="K119" s="143" t="str">
        <f>IF(FN_MC!AD122="","*",FN_MC!AD122)</f>
        <v>*</v>
      </c>
    </row>
    <row r="120" spans="2:11" s="132" customFormat="1" hidden="1">
      <c r="B120" s="129" t="str">
        <f>IF(FN_MC!Y123="","*",FN_MC!Y123)</f>
        <v>*</v>
      </c>
      <c r="C120" s="130" t="str">
        <f>IF(FN_MC!B123="","*",FN_MC!B123)</f>
        <v>*</v>
      </c>
      <c r="D120" s="130" t="str">
        <f>IF(FN_MC!D123="","*",FN_MC!D123)</f>
        <v>*</v>
      </c>
      <c r="E120" s="130" t="str">
        <f>IF(FN_MC!H123="","*",FN_MC!H123)</f>
        <v>*</v>
      </c>
      <c r="F120" s="148" t="str">
        <f>IF(FN_MC!M123="","*",FN_MC!M123)</f>
        <v>-</v>
      </c>
      <c r="G120" s="130" t="str">
        <f>IF(FN_MC!I123="","*",FN_MC!I123)</f>
        <v>*</v>
      </c>
      <c r="H120" s="130" t="str">
        <f>IF(FN_MC!AB123="","*",FN_MC!AB123)</f>
        <v>*</v>
      </c>
      <c r="I120" s="130" t="str">
        <f>IF(FN_MC!AC123="","*",FN_MC!AC123)</f>
        <v>*</v>
      </c>
      <c r="J120" s="131" t="str">
        <f>IF(FN_MC!AA123="","*",FN_MC!AA123)</f>
        <v>*</v>
      </c>
      <c r="K120" s="143" t="str">
        <f>IF(FN_MC!AD123="","*",FN_MC!AD123)</f>
        <v>*</v>
      </c>
    </row>
    <row r="121" spans="2:11" s="132" customFormat="1" hidden="1">
      <c r="B121" s="129" t="str">
        <f>IF(FN_MC!Y124="","*",FN_MC!Y124)</f>
        <v>*</v>
      </c>
      <c r="C121" s="130" t="str">
        <f>IF(FN_MC!B124="","*",FN_MC!B124)</f>
        <v>*</v>
      </c>
      <c r="D121" s="130" t="str">
        <f>IF(FN_MC!D124="","*",FN_MC!D124)</f>
        <v>*</v>
      </c>
      <c r="E121" s="130" t="str">
        <f>IF(FN_MC!H124="","*",FN_MC!H124)</f>
        <v>*</v>
      </c>
      <c r="F121" s="148" t="str">
        <f>IF(FN_MC!M124="","*",FN_MC!M124)</f>
        <v>-</v>
      </c>
      <c r="G121" s="130" t="str">
        <f>IF(FN_MC!I124="","*",FN_MC!I124)</f>
        <v>*</v>
      </c>
      <c r="H121" s="130" t="str">
        <f>IF(FN_MC!AB124="","*",FN_MC!AB124)</f>
        <v>*</v>
      </c>
      <c r="I121" s="130" t="str">
        <f>IF(FN_MC!AC124="","*",FN_MC!AC124)</f>
        <v>*</v>
      </c>
      <c r="J121" s="131" t="str">
        <f>IF(FN_MC!AA124="","*",FN_MC!AA124)</f>
        <v>*</v>
      </c>
      <c r="K121" s="143" t="str">
        <f>IF(FN_MC!AD124="","*",FN_MC!AD124)</f>
        <v>*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AE577B29-A12D-44B2-AE2B-B358D5AF3846}"/>
</file>

<file path=customXml/itemProps2.xml><?xml version="1.0" encoding="utf-8"?>
<ds:datastoreItem xmlns:ds="http://schemas.openxmlformats.org/officeDocument/2006/customXml" ds:itemID="{FE173240-9C3E-47ED-AF9C-6121B693788F}"/>
</file>

<file path=customXml/itemProps3.xml><?xml version="1.0" encoding="utf-8"?>
<ds:datastoreItem xmlns:ds="http://schemas.openxmlformats.org/officeDocument/2006/customXml" ds:itemID="{200ADBE2-482E-49FB-A485-E6D9721DDFFA}"/>
</file>

<file path=customXml/itemProps4.xml><?xml version="1.0" encoding="utf-8"?>
<ds:datastoreItem xmlns:ds="http://schemas.openxmlformats.org/officeDocument/2006/customXml" ds:itemID="{92625945-05D5-4773-8BA6-1FA1ACB2D06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Neyson Seret Viana</cp:lastModifiedBy>
  <cp:revision/>
  <dcterms:created xsi:type="dcterms:W3CDTF">2025-05-05T12:15:43Z</dcterms:created>
  <dcterms:modified xsi:type="dcterms:W3CDTF">2025-10-08T17:59:54Z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