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404" documentId="8_{B6337239-1A00-434D-AAD0-422EA1FEB5AE}" xr6:coauthVersionLast="47" xr6:coauthVersionMax="47" xr10:uidLastSave="{73E6E7A9-71FB-4CB9-B867-2A7DC90031D1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N377" i="1" a="1"/>
  <c r="N377" i="1"/>
  <c r="L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0" i="1" a="1"/>
  <c r="M380" i="1"/>
  <c r="K377" i="12" s="1"/>
  <c r="N380" i="1" a="1"/>
  <c r="N380" i="1"/>
  <c r="L377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3" i="1" a="1"/>
  <c r="M383" i="1"/>
  <c r="K380" i="12" s="1"/>
  <c r="N383" i="1" a="1"/>
  <c r="N383" i="1"/>
  <c r="L380" i="12" s="1"/>
  <c r="M384" i="1" a="1"/>
  <c r="M384" i="1"/>
  <c r="K381" i="12" s="1"/>
  <c r="N384" i="1" a="1"/>
  <c r="N384" i="1"/>
  <c r="L381" i="12" s="1"/>
  <c r="M385" i="1" a="1"/>
  <c r="M385" i="1"/>
  <c r="K382" i="12" s="1"/>
  <c r="N385" i="1" a="1"/>
  <c r="N385" i="1"/>
  <c r="L382" i="12" s="1"/>
  <c r="M386" i="1" a="1"/>
  <c r="M386" i="1"/>
  <c r="K383" i="12" s="1"/>
  <c r="N386" i="1" a="1"/>
  <c r="N386" i="1"/>
  <c r="L383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89" i="1" a="1"/>
  <c r="M389" i="1"/>
  <c r="K386" i="12" s="1"/>
  <c r="N389" i="1" a="1"/>
  <c r="N389" i="1"/>
  <c r="L386" i="12" s="1"/>
  <c r="M390" i="1" a="1"/>
  <c r="M390" i="1"/>
  <c r="K387" i="12" s="1"/>
  <c r="N390" i="1" a="1"/>
  <c r="N390" i="1"/>
  <c r="L387" i="12" s="1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G187" i="11" l="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<sst xmlns="http://schemas.openxmlformats.org/spreadsheetml/2006/main" count="7143" uniqueCount="1822">
  <si>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</si>
  <si>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</si>
  <si>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</si>
  <si>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</si>
  <si>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</si>
  <si>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</si>
  <si>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</si>
  <si>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</si>
  <si>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</si>
  <si>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</si>
  <si>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</si>
  <si>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</si>
  <si>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</si>
  <si>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</si>
  <si>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</si>
  <si>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</si>
  <si>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</si>
  <si>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</si>
  <si>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</si>
  <si>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</si>
  <si>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</si>
  <si>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</si>
  <si>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</si>
  <si>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</si>
  <si>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</si>
  <si>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</si>
  <si>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</si>
  <si>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</si>
  <si>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</si>
  <si>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</si>
  <si>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</si>
  <si>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</si>
  <si>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</si>
  <si>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</si>
  <si>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</si>
  <si>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</si>
  <si>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</si>
  <si>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</si>
  <si>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</si>
  <si>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</si>
  <si>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</si>
  <si>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</si>
  <si>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</si>
  <si>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</si>
  <si>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</si>
  <si>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</si>
  <si>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</si>
  <si>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</si>
  <si>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</si>
  <si>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</si>
  <si>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</si>
  <si>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</si>
  <si>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</si>
  <si>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</si>
  <si>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</si>
  <si>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</si>
  <si>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</si>
  <si>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</si>
  <si>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</si>
  <si>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</si>
  <si>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</si>
  <si>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</si>
  <si>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</si>
  <si>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</si>
  <si>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</si>
  <si>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</si>
  <si>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</si>
  <si>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</si>
  <si>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</si>
  <si>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</si>
  <si>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</si>
  <si>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</si>
  <si>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</si>
  <si>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</si>
  <si>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</si>
  <si>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</si>
  <si>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</si>
  <si>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</si>
  <si>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</si>
  <si>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</si>
  <si>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</si>
  <si>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</si>
  <si>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</si>
  <si>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</si>
  <si>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</si>
  <si>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</si>
  <si>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</si>
  <si>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</si>
  <si>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</si>
  <si>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</si>
  <si>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</si>
  <si>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</si>
  <si>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</si>
  <si>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</si>
  <si>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</si>
  <si>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</si>
  <si>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</si>
  <si>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</si>
  <si>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</si>
  <si>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</si>
  <si>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</si>
  <si>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</si>
  <si>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</si>
  <si>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</si>
  <si>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</si>
  <si>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</si>
  <si>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</si>
  <si>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</si>
  <si>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</si>
  <si>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</si>
  <si>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</si>
  <si>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</si>
  <si>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</si>
  <si>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</si>
  <si>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</si>
  <si>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</si>
  <si>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</si>
  <si>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</si>
  <si>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</si>
  <si>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</si>
  <si>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</si>
  <si>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</si>
  <si>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</si>
  <si>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</si>
  <si>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</si>
  <si>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</si>
  <si>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</si>
  <si>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</si>
  <si>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</si>
  <si>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</si>
  <si>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</si>
  <si>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</si>
  <si>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</si>
  <si>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</si>
  <si>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</si>
  <si>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</si>
  <si>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</si>
  <si>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</si>
  <si>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</si>
  <si>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</si>
  <si>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</si>
  <si>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</si>
  <si>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</si>
  <si>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</si>
  <si>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</si>
  <si>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</si>
  <si>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</si>
  <si>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</si>
  <si>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</si>
  <si>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</si>
  <si>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</si>
  <si>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</si>
  <si>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</si>
  <si>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</si>
  <si>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</si>
  <si>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</si>
  <si>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</si>
  <si>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</si>
  <si>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</si>
  <si>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</si>
  <si>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</si>
  <si>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</si>
  <si>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</si>
  <si>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</si>
  <si>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</si>
  <si>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</si>
  <si>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</si>
  <si>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</si>
  <si>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</si>
  <si>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</si>
  <si>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</si>
  <si>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</si>
  <si>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</si>
  <si>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</si>
  <si>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</si>
  <si>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</si>
  <si>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</si>
  <si>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</si>
  <si>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</si>
  <si>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</si>
  <si>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</si>
  <si>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</si>
  <si>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</si>
  <si>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</si>
  <si>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</si>
  <si>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</si>
  <si>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</si>
  <si>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</si>
  <si>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</si>
  <si>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</si>
  <si>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</si>
  <si>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</si>
  <si>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</si>
  <si>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</si>
  <si>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</si>
  <si>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</si>
  <si>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</si>
  <si>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</si>
  <si>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</si>
  <si>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</si>
  <si>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</si>
  <si>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</si>
  <si>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</si>
  <si>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</si>
  <si>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</si>
  <si>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</si>
  <si>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</si>
  <si>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</si>
  <si>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</si>
  <si>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</si>
  <si>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</si>
  <si>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</si>
  <si>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</si>
  <si>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</si>
  <si>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</si>
  <si>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</si>
  <si>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</si>
  <si>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</si>
  <si>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</si>
  <si>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</si>
  <si>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</si>
  <si>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</si>
  <si>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</si>
  <si>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</si>
  <si>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</si>
  <si>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</si>
  <si>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</si>
  <si>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</si>
  <si>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</si>
  <si>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</si>
  <si>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</si>
  <si>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</si>
  <si>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</si>
  <si>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</si>
  <si>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</si>
  <si>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</si>
  <si>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</si>
  <si>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</si>
  <si>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</si>
  <si>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</si>
  <si>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</si>
  <si>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</si>
  <si>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</si>
  <si>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</si>
  <si>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</si>
  <si>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</si>
  <si>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</si>
  <si>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</si>
  <si>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</si>
  <si>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</si>
  <si>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</si>
  <si>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</si>
  <si>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</si>
  <si>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</si>
  <si>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</si>
  <si>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</si>
  <si>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</si>
  <si>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</si>
  <si>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</si>
  <si>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</si>
  <si>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</si>
  <si>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</si>
  <si>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</si>
  <si>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</si>
  <si>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</si>
  <si>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</si>
  <si>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</si>
  <si>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</si>
  <si>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</si>
  <si>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</si>
  <si>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</si>
  <si>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</si>
  <si>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</si>
  <si>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</si>
  <si>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</si>
  <si>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</si>
  <si>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</si>
  <si>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</si>
  <si>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</si>
  <si>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</si>
  <si>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</si>
  <si>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</si>
  <si>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</si>
  <si>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</si>
  <si>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</si>
  <si>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</si>
  <si>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</si>
  <si>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</si>
  <si>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</si>
  <si>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</si>
  <si>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</si>
  <si>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</si>
  <si>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</si>
  <si>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</si>
  <si>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</si>
  <si>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</si>
  <si>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</si>
  <si>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</si>
  <si>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</si>
  <si>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</si>
  <si>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</si>
  <si>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</si>
  <si>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</si>
  <si>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</si>
  <si>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</si>
  <si>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</si>
  <si>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</si>
  <si>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</si>
  <si>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</si>
  <si>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</si>
  <si>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</si>
  <si>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</si>
  <si>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</si>
  <si>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</si>
  <si>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</si>
  <si>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</si>
  <si>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</si>
  <si>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</si>
  <si>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</si>
  <si>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</si>
  <si>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</si>
  <si>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</si>
  <si>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</si>
  <si>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</si>
  <si>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</si>
  <si>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</si>
  <si>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</si>
  <si>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</si>
  <si>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</si>
  <si>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</si>
  <si>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</si>
  <si>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</si>
  <si>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</si>
  <si>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</si>
  <si>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</si>
  <si>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</si>
  <si>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</si>
  <si>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</si>
  <si>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</si>
  <si>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</si>
  <si>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</si>
  <si>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</si>
  <si>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</si>
  <si>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</si>
  <si>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</si>
  <si>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</si>
  <si>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</si>
  <si>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</si>
  <si>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</si>
  <si>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</si>
  <si>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</si>
  <si>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</si>
  <si>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</si>
  <si>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</si>
  <si>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</si>
  <si>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</si>
  <si>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</si>
  <si>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</si>
  <si>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</si>
  <si>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</si>
  <si>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</si>
  <si>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</si>
  <si>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</si>
  <si>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</si>
  <si>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</si>
  <si>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</si>
  <si>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</si>
  <si>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</si>
  <si>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</si>
  <si>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</si>
  <si>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</si>
  <si>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</si>
  <si>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</si>
  <si>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</si>
  <si>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</si>
  <si>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</si>
  <si>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</si>
  <si>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</si>
  <si>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</si>
  <si>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</si>
  <si>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</si>
  <si>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</si>
  <si>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</si>
  <si>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</si>
  <si>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</si>
  <si>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</si>
  <si>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</si>
  <si>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</si>
  <si>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</si>
  <si>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</si>
  <si>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</si>
  <si>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</si>
  <si>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</si>
  <si>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</si>
  <si>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</si>
  <si>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</si>
  <si>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</si>
  <si>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</si>
  <si>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</si>
  <si>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</si>
  <si>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</si>
  <si>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</si>
  <si>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</si>
  <si>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</si>
  <si>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</si>
  <si>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</si>
  <si>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</si>
  <si>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</si>
  <si>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</si>
  <si>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</si>
  <si>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</si>
  <si>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</si>
  <si>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</si>
  <si>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</si>
  <si>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</si>
  <si>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</si>
  <si>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</si>
  <si>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</si>
  <si>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</si>
  <si>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</si>
  <si>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</si>
  <si>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</si>
  <si>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</si>
  <si>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</si>
  <si>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</si>
  <si>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</si>
  <si>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</si>
  <si>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</si>
  <si>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</si>
  <si>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</si>
  <si>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</si>
  <si>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</si>
  <si>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</si>
  <si>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</si>
  <si>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</si>
  <si>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</si>
  <si>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</si>
  <si>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</si>
  <si>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</si>
  <si>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</si>
  <si>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</si>
  <si>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</si>
  <si>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</si>
  <si>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</si>
  <si>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</si>
  <si>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</si>
  <si>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</si>
  <si>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</si>
  <si>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</si>
  <si>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</si>
  <si>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</si>
  <si>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</si>
  <si>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</si>
  <si>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</si>
  <si>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</si>
  <si>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</si>
  <si>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</si>
  <si>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</si>
  <si>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</si>
  <si>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</si>
  <si>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</si>
  <si>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</si>
  <si>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</si>
  <si>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</si>
  <si>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</si>
  <si>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</si>
  <si>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</si>
  <si>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</si>
  <si>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</si>
  <si>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</si>
  <si>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</si>
  <si>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</si>
  <si>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</si>
  <si>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</si>
  <si>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</si>
  <si>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</si>
  <si>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</si>
  <si>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</si>
  <si>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</si>
  <si>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</si>
  <si>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</si>
  <si>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</si>
  <si>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</si>
  <si>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</si>
  <si>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</si>
  <si>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</si>
  <si>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</si>
  <si>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</si>
  <si>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</si>
  <si>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</si>
  <si>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</si>
  <si>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</si>
  <si>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</si>
  <si>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</si>
  <si>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</si>
  <si>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</si>
  <si>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</si>
  <si>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</si>
  <si>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</si>
  <si>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</si>
  <si>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</si>
  <si>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</si>
  <si>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</si>
  <si>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</si>
  <si>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</si>
  <si>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</si>
  <si>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</si>
  <si>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</si>
  <si>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</si>
  <si>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</si>
  <si>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</si>
  <si>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</si>
  <si>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</si>
  <si>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</si>
  <si>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</si>
  <si>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</si>
  <si>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</si>
  <si>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</si>
  <si>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</si>
  <si>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</si>
  <si>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</si>
  <si>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</si>
  <si>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</si>
  <si>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</si>
  <si>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</si>
  <si>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</si>
  <si>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</si>
  <si>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</si>
  <si>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</si>
  <si>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</si>
  <si>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</si>
  <si>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</si>
  <si>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</si>
  <si>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</si>
  <si>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</si>
  <si>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</si>
  <si>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</si>
  <si>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</si>
  <si>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</si>
  <si>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</si>
  <si>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</si>
  <si>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</si>
  <si>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</si>
  <si>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</si>
  <si>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</si>
  <si>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</si>
  <si>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</si>
  <si>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</si>
  <si>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</si>
  <si>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</si>
  <si>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</si>
  <si>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</si>
  <si>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</si>
  <si>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</si>
  <si>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</si>
  <si>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</si>
  <si>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</si>
  <si>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</si>
  <si>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</si>
  <si>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</si>
  <si>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</si>
  <si>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</si>
  <si>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</si>
  <si>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</si>
  <si>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</si>
  <si>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</si>
  <si>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</si>
  <si>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</si>
  <si>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</si>
  <si>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</si>
  <si>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</si>
  <si>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</si>
  <si>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</si>
  <si>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</si>
  <si>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</si>
  <si>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</si>
  <si>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</si>
  <si>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</si>
  <si>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</si>
  <si>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</si>
  <si>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</si>
  <si>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</si>
  <si>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</si>
  <si>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</si>
  <si>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</si>
  <si>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</si>
  <si>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</si>
  <si>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</si>
  <si>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</si>
  <si>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</si>
  <si>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</si>
  <si>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</si>
  <si>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</si>
  <si>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</si>
  <si>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</si>
  <si>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</si>
  <si>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</si>
  <si>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</si>
  <si>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</si>
  <si>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</si>
  <si>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</si>
  <si>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</si>
  <si>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</si>
  <si>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</si>
  <si>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</si>
  <si>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</si>
  <si>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</si>
  <si>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</si>
  <si>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</si>
  <si>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</si>
  <si>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</si>
  <si>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</si>
  <si>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</si>
  <si>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</si>
  <si>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</si>
  <si>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</si>
  <si>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</si>
  <si>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</si>
  <si>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</si>
  <si>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</si>
  <si>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</si>
  <si>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</si>
  <si>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</si>
  <si>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</si>
  <si>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</si>
  <si>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</si>
  <si>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</si>
  <si>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</si>
  <si>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</si>
  <si>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</si>
  <si>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</si>
  <si>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</si>
  <si>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</si>
  <si>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</si>
  <si>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</si>
  <si>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</si>
  <si>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</si>
  <si>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</si>
  <si>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</si>
  <si>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</si>
  <si>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</si>
  <si>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</si>
  <si>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</si>
  <si>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</si>
  <si>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</si>
  <si>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</si>
  <si>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</si>
  <si>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</si>
  <si>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</si>
  <si>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</si>
  <si>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</si>
  <si>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</si>
  <si>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</si>
  <si>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</si>
  <si>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</si>
  <si>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</si>
  <si>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</si>
  <si>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</si>
  <si>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</si>
  <si>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</si>
  <si>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</si>
  <si>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</si>
  <si>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</si>
  <si>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</si>
  <si>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</si>
  <si>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</si>
  <si>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</si>
  <si>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</si>
  <si>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</si>
  <si>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</si>
  <si>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</si>
  <si>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</si>
  <si>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</si>
  <si>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</si>
  <si>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</si>
  <si>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</si>
  <si>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</si>
  <si>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</si>
  <si>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</si>
  <si>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</si>
  <si>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</si>
  <si>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</si>
  <si>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</si>
  <si>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</si>
  <si>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</si>
  <si>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</si>
  <si>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</si>
  <si>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</si>
  <si>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</si>
  <si>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</si>
  <si>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</si>
  <si>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</si>
  <si>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</si>
  <si>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</si>
  <si>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</si>
  <si>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</si>
  <si>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</si>
  <si>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</si>
  <si>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</si>
  <si>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</si>
  <si>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</si>
  <si>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</si>
  <si>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</si>
  <si>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</si>
  <si>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</si>
  <si>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</si>
  <si>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</si>
  <si>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</si>
  <si>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</si>
  <si>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</si>
  <si>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</si>
  <si>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</si>
  <si>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</si>
  <si>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</si>
  <si>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</si>
  <si>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</si>
  <si>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</si>
  <si>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</si>
  <si>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</si>
  <si>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</si>
  <si>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</si>
  <si>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</si>
  <si>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</si>
  <si>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</si>
  <si>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</si>
  <si>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</si>
  <si>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</si>
  <si>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</si>
  <si>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</si>
  <si>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</si>
  <si>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</si>
  <si>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</si>
  <si>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</si>
  <si>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</si>
  <si>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</si>
  <si>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</si>
  <si>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</si>
  <si>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</si>
  <si>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</si>
  <si>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</si>
  <si>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</si>
  <si>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</si>
  <si>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</si>
  <si>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</si>
  <si>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</si>
  <si>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</si>
  <si>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</si>
  <si>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</si>
  <si>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</si>
  <si>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</si>
  <si>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</si>
  <si>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</si>
  <si>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</si>
  <si>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</si>
  <si>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</si>
  <si>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</si>
  <si>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</si>
  <si>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</si>
  <si>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</si>
  <si>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</si>
  <si>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</si>
  <si>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</si>
  <si>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</si>
  <si>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</si>
  <si>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</si>
  <si>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</si>
  <si>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</si>
  <si>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</si>
  <si>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</si>
  <si>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</si>
  <si>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</si>
  <si>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</si>
  <si>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</si>
  <si>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</si>
  <si>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</si>
  <si>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</si>
  <si>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</si>
  <si>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</si>
  <si>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</si>
  <si>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</si>
  <si>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</si>
  <si>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</si>
  <si>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</si>
  <si>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</si>
  <si>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</si>
  <si>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</si>
  <si>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</si>
  <si>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</si>
  <si>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</si>
  <si>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</si>
  <si>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</si>
  <si>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</si>
  <si>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</si>
  <si>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</si>
  <si>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</si>
  <si>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</si>
  <si>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</si>
  <si>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</si>
  <si>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</si>
  <si>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</si>
  <si>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</si>
  <si>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</si>
  <si>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</si>
  <si>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</si>
  <si>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</si>
  <si>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</si>
  <si>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</si>
  <si>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</si>
  <si>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</si>
  <si>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</si>
  <si>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</si>
  <si>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</si>
  <si>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</si>
  <si>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</si>
  <si>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</si>
  <si>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</si>
  <si>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</si>
  <si>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</si>
  <si>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</si>
  <si>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</si>
  <si>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</si>
  <si>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</si>
  <si>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</si>
  <si>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</si>
  <si>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</si>
  <si>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</si>
  <si>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</si>
  <si>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</si>
  <si>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</si>
  <si>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</si>
  <si>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</si>
  <si>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</si>
  <si>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</si>
  <si>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</si>
  <si>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</si>
  <si>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</si>
  <si>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</si>
  <si>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</si>
  <si>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</si>
  <si>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</si>
  <si>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</si>
  <si>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</si>
  <si>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</si>
  <si>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</si>
  <si>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</si>
  <si>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</si>
  <si>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</si>
  <si>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</si>
  <si>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</si>
  <si>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</si>
  <si>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</si>
  <si>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</si>
  <si>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</si>
  <si>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</si>
  <si>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</si>
  <si>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</si>
  <si>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</si>
  <si>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</si>
  <si>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</si>
  <si>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</si>
  <si>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</si>
  <si>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</si>
  <si>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</si>
  <si>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</si>
  <si>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</si>
  <si>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</si>
  <si>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</si>
  <si>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</si>
  <si>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</si>
  <si>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</si>
  <si>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</si>
  <si>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</si>
  <si>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</si>
  <si>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</si>
  <si>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</si>
  <si>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</si>
  <si>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</si>
  <si>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</si>
  <si>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</si>
  <si>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</si>
  <si>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</si>
  <si>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</si>
  <si>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</si>
  <si>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</si>
  <si>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</si>
  <si>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</si>
  <si>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</si>
  <si>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</si>
  <si>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</si>
  <si>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</si>
  <si>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</si>
  <si>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</si>
  <si>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</si>
  <si>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</si>
  <si>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</si>
  <si>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</si>
  <si>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</si>
  <si>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</si>
  <si>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</si>
  <si>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</si>
  <si>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</si>
  <si>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</si>
  <si>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</si>
  <si>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</si>
  <si>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</si>
  <si>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</si>
  <si>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</si>
  <si>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</si>
  <si>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</si>
  <si>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</si>
  <si>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</si>
  <si>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</si>
  <si>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</si>
  <si>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</si>
  <si>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</si>
  <si>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</si>
  <si>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</si>
  <si>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</si>
  <si>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</si>
  <si>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</si>
  <si>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</si>
  <si>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</si>
  <si>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</si>
  <si>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</si>
  <si>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</si>
  <si>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</si>
  <si>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</si>
  <si>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</si>
  <si>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</si>
  <si>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</si>
  <si>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</si>
  <si>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</si>
  <si>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</si>
  <si>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</si>
  <si>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</si>
  <si>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</si>
  <si>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</si>
  <si>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</si>
  <si>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</si>
  <si>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</si>
  <si>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</si>
  <si>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</si>
  <si>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</si>
  <si>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</si>
  <si>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</si>
  <si>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</si>
  <si>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</si>
  <si>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</si>
  <si>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</si>
  <si>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</si>
  <si>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</si>
  <si>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</si>
  <si>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</si>
  <si>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</si>
  <si>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</si>
  <si>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</si>
  <si>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</si>
  <si>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</si>
  <si>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</si>
  <si>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</si>
  <si>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</si>
  <si>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</si>
  <si>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</si>
  <si>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</si>
  <si>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</si>
  <si>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</si>
  <si>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</si>
  <si>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</si>
  <si>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</si>
  <si>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</si>
  <si>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</si>
  <si>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</si>
  <si>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</si>
  <si>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</si>
  <si>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</si>
  <si>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</si>
  <si>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</si>
  <si>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</si>
  <si>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</si>
  <si>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</si>
  <si>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</si>
  <si>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</si>
  <si>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</si>
  <si>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</si>
  <si>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</si>
  <si>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</si>
  <si>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</si>
  <si>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</si>
  <si>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</si>
  <si>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</si>
  <si>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</si>
  <si>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</si>
  <si>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</si>
  <si>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</si>
  <si>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</si>
  <si>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</si>
  <si>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</si>
  <si>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</si>
  <si>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</si>
  <si>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</si>
  <si>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</si>
  <si>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</si>
  <si>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</si>
  <si>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</si>
  <si>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</si>
  <si>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</si>
  <si>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</si>
  <si>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</si>
  <si>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</si>
  <si>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</si>
  <si>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</si>
  <si>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</si>
  <si>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</si>
  <si>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</si>
  <si>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</si>
  <si>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</si>
  <si>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</si>
  <si>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</si>
  <si>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</si>
  <si>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</si>
  <si>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</si>
  <si>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</si>
  <si>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</si>
  <si>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</si>
  <si>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</si>
  <si>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</si>
  <si>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</si>
  <si>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</si>
  <si>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</si>
  <si>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</si>
  <si>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</si>
  <si>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</si>
  <si>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</si>
  <si>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</si>
  <si>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</si>
  <si>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</si>
  <si>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</si>
  <si>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</si>
  <si>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</si>
  <si>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</si>
  <si>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</si>
  <si>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</si>
  <si>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</si>
  <si>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</si>
  <si>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</si>
  <si>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</si>
  <si>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</si>
  <si>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</si>
  <si>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</si>
  <si>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</si>
  <si>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</si>
  <si>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</si>
  <si>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</si>
  <si>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</si>
  <si>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</si>
  <si>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</si>
  <si>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</si>
  <si>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</si>
  <si>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</si>
  <si>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</si>
  <si>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</si>
  <si>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</si>
  <si>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</si>
  <si>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</si>
  <si>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</si>
  <si>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</si>
  <si>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</si>
  <si>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</si>
  <si>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</si>
  <si>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</si>
  <si>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</si>
  <si>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</si>
  <si>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</si>
  <si>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</si>
  <si>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</si>
  <si>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</si>
  <si>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</si>
  <si>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</si>
  <si>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</si>
  <si>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</si>
  <si>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</si>
  <si>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</si>
  <si>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</si>
  <si>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</si>
  <si>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</si>
  <si>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</si>
  <si>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</si>
  <si>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</si>
  <si>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</si>
  <si>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</si>
  <si>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</si>
  <si>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</si>
  <si>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</si>
  <si>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</si>
  <si>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</si>
  <si>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</si>
  <si>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</si>
  <si>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</si>
  <si>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</si>
  <si>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</si>
  <si>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</si>
  <si>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</si>
  <si>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</si>
  <si>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</si>
  <si>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</si>
  <si>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</si>
  <si>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</si>
  <si>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</si>
  <si>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</si>
  <si>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</si>
  <si>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</si>
  <si>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</si>
  <si>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</si>
  <si>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</si>
  <si>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</si>
  <si>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</si>
  <si>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</si>
  <si>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</si>
  <si>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</si>
  <si>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</si>
  <si>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</si>
  <si>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</si>
  <si>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</si>
  <si>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</si>
  <si>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</si>
  <si>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</si>
  <si>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</si>
  <si>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</si>
  <si>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</si>
  <si>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</si>
  <si>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</si>
  <si>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</si>
  <si>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</si>
  <si>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</si>
  <si>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</si>
  <si>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</si>
  <si>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</si>
  <si>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</si>
  <si>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</si>
  <si>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</si>
  <si>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</si>
  <si>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</si>
  <si>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</si>
  <si>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</si>
  <si>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</si>
  <si>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</si>
  <si>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</si>
  <si>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</si>
  <si>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</si>
  <si>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</si>
  <si>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</si>
  <si>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</si>
  <si>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</si>
  <si>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</si>
  <si>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</si>
  <si>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</si>
  <si>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</si>
  <si>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</si>
  <si>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</si>
  <si>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</si>
  <si>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</si>
  <si>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</si>
  <si>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</si>
  <si>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</si>
  <si>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</si>
  <si>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</si>
  <si>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</si>
  <si>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</si>
  <si>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</si>
  <si>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</si>
  <si>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</si>
  <si>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</si>
  <si>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</si>
  <si>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</si>
  <si>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</si>
  <si>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</si>
  <si>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</si>
  <si>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</si>
  <si>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</si>
  <si>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</si>
  <si>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</si>
  <si>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</si>
  <si>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</si>
  <si>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</si>
  <si>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</si>
  <si>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</si>
  <si>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</si>
  <si>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</si>
  <si>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</si>
  <si>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</si>
  <si>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</si>
  <si>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</si>
  <si>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</si>
  <si>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</si>
  <si>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</si>
  <si>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</si>
  <si>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</si>
  <si>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</si>
  <si>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</si>
  <si>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</si>
  <si>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</si>
  <si>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</si>
  <si>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</si>
  <si>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</si>
  <si>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</si>
  <si>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</si>
  <si>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</si>
  <si>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</si>
  <si>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</si>
  <si>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</si>
  <si>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</si>
  <si>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</si>
  <si>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</si>
  <si>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</si>
  <si>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</si>
  <si>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</si>
  <si>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</si>
  <si>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</si>
  <si>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</si>
  <si>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</si>
  <si>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</si>
  <si>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</si>
  <si>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</si>
  <si>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</si>
  <si>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</si>
  <si>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</si>
  <si>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</si>
  <si>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</si>
  <si>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</si>
  <si>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</si>
  <si>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</si>
  <si>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</si>
  <si>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</si>
  <si>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</si>
  <si>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</si>
  <si>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</si>
  <si>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</si>
  <si>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</si>
  <si>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</si>
  <si>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</si>
  <si>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</si>
  <si>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</si>
  <si>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</si>
  <si>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</si>
  <si>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</si>
  <si>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</si>
  <si>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</si>
  <si>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</si>
  <si>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</si>
  <si>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</si>
  <si>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</si>
  <si>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</si>
  <si>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</si>
  <si>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</si>
  <si>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</si>
  <si>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</si>
  <si>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</si>
  <si>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</si>
  <si>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</si>
  <si>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</si>
  <si>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</si>
  <si>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</si>
  <si>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</si>
  <si>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</si>
  <si>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</si>
  <si>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</si>
  <si>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</si>
  <si>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</si>
  <si>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</si>
  <si>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</si>
  <si>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</si>
  <si>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</si>
  <si>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</si>
  <si>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</si>
  <si>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</si>
  <si>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</si>
  <si>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</si>
  <si>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</si>
  <si>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</si>
  <si>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</si>
  <si>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</si>
  <si>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</si>
  <si>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</si>
  <si>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</si>
  <si>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</si>
  <si>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</si>
  <si>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</si>
  <si>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</si>
  <si>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</si>
  <si>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</si>
  <si>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</si>
  <si>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</si>
  <si>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</si>
  <si>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</si>
  <si>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</si>
  <si>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</si>
  <si>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</si>
  <si>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</si>
  <si>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</si>
  <si>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</si>
  <si>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</si>
  <si>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</si>
  <si>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</si>
  <si>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</si>
  <si>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</si>
  <si>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</si>
  <si>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</si>
  <si>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</si>
  <si>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</si>
  <si>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</si>
  <si>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</si>
  <si>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</si>
  <si>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</si>
  <si>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</si>
  <si>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</si>
  <si>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</si>
  <si>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</si>
  <si>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</si>
  <si>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</si>
  <si>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</si>
  <si>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</si>
  <si>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</si>
  <si>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</si>
  <si>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</si>
  <si>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</si>
  <si>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</si>
  <si>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</si>
  <si>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</si>
  <si>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</si>
  <si>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</si>
  <si>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</si>
  <si>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</si>
  <si>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</si>
  <si>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</si>
  <si>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</si>
  <si>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</si>
  <si>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</si>
  <si>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</si>
  <si>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</si>
  <si>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</si>
  <si>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</si>
  <si>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</si>
  <si>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</si>
  <si>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</si>
  <si>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</si>
  <si>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</si>
  <si>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</si>
  <si>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</si>
  <si>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</si>
  <si>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</si>
  <si>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</si>
  <si>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</si>
  <si>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</si>
  <si>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</si>
  <si>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</si>
  <si>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</si>
  <si>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</si>
  <si>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</si>
  <si>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</si>
  <si>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</si>
  <si>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</si>
  <si>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</si>
  <si>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</si>
  <si>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</si>
  <si>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</si>
  <si>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</si>
  <si>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</si>
  <si>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</si>
  <si>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</si>
  <si>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</si>
  <si>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</si>
  <si>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</si>
  <si>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</si>
  <si>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</si>
  <si>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</si>
  <si>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</si>
  <si>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</si>
  <si>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</si>
  <si>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</si>
  <si>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</si>
  <si>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</si>
  <si>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</si>
  <si>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</si>
  <si>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</si>
  <si>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</si>
  <si>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</si>
  <si>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</si>
  <si>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</si>
  <si>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</si>
  <si>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</si>
  <si>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</si>
  <si>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</si>
  <si>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</si>
  <si>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</si>
  <si>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</si>
  <si>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</si>
  <si>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</si>
  <si>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</si>
  <si>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</si>
  <si>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</si>
  <si>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</si>
  <si>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</si>
  <si>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</si>
  <si>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</si>
  <si>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</si>
  <si>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</si>
  <si>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</si>
  <si>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</si>
  <si>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</si>
  <si>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</si>
  <si>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</si>
  <si>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</si>
  <si>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</si>
  <si>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</si>
  <si>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</si>
  <si>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</si>
  <si>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</si>
  <si>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</si>
  <si>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</si>
  <si>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</si>
  <si>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</si>
  <si>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</si>
  <si>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</si>
  <si>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</si>
  <si>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</si>
  <si>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</si>
  <si>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</si>
  <si>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</si>
  <si>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</si>
  <si>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</si>
  <si>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</si>
  <si>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</si>
  <si>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</si>
  <si>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</si>
  <si>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</si>
  <si>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</si>
  <si>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</si>
  <si>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</si>
  <si>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</si>
  <si>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</si>
  <si>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</si>
  <si>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</si>
  <si>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</si>
  <si>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</si>
  <si>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</si>
  <si>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</si>
  <si>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</si>
  <si>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</si>
  <si>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</si>
  <si>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</si>
  <si>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</si>
  <si>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</si>
  <si>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</si>
  <si>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</si>
  <si>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</si>
  <si>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</si>
  <si>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</si>
  <si>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</si>
  <si>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</si>
  <si>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</si>
  <si>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</si>
  <si>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</si>
  <si>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</si>
  <si>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</si>
  <si>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</si>
  <si>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</si>
  <si>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</si>
  <si>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</si>
  <si>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</si>
  <si>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</si>
  <si>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</si>
  <si>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</si>
  <si>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</si>
  <si>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</si>
  <si>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</si>
  <si>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</si>
  <si>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</si>
  <si>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</si>
  <si>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</si>
  <si>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</si>
  <si>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</si>
  <si>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</si>
  <si>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</si>
  <si>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</si>
  <si>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</si>
  <si>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</si>
  <si>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</si>
  <si>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</si>
  <si>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</si>
  <si>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</si>
  <si>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</si>
  <si>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</si>
  <si>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</si>
  <si>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</si>
  <si>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</si>
  <si>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</si>
  <si>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</si>
  <si>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</si>
  <si>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</si>
  <si>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</si>
  <si>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</si>
  <si>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</si>
  <si>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</si>
  <si>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</si>
  <si>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</si>
  <si>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</si>
  <si>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</si>
  <si>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</si>
  <si>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</si>
  <si>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</si>
  <si>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</si>
  <si>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</si>
  <si>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</si>
  <si>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</si>
  <si>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</si>
  <si>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</si>
  <si>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</si>
  <si>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</si>
  <si>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</si>
  <si>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</si>
  <si>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</si>
  <si>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</si>
  <si>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</si>
  <si>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</si>
  <si>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</si>
  <si>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</si>
  <si>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</si>
  <si>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</si>
  <si>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</si>
  <si>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</si>
  <si>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</si>
  <si>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</si>
  <si>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</si>
  <si>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</si>
  <si>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</si>
  <si>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</si>
  <si>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</si>
  <si>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</si>
  <si>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</si>
  <si>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</si>
  <si>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</si>
  <si>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</si>
  <si>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</si>
  <si>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</si>
  <si>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</si>
  <si>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</si>
  <si>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</si>
  <si>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</si>
  <si>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</si>
  <si>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</si>
  <si>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</si>
  <si>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</si>
  <si>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</si>
  <si>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</si>
  <si>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</si>
  <si>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</si>
  <si>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</si>
  <si>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</si>
  <si>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</si>
  <si>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</si>
  <si>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</si>
  <si>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</si>
  <si>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</si>
  <si>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</si>
  <si>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</si>
  <si>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</si>
  <si>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</si>
  <si>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</si>
  <si>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</si>
  <si>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</si>
  <si>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</si>
  <si>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</si>
  <si>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</si>
  <si>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</si>
  <si>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</si>
  <si>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</si>
  <si>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</si>
  <si>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</si>
  <si>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</si>
  <si>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</si>
  <si>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</si>
  <si>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</si>
  <si>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</si>
  <si>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</si>
  <si>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</si>
  <si>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</si>
  <si>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</si>
  <si>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</si>
  <si>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</si>
  <si>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</si>
  <si>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</si>
  <si>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</si>
  <si>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</si>
  <si>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</si>
  <si>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</si>
  <si>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</si>
  <si>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</si>
  <si>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</si>
  <si>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</si>
  <si>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</si>
  <si>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</si>
  <si>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</si>
  <si>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</si>
  <si>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</si>
  <si>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</si>
  <si>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</si>
  <si>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</si>
  <si>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</si>
  <si>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</si>
  <si>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</si>
  <si>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</si>
  <si>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</si>
  <si>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</si>
  <si>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</si>
  <si>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</si>
  <si>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</si>
  <si>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</si>
  <si>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</si>
  <si>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</si>
  <si>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</si>
  <si>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</si>
  <si>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</si>
  <si>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</si>
  <si>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</si>
  <si>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</si>
  <si>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</si>
  <si>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</si>
  <si>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</si>
  <si>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</si>
  <si>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</si>
  <si>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</si>
  <si>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</si>
  <si>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</si>
  <si>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</si>
  <si>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</si>
  <si>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</si>
  <si>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</si>
  <si>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</si>
  <si>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</si>
  <si>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</si>
  <si>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</si>
  <si>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</si>
  <si>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</si>
  <si>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</si>
  <si>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</si>
  <si>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</si>
  <si>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</si>
  <si>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</si>
  <si>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</si>
  <si>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</si>
  <si>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</si>
  <si>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</si>
  <si>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</si>
  <si>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</si>
  <si>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</si>
  <si>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</si>
  <si>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</si>
  <si>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</si>
  <si>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</si>
  <si>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</si>
  <si>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</si>
  <si>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</si>
  <si>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</si>
  <si>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</si>
  <si>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</si>
  <si>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</si>
  <si>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</si>
  <si>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</si>
  <si>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</si>
  <si>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</si>
  <si>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</si>
  <si>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</si>
  <si>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</si>
  <si>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</si>
  <si>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</si>
  <si>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</si>
  <si>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</si>
  <si>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</si>
  <si>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</si>
  <si>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</si>
  <si>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</si>
  <si>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</si>
  <si>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</si>
  <si>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</si>
  <si>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</si>
  <si>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</si>
  <si>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</si>
  <si>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</si>
  <si>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</si>
  <si>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</si>
  <si>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</si>
  <si>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</si>
  <si>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</si>
  <si>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</si>
  <si>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</si>
  <si>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</si>
  <si>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</si>
  <si>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</si>
  <si>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</si>
  <si>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</si>
  <si>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</si>
  <si>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</si>
  <si>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</si>
  <si>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</si>
  <si>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</si>
  <si>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</si>
  <si>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</si>
  <si>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</si>
  <si>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</si>
  <si>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</si>
  <si>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</si>
  <si>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</si>
  <si>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</si>
  <si>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</si>
  <si>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</si>
  <si>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</si>
  <si>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</si>
  <si>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</si>
  <si>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</si>
  <si>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</si>
  <si>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</si>
  <si>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</si>
  <si>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</si>
  <si>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</si>
  <si>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</si>
  <si>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</si>
  <si>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</si>
  <si>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</si>
  <si>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</si>
  <si>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</si>
  <si>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</si>
  <si>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</si>
  <si>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</si>
  <si>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</si>
  <si>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</si>
  <si>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</si>
  <si>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</si>
  <si>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</si>
  <si>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</si>
  <si>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</si>
  <si>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</si>
  <si>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</si>
  <si>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</si>
  <si>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</si>
  <si>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</si>
  <si>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</si>
  <si>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 xml:space="preserve"> licença as 11:50 - deslocando pro km de descarga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</si>
  <si>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</si>
  <si>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</si>
  <si>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</si>
  <si>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</si>
  <si>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em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</si>
  <si>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</si>
  <si>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</si>
  <si>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</si>
  <si>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</si>
  <si>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</si>
  <si>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</si>
  <si>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</si>
  <si>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</si>
  <si>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</si>
  <si>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</si>
  <si>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</si>
  <si>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</si>
  <si>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as 11:08h</t>
  </si>
  <si>
    <t>Aguardando manutenção na garra da retro</t>
  </si>
  <si>
    <t>MC1 as 10:41h - licença as 13:33h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</si>
  <si>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</si>
  <si>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</si>
  <si>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</si>
  <si>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</si>
  <si>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</si>
  <si>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</si>
  <si>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Ronda de auto</t>
  </si>
  <si>
    <t>Cancelado - auto de linha avariado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</si>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</sst>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BG341" activePane="bottomRight" state="frozen"/>
      <selection pane="bottomRight" activeCell="BO344" sqref="BO3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 t="s">
        <v>1746</v>
      </c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30" t="s">
        <v>1750</v>
      </c>
      <c r="BK346" s="16" t="s">
        <v>1751</v>
      </c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30" t="s">
        <v>1754</v>
      </c>
      <c r="BK347" s="330" t="s">
        <v>1754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">
        <v>566</v>
      </c>
      <c r="AL348" s="300" t="str">
        <f>IF(BS_CONTROLE[[#This Row],[Local - Encerramento]]=0, "-", BS_CONTROLE[[#This Row],[Local - Encerramento]])</f>
        <v>-</v>
      </c>
      <c r="AM348" s="300" t="s">
        <v>565</v>
      </c>
      <c r="AN348" s="300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1</v>
      </c>
      <c r="BI348" s="16"/>
      <c r="BJ348" s="330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TMT</v>
      </c>
      <c r="AN350" s="300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TOM</v>
      </c>
      <c r="AL351" s="300" t="str">
        <f>IF(BS_CONTROLE[[#This Row],[Local - Encerramento]]=0, "-", BS_CONTROLE[[#This Row],[Local - Encerramento]])</f>
        <v>TCS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30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30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32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4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32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300" t="str">
        <f>IF(BS_CONTROLE[[#This Row],[Local - Partida]]=0, "-", BS_CONTROLE[[#This Row],[Local - Partida]])</f>
        <v>TID</v>
      </c>
      <c r="AL360" s="300" t="str">
        <f>IF(BS_CONTROLE[[#This Row],[Local - Encerramento]]=0, "-", BS_CONTROLE[[#This Row],[Local - Encerramento]])</f>
        <v>TID</v>
      </c>
      <c r="AM360" s="300" t="str">
        <f>IF(BS_CONTROLE[[#This Row],[Entre - Estações]]=0, "-", BS_CONTROLE[[#This Row],[Entre - Estações]])</f>
        <v>TCE-TID</v>
      </c>
      <c r="AN360" s="300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30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32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4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500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32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300" t="str">
        <f>IF(BS_CONTROLE[[#This Row],[Local - Partida]]=0, "-", BS_CONTROLE[[#This Row],[Local - Partida]])</f>
        <v>TCS</v>
      </c>
      <c r="AL363" s="300" t="str">
        <f>IF(BS_CONTROLE[[#This Row],[Local - Encerramento]]=0, "-", BS_CONTROLE[[#This Row],[Local - Encerramento]])</f>
        <v>TCS</v>
      </c>
      <c r="AM363" s="300" t="str">
        <f>IF(BS_CONTROLE[[#This Row],[Entre - Estações]]=0, "-", BS_CONTROLE[[#This Row],[Entre - Estações]])</f>
        <v>TVI-TJA</v>
      </c>
      <c r="AN363" s="300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/>
      <c r="AT363" s="237"/>
      <c r="AU363" s="237"/>
      <c r="AV363" s="237"/>
      <c r="AW363" s="237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1</v>
      </c>
      <c r="BI363" s="16"/>
      <c r="BJ363" s="330" t="s">
        <v>1765</v>
      </c>
      <c r="BK363" s="16" t="s">
        <v>1766</v>
      </c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0" t="str">
        <f>IF(BN363="","",SUBSTITUTE(BM363," ","")&amp;SUBSTITUTE(BN363," ",""))</f>
        <v/>
      </c>
    </row>
    <row r="364" spans="1:72" ht="23.2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30" t="s">
        <v>1768</v>
      </c>
      <c r="BK364" s="330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1</v>
      </c>
      <c r="BI366" s="16"/>
      <c r="BJ366" s="330" t="s">
        <v>1770</v>
      </c>
      <c r="BK366" s="330" t="s">
        <v>1770</v>
      </c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30" t="s">
        <v>1771</v>
      </c>
      <c r="BK367" s="330" t="s">
        <v>1771</v>
      </c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>
      <c r="A368" s="162" t="str">
        <f t="shared" si="64"/>
        <v>E14</v>
      </c>
      <c r="B368" s="163"/>
      <c r="C368" s="8"/>
      <c r="D368" s="51" t="s">
        <v>748</v>
      </c>
      <c r="E368" s="314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32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300" t="str">
        <f>IF(BS_CONTROLE[[#This Row],[Local - Partida]]=0, "-", BS_CONTROLE[[#This Row],[Local - Partida]])</f>
        <v>POV</v>
      </c>
      <c r="AL368" s="300" t="str">
        <f>IF(BS_CONTROLE[[#This Row],[Local - Encerramento]]=0, "-", BS_CONTROLE[[#This Row],[Local - Encerramento]])</f>
        <v>PUR</v>
      </c>
      <c r="AM368" s="300" t="str">
        <f>IF(BS_CONTROLE[[#This Row],[Entre - Estações]]=0, "-", BS_CONTROLE[[#This Row],[Entre - Estações]])</f>
        <v>POV-PJA</v>
      </c>
      <c r="AN368" s="300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1773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30" t="s">
        <v>1774</v>
      </c>
      <c r="BK369" s="330" t="s">
        <v>1774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4:X354 V355:Y359 V366:X367 V360:X360 V365:Y365 V363:X364 V368:Y368 V361:Y362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69 BK347 BK364 BK366:BK367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69 BK347 BK344 BK364 BK366:BK367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68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1775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1776</v>
      </c>
      <c r="E3" s="316" t="s">
        <v>1777</v>
      </c>
      <c r="F3" s="316" t="s">
        <v>1778</v>
      </c>
      <c r="G3" s="316" t="s">
        <v>1779</v>
      </c>
      <c r="H3" s="316" t="s">
        <v>1780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1781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1782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1783</v>
      </c>
      <c r="W1" s="397"/>
      <c r="X1" s="397"/>
      <c r="Y1" s="103"/>
    </row>
    <row r="2" spans="1:25" s="100" customFormat="1" ht="11.25" customHeight="1">
      <c r="A2" s="104" t="s">
        <v>1784</v>
      </c>
      <c r="B2" s="104" t="s">
        <v>1785</v>
      </c>
      <c r="C2" s="104" t="s">
        <v>605</v>
      </c>
      <c r="D2" s="105" t="s">
        <v>1177</v>
      </c>
      <c r="E2" s="105" t="s">
        <v>1178</v>
      </c>
      <c r="F2" s="105" t="s">
        <v>1786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1787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8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8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500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8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 t="str">
        <f>IF(FN_MC!B368="","*",FN_MC!B368)</f>
        <v>*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8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1788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1789</v>
      </c>
      <c r="C2" s="95" t="s">
        <v>1162</v>
      </c>
      <c r="D2" s="95" t="s">
        <v>1164</v>
      </c>
      <c r="E2" s="95" t="s">
        <v>1790</v>
      </c>
      <c r="F2" s="95" t="s">
        <v>1791</v>
      </c>
      <c r="G2" s="95" t="s">
        <v>1792</v>
      </c>
      <c r="H2" s="95" t="s">
        <v>1793</v>
      </c>
      <c r="I2" s="95" t="s">
        <v>1794</v>
      </c>
      <c r="J2" s="95" t="s">
        <v>1795</v>
      </c>
      <c r="K2" s="130" t="s">
        <v>1796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1797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1798</v>
      </c>
      <c r="C4" s="321" t="s">
        <v>1799</v>
      </c>
      <c r="D4" s="321" t="s">
        <v>1800</v>
      </c>
      <c r="E4" s="321" t="s">
        <v>1801</v>
      </c>
      <c r="F4" s="321" t="s">
        <v>7</v>
      </c>
      <c r="G4" s="321" t="s">
        <v>1802</v>
      </c>
      <c r="H4" s="187"/>
    </row>
    <row r="5" spans="1:8" ht="43.5">
      <c r="A5" s="187"/>
      <c r="B5" s="322" t="s">
        <v>1803</v>
      </c>
      <c r="C5" s="322">
        <v>309525</v>
      </c>
      <c r="D5" s="322" t="s">
        <v>1804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1805</v>
      </c>
      <c r="C6" s="322">
        <v>256875</v>
      </c>
      <c r="D6" s="322" t="s">
        <v>1806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1807</v>
      </c>
      <c r="C7" s="322">
        <v>257278</v>
      </c>
      <c r="D7" s="322" t="s">
        <v>1808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1809</v>
      </c>
      <c r="C8" s="322">
        <v>261794</v>
      </c>
      <c r="D8" s="322" t="s">
        <v>1810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1811</v>
      </c>
      <c r="C9" s="322">
        <v>257033</v>
      </c>
      <c r="D9" s="322" t="s">
        <v>1812</v>
      </c>
      <c r="E9" s="322" t="s">
        <v>838</v>
      </c>
      <c r="F9" s="322" t="s">
        <v>194</v>
      </c>
      <c r="G9" s="322" t="s">
        <v>1813</v>
      </c>
      <c r="H9" s="187"/>
    </row>
    <row r="10" spans="1:8" ht="43.5">
      <c r="A10" s="187"/>
      <c r="B10" s="322" t="s">
        <v>1814</v>
      </c>
      <c r="C10" s="322">
        <v>396578</v>
      </c>
      <c r="D10" s="322" t="s">
        <v>1815</v>
      </c>
      <c r="E10" s="322" t="s">
        <v>838</v>
      </c>
      <c r="F10" s="322" t="s">
        <v>194</v>
      </c>
      <c r="G10" s="322" t="s">
        <v>1813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1816</v>
      </c>
      <c r="D5" s="401"/>
      <c r="E5" s="401"/>
      <c r="F5" s="401"/>
      <c r="G5" s="401"/>
      <c r="H5" s="401"/>
      <c r="I5" s="401"/>
      <c r="J5" s="402"/>
      <c r="K5" s="403" t="s">
        <v>1817</v>
      </c>
      <c r="L5" s="404"/>
      <c r="M5" s="404"/>
      <c r="N5" s="404"/>
      <c r="O5" s="405" t="s">
        <v>1818</v>
      </c>
      <c r="P5" s="406"/>
      <c r="Q5" s="407"/>
    </row>
    <row r="6" spans="1:17" s="93" customFormat="1" ht="15.75" customHeight="1">
      <c r="A6" s="87" t="s">
        <v>1786</v>
      </c>
      <c r="B6" s="94" t="s">
        <v>1785</v>
      </c>
      <c r="C6" s="95" t="s">
        <v>1177</v>
      </c>
      <c r="D6" s="96" t="s">
        <v>1178</v>
      </c>
      <c r="E6" s="95" t="s">
        <v>1819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1820</v>
      </c>
      <c r="M6" s="138" t="s">
        <v>628</v>
      </c>
      <c r="N6" s="139" t="s">
        <v>1172</v>
      </c>
      <c r="O6" s="241" t="s">
        <v>1215</v>
      </c>
      <c r="P6" s="152"/>
      <c r="Q6" s="188" t="s">
        <v>1821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 xml:space="preserve"> licença as 11:50 - deslocando pro km de descarga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Licença as 09:33h - em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1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1</v>
      </c>
      <c r="P443" s="90"/>
      <c r="Q443" s="144" t="str">
        <f>IF($A$2=1,IF(FN_MC!BJ363="","*",FN_MC!BJ363),IF(FN_MC!BK363="","*",FN_MC!BK363))</f>
        <v>MC1 as 10:41h - licença as 13:33h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1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1821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2026-01-22T16:05:39Z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