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27" documentId="8_{B6337239-1A00-434D-AAD0-422EA1FEB5AE}" xr6:coauthVersionLast="47" xr6:coauthVersionMax="47" xr10:uidLastSave="{8E2A6B82-EFA7-4AD8-8929-D740E496550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H127" i="1" a="1"/>
  <c r="H127" i="1" s="1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1" i="12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4" i="12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L175" i="12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6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7" i="12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L178" i="12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J182" i="1"/>
  <c r="AK182" i="1"/>
  <c r="AL182" i="1"/>
  <c r="AN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6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AP149" i="1"/>
  <c r="M155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4" i="1"/>
  <c r="BT145" i="1"/>
  <c r="BT146" i="1"/>
  <c r="BT147" i="1"/>
  <c r="BT148" i="1"/>
  <c r="BT149" i="1"/>
  <c r="BT150" i="1"/>
  <c r="BT151" i="1"/>
  <c r="BT152" i="1"/>
  <c r="BT153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99" i="13" l="1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F156" i="13"/>
  <c r="K156" i="12"/>
  <c r="F151" i="13"/>
  <c r="K151" i="12"/>
  <c r="F150" i="13"/>
  <c r="K150" i="12"/>
  <c r="F146" i="13"/>
  <c r="K146" i="12"/>
  <c r="F143" i="13"/>
  <c r="K143" i="12"/>
  <c r="F141" i="13"/>
  <c r="K141" i="12"/>
  <c r="F130" i="13"/>
  <c r="K130" i="12"/>
  <c r="F128" i="13"/>
  <c r="K128" i="12"/>
  <c r="F126" i="13"/>
  <c r="K126" i="12"/>
  <c r="F123" i="13"/>
  <c r="K123" i="12"/>
  <c r="F122" i="13"/>
  <c r="K122" i="12"/>
  <c r="F111" i="13"/>
  <c r="K111" i="12"/>
  <c r="F109" i="13"/>
  <c r="K109" i="12"/>
  <c r="F107" i="13"/>
  <c r="K107" i="12"/>
  <c r="F104" i="13"/>
  <c r="K104" i="12"/>
  <c r="F101" i="13"/>
  <c r="K101" i="12"/>
  <c r="F200" i="13"/>
  <c r="F195" i="13"/>
  <c r="E182" i="12"/>
  <c r="E177" i="12"/>
  <c r="D181" i="12"/>
  <c r="D176" i="12"/>
  <c r="F176" i="13"/>
  <c r="K176" i="12"/>
  <c r="E179" i="12"/>
  <c r="E174" i="12"/>
  <c r="F173" i="13"/>
  <c r="K173" i="12"/>
  <c r="F170" i="13"/>
  <c r="K170" i="12"/>
  <c r="F167" i="13"/>
  <c r="K167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F157" i="13"/>
  <c r="K157" i="12"/>
  <c r="F154" i="13"/>
  <c r="K154" i="12"/>
  <c r="F152" i="13"/>
  <c r="K152" i="12"/>
  <c r="F148" i="13"/>
  <c r="K148" i="12"/>
  <c r="F144" i="13"/>
  <c r="K144" i="12"/>
  <c r="F139" i="13"/>
  <c r="K139" i="12"/>
  <c r="F137" i="13"/>
  <c r="K137" i="12"/>
  <c r="F134" i="13"/>
  <c r="K134" i="12"/>
  <c r="F132" i="13"/>
  <c r="K132" i="12"/>
  <c r="F129" i="13"/>
  <c r="K129" i="12"/>
  <c r="F127" i="13"/>
  <c r="K127" i="12"/>
  <c r="F125" i="13"/>
  <c r="K125" i="12"/>
  <c r="F118" i="13"/>
  <c r="K118" i="12"/>
  <c r="F110" i="13"/>
  <c r="K110" i="12"/>
  <c r="F201" i="13"/>
  <c r="F196" i="13"/>
  <c r="E183" i="12"/>
  <c r="E178" i="12"/>
  <c r="D182" i="12"/>
  <c r="D177" i="12"/>
  <c r="F177" i="13"/>
  <c r="K177" i="12"/>
  <c r="E180" i="12"/>
  <c r="E175" i="12"/>
  <c r="D179" i="12"/>
  <c r="D174" i="12"/>
  <c r="F174" i="13"/>
  <c r="K174" i="12"/>
  <c r="F171" i="13"/>
  <c r="K171" i="12"/>
  <c r="F168" i="13"/>
  <c r="K168" i="12"/>
  <c r="F165" i="13"/>
  <c r="K165" i="12"/>
  <c r="F94" i="13"/>
  <c r="K94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F155" i="13"/>
  <c r="K155" i="12"/>
  <c r="F153" i="13"/>
  <c r="K153" i="12"/>
  <c r="F149" i="13"/>
  <c r="K149" i="12"/>
  <c r="F140" i="13"/>
  <c r="K140" i="12"/>
  <c r="F138" i="13"/>
  <c r="K138" i="12"/>
  <c r="F135" i="13"/>
  <c r="K135" i="12"/>
  <c r="F124" i="13"/>
  <c r="K124" i="12"/>
  <c r="F120" i="13"/>
  <c r="K120" i="12"/>
  <c r="F113" i="13"/>
  <c r="K113" i="12"/>
  <c r="F106" i="13"/>
  <c r="K106" i="12"/>
  <c r="F103" i="13"/>
  <c r="K103" i="12"/>
  <c r="F100" i="13"/>
  <c r="K100" i="12"/>
  <c r="F199" i="13"/>
  <c r="F194" i="13"/>
  <c r="D183" i="12"/>
  <c r="D178" i="12"/>
  <c r="F178" i="13"/>
  <c r="K178" i="12"/>
  <c r="E181" i="12"/>
  <c r="E176" i="12"/>
  <c r="D180" i="12"/>
  <c r="D175" i="12"/>
  <c r="F175" i="13"/>
  <c r="K175" i="12"/>
  <c r="F172" i="13"/>
  <c r="K172" i="12"/>
  <c r="F169" i="13"/>
  <c r="K169" i="12"/>
  <c r="F166" i="13"/>
  <c r="K166" i="12"/>
  <c r="F163" i="13"/>
  <c r="K163" i="12"/>
  <c r="F162" i="13"/>
  <c r="K162" i="12"/>
  <c r="F161" i="13"/>
  <c r="K161" i="12"/>
  <c r="F160" i="13"/>
  <c r="K160" i="12"/>
  <c r="F159" i="13"/>
  <c r="K159" i="12"/>
  <c r="F158" i="13"/>
  <c r="K158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E125" i="13"/>
  <c r="I125" i="12"/>
  <c r="E127" i="13"/>
  <c r="I127" i="12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97" i="12"/>
  <c r="F197" i="13"/>
  <c r="K194" i="12"/>
  <c r="K191" i="12"/>
  <c r="K188" i="12"/>
  <c r="K184" i="12"/>
  <c r="K181" i="12"/>
  <c r="K283" i="12"/>
  <c r="F284" i="13"/>
  <c r="K198" i="12"/>
  <c r="F198" i="13"/>
  <c r="K195" i="12"/>
  <c r="K192" i="12"/>
  <c r="K189" i="12"/>
  <c r="K186" i="12"/>
  <c r="K185" i="12"/>
  <c r="K182" i="12"/>
  <c r="K196" i="12"/>
  <c r="K193" i="12"/>
  <c r="K190" i="12"/>
  <c r="K187" i="12"/>
  <c r="K183" i="12"/>
  <c r="K180" i="12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AN171" i="1"/>
  <c r="AN168" i="1"/>
  <c r="AN165" i="1"/>
  <c r="AN162" i="1"/>
  <c r="AN157" i="1"/>
  <c r="AN127" i="1"/>
  <c r="AN123" i="1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9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<sst xmlns="http://schemas.openxmlformats.org/spreadsheetml/2006/main" count="5369" uniqueCount="1462">
  <si>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</si>
  <si>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</si>
  <si>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</si>
  <si>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</si>
  <si>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</si>
  <si>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</si>
  <si>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</si>
  <si>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</si>
  <si>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</si>
  <si>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</si>
  <si>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</si>
  <si>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</si>
  <si>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</si>
  <si>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</si>
  <si>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</si>
  <si>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</si>
  <si>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</si>
  <si>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</si>
  <si>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</si>
  <si>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</si>
  <si>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</si>
  <si>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</si>
  <si>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</si>
  <si>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</si>
  <si>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</si>
  <si>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</si>
  <si>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</si>
  <si>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</si>
  <si>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</si>
  <si>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</si>
  <si>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</si>
  <si>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</si>
  <si>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</si>
  <si>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</si>
  <si>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</si>
  <si>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</si>
  <si>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</si>
  <si>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</si>
  <si>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</si>
  <si>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</si>
  <si>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</si>
  <si>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</si>
  <si>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</si>
  <si>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</si>
  <si>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</si>
  <si>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</si>
  <si>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</si>
  <si>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</si>
  <si>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</si>
  <si>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</si>
  <si>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</si>
  <si>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</si>
  <si>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</si>
  <si>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</si>
  <si>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</si>
  <si>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</si>
  <si>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</si>
  <si>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</si>
  <si>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</si>
  <si>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</si>
  <si>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</si>
  <si>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</si>
  <si>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</si>
  <si>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</si>
  <si>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</si>
  <si>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</si>
  <si>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</si>
  <si>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</si>
  <si>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</si>
  <si>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</si>
  <si>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</si>
  <si>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</si>
  <si>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</si>
  <si>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</si>
  <si>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</si>
  <si>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</si>
  <si>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</si>
  <si>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</si>
  <si>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</si>
  <si>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</si>
  <si>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</si>
  <si>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</si>
  <si>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</si>
  <si>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</si>
  <si>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</si>
  <si>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</si>
  <si>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</si>
  <si>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</si>
  <si>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</si>
  <si>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</si>
  <si>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</si>
  <si>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</si>
  <si>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</si>
  <si>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</si>
  <si>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</si>
  <si>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</si>
  <si>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</si>
  <si>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</si>
  <si>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</si>
  <si>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</si>
  <si>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</si>
  <si>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</si>
  <si>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</si>
  <si>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</si>
  <si>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</si>
  <si>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</si>
  <si>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</si>
  <si>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</si>
  <si>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</si>
  <si>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</si>
  <si>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</si>
  <si>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</si>
  <si>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</si>
  <si>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</si>
  <si>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</si>
  <si>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</si>
  <si>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</si>
  <si>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</si>
  <si>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</si>
  <si>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</si>
  <si>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</si>
  <si>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</si>
  <si>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</si>
  <si>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</si>
  <si>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</si>
  <si>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</si>
  <si>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</si>
  <si>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</si>
  <si>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</si>
  <si>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</si>
  <si>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</si>
  <si>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</si>
  <si>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</si>
  <si>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</si>
  <si>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</si>
  <si>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</si>
  <si>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</si>
  <si>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</si>
  <si>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</si>
  <si>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</si>
  <si>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</si>
  <si>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</si>
  <si>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</si>
  <si>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</si>
  <si>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</si>
  <si>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</si>
  <si>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</si>
  <si>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</si>
  <si>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</si>
  <si>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</si>
  <si>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</si>
  <si>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</si>
  <si>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</si>
  <si>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</si>
  <si>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</si>
  <si>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</si>
  <si>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</si>
  <si>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</si>
  <si>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</si>
  <si>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</si>
  <si>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</si>
  <si>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</si>
  <si>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</si>
  <si>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</si>
  <si>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</si>
  <si>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</si>
  <si>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</si>
  <si>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</si>
  <si>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</si>
  <si>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</si>
  <si>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</si>
  <si>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</si>
  <si>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</si>
  <si>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</si>
  <si>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</si>
  <si>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</si>
  <si>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</si>
  <si>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</si>
  <si>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</si>
  <si>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</si>
  <si>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</si>
  <si>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</si>
  <si>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</si>
  <si>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</si>
  <si>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</si>
  <si>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</si>
  <si>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</si>
  <si>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</si>
  <si>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</si>
  <si>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</si>
  <si>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</si>
  <si>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</si>
  <si>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</si>
  <si>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</si>
  <si>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</si>
  <si>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</si>
  <si>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</si>
  <si>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</si>
  <si>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</si>
  <si>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</si>
  <si>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</si>
  <si>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</si>
  <si>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</si>
  <si>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</si>
  <si>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</si>
  <si>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</si>
  <si>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</si>
  <si>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</si>
  <si>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</si>
  <si>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</si>
  <si>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</si>
  <si>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</si>
  <si>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</si>
  <si>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</si>
  <si>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</si>
  <si>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</si>
  <si>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</si>
  <si>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</si>
  <si>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</si>
  <si>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</si>
  <si>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</si>
  <si>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</si>
  <si>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</si>
  <si>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</si>
  <si>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</si>
  <si>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</si>
  <si>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</si>
  <si>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</si>
  <si>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</si>
  <si>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</si>
  <si>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</si>
  <si>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</si>
  <si>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</si>
  <si>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</si>
  <si>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</si>
  <si>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</si>
  <si>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</si>
  <si>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</si>
  <si>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</si>
  <si>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</si>
  <si>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</si>
  <si>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</si>
  <si>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</si>
  <si>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</si>
  <si>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</si>
  <si>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</si>
  <si>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</si>
  <si>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</si>
  <si>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</si>
  <si>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</si>
  <si>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</si>
  <si>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</si>
  <si>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</si>
  <si>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</si>
  <si>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</si>
  <si>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</si>
  <si>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</si>
  <si>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</si>
  <si>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</si>
  <si>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</si>
  <si>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</si>
  <si>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</si>
  <si>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</si>
  <si>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</si>
  <si>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</si>
  <si>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</si>
  <si>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</si>
  <si>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</si>
  <si>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</si>
  <si>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</si>
  <si>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</si>
  <si>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</si>
  <si>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</si>
  <si>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</si>
  <si>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</si>
  <si>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</si>
  <si>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</si>
  <si>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</si>
  <si>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</si>
  <si>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</si>
  <si>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</si>
  <si>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</si>
  <si>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</si>
  <si>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</si>
  <si>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</si>
  <si>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</si>
  <si>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</si>
  <si>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</si>
  <si>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</si>
  <si>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</si>
  <si>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</si>
  <si>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</si>
  <si>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</si>
  <si>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</si>
  <si>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</si>
  <si>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</si>
  <si>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</si>
  <si>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</si>
  <si>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</si>
  <si>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</si>
  <si>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</si>
  <si>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</si>
  <si>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</si>
  <si>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</si>
  <si>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</si>
  <si>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</si>
  <si>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</si>
  <si>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</si>
  <si>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</si>
  <si>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</si>
  <si>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</si>
  <si>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</si>
  <si>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</si>
  <si>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</si>
  <si>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</si>
  <si>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</si>
  <si>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</si>
  <si>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</si>
  <si>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</si>
  <si>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</si>
  <si>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</si>
  <si>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</si>
  <si>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</si>
  <si>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</si>
  <si>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</si>
  <si>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</si>
  <si>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</si>
  <si>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</si>
  <si>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</si>
  <si>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</si>
  <si>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</si>
  <si>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</si>
  <si>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</si>
  <si>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</si>
  <si>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</si>
  <si>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</si>
  <si>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</si>
  <si>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</si>
  <si>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</si>
  <si>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</si>
  <si>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</si>
  <si>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</si>
  <si>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</si>
  <si>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</si>
  <si>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</si>
  <si>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</si>
  <si>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</si>
  <si>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</si>
  <si>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</si>
  <si>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</si>
  <si>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</si>
  <si>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</si>
  <si>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</si>
  <si>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</si>
  <si>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</si>
  <si>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</si>
  <si>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</si>
  <si>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</si>
  <si>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</si>
  <si>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</si>
  <si>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</si>
  <si>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</si>
  <si>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</si>
  <si>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</si>
  <si>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</si>
  <si>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</si>
  <si>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</si>
  <si>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</si>
  <si>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</si>
  <si>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</si>
  <si>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</si>
  <si>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</si>
  <si>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</si>
  <si>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</si>
  <si>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</si>
  <si>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</si>
  <si>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</si>
  <si>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</si>
  <si>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</si>
  <si>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</si>
  <si>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</si>
  <si>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</si>
  <si>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</si>
  <si>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</si>
  <si>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</si>
  <si>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</si>
  <si>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</si>
  <si>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</si>
  <si>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</si>
  <si>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</si>
  <si>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</si>
  <si>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</si>
  <si>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</si>
  <si>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</si>
  <si>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</si>
  <si>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</si>
  <si>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</si>
  <si>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</si>
  <si>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</si>
  <si>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</si>
  <si>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</si>
  <si>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</si>
  <si>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</si>
  <si>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</si>
  <si>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</si>
  <si>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</si>
  <si>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</si>
  <si>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</si>
  <si>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</si>
  <si>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</si>
  <si>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</si>
  <si>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</si>
  <si>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</si>
  <si>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</si>
  <si>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</si>
  <si>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</si>
  <si>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</si>
  <si>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</si>
  <si>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</si>
  <si>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</si>
  <si>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</si>
  <si>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</si>
  <si>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</si>
  <si>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</si>
  <si>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</si>
  <si>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</si>
  <si>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</si>
  <si>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</si>
  <si>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</si>
  <si>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</si>
  <si>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</si>
  <si>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</si>
  <si>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</si>
  <si>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</si>
  <si>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</si>
  <si>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</si>
  <si>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</si>
  <si>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</si>
  <si>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</si>
  <si>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</si>
  <si>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</si>
  <si>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</si>
  <si>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</si>
  <si>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</si>
  <si>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</si>
  <si>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</si>
  <si>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</si>
  <si>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</si>
  <si>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</si>
  <si>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</si>
  <si>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</si>
  <si>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</si>
  <si>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</si>
  <si>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</si>
  <si>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</si>
  <si>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</si>
  <si>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</si>
  <si>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</si>
  <si>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</si>
  <si>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</si>
  <si>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</si>
  <si>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</si>
  <si>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</si>
  <si>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</si>
  <si>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</si>
  <si>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</si>
  <si>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</si>
  <si>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</si>
  <si>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</si>
  <si>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</si>
  <si>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</si>
  <si>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</si>
  <si>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</si>
  <si>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</si>
  <si>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</si>
  <si>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</si>
  <si>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</si>
  <si>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</si>
  <si>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</si>
  <si>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</si>
  <si>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</si>
  <si>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</si>
  <si>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</si>
  <si>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</si>
  <si>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</si>
  <si>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</si>
  <si>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</si>
  <si>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</si>
  <si>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</si>
  <si>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</si>
  <si>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</si>
  <si>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</si>
  <si>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</si>
  <si>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</si>
  <si>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</si>
  <si>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</si>
  <si>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</si>
  <si>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</si>
  <si>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</si>
  <si>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</si>
  <si>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</si>
  <si>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</si>
  <si>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</si>
  <si>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</si>
  <si>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</si>
  <si>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</si>
  <si>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</si>
  <si>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</si>
  <si>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</si>
  <si>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</si>
  <si>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</si>
  <si>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</si>
  <si>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</si>
  <si>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</si>
  <si>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</si>
  <si>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</si>
  <si>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</si>
  <si>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</si>
  <si>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</si>
  <si>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</si>
  <si>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</si>
  <si>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</si>
  <si>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</si>
  <si>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</si>
  <si>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</si>
  <si>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</si>
  <si>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</si>
  <si>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</si>
  <si>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</si>
  <si>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</si>
  <si>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</si>
  <si>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</si>
  <si>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</si>
  <si>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</si>
  <si>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</si>
  <si>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</si>
  <si>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</si>
  <si>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</si>
  <si>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</si>
  <si>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</si>
  <si>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</si>
  <si>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</si>
  <si>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</si>
  <si>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</si>
  <si>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</si>
  <si>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</si>
  <si>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</si>
  <si>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</si>
  <si>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</si>
  <si>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</si>
  <si>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</si>
  <si>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</si>
  <si>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</si>
  <si>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</si>
  <si>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</si>
  <si>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</si>
  <si>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</si>
  <si>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</si>
  <si>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</si>
  <si>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</si>
  <si>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</si>
  <si>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</si>
  <si>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</si>
  <si>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</si>
  <si>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</si>
  <si>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</si>
  <si>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</si>
  <si>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</si>
  <si>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</si>
  <si>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</si>
  <si>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</si>
  <si>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</si>
  <si>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</si>
  <si>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</si>
  <si>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</si>
  <si>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</si>
  <si>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</si>
  <si>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</si>
  <si>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</si>
  <si>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</si>
  <si>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</si>
  <si>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</si>
  <si>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</si>
  <si>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</si>
  <si>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</si>
  <si>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</si>
  <si>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</si>
  <si>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</si>
  <si>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</si>
  <si>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</si>
  <si>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</si>
  <si>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</si>
  <si>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</si>
  <si>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</si>
  <si>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</si>
  <si>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</si>
  <si>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</si>
  <si>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</si>
  <si>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</si>
  <si>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</si>
  <si>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</si>
  <si>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</si>
  <si>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</si>
  <si>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</si>
  <si>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</si>
  <si>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</si>
  <si>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</si>
  <si>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</si>
  <si>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</si>
  <si>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</si>
  <si>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</si>
  <si>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</si>
  <si>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</si>
  <si>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</si>
  <si>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</si>
  <si>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</si>
  <si>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</si>
  <si>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</si>
  <si>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</si>
  <si>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</si>
  <si>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</si>
  <si>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</si>
  <si>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</si>
  <si>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</si>
  <si>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</si>
  <si>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</si>
  <si>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</si>
  <si>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</si>
  <si>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</si>
  <si>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</si>
  <si>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</si>
  <si>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</si>
  <si>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</si>
  <si>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</si>
  <si>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</si>
  <si>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</si>
  <si>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</si>
  <si>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</si>
  <si>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</si>
  <si>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</si>
  <si>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</si>
  <si>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</si>
  <si>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</si>
  <si>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</si>
  <si>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</si>
  <si>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</si>
  <si>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</si>
  <si>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</si>
  <si>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</si>
  <si>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</si>
  <si>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</si>
  <si>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</si>
  <si>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</si>
  <si>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</si>
  <si>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</si>
  <si>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</si>
  <si>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</si>
  <si>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</si>
  <si>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</si>
  <si>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</si>
  <si>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</si>
  <si>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</si>
  <si>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</si>
  <si>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</si>
  <si>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</si>
  <si>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</si>
  <si>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</si>
  <si>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</si>
  <si>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</si>
  <si>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</si>
  <si>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</si>
  <si>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</si>
  <si>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</si>
  <si>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</si>
  <si>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</si>
  <si>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</si>
  <si>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</si>
  <si>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</si>
  <si>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</si>
  <si>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</si>
  <si>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</si>
  <si>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</si>
  <si>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</si>
  <si>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</si>
  <si>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</si>
  <si>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</si>
  <si>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</si>
  <si>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</si>
  <si>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</si>
  <si>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</si>
  <si>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</si>
  <si>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</si>
  <si>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</si>
  <si>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</si>
  <si>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</si>
  <si>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</si>
  <si>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</si>
  <si>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</si>
  <si>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</si>
  <si>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</si>
  <si>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</si>
  <si>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</si>
  <si>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</si>
  <si>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</si>
  <si>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</si>
  <si>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</si>
  <si>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</si>
  <si>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</si>
  <si>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</si>
  <si>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</si>
  <si>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</si>
  <si>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</si>
  <si>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</si>
  <si>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</si>
  <si>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</si>
  <si>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</si>
  <si>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</si>
  <si>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</si>
  <si>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</si>
  <si>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</si>
  <si>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</si>
  <si>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</si>
  <si>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</si>
  <si>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</si>
  <si>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</si>
  <si>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</si>
  <si>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</si>
  <si>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</si>
  <si>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</si>
  <si>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</si>
  <si>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</si>
  <si>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</si>
  <si>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</si>
  <si>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</si>
  <si>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</si>
  <si>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</si>
  <si>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</si>
  <si>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</si>
  <si>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</si>
  <si>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</si>
  <si>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</si>
  <si>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</si>
  <si>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</si>
  <si>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</si>
  <si>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</si>
  <si>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</si>
  <si>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</si>
  <si>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</si>
  <si>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</si>
  <si>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</si>
  <si>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</si>
  <si>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</si>
  <si>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</si>
  <si>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</si>
  <si>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</si>
  <si>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</si>
  <si>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</si>
  <si>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</si>
  <si>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</si>
  <si>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</si>
  <si>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</si>
  <si>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</si>
  <si>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</si>
  <si>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</si>
  <si>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</si>
  <si>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</si>
  <si>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</si>
  <si>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</si>
  <si>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</si>
  <si>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</si>
  <si>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</si>
  <si>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</si>
  <si>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</si>
  <si>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</si>
  <si>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</si>
  <si>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</si>
  <si>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</si>
  <si>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</si>
  <si>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</si>
  <si>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</si>
  <si>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</si>
  <si>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</si>
  <si>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</si>
  <si>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</si>
  <si>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</si>
  <si>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</si>
  <si>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</si>
  <si>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</si>
  <si>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</si>
  <si>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</si>
  <si>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</si>
  <si>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</si>
  <si>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</si>
  <si>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</si>
  <si>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</si>
  <si>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</si>
  <si>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</si>
  <si>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</si>
  <si>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</si>
  <si>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</si>
  <si>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</si>
  <si>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</si>
  <si>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</si>
  <si>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</si>
  <si>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</si>
  <si>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</si>
  <si>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</si>
  <si>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</si>
  <si>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</si>
  <si>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</si>
  <si>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</si>
  <si>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</si>
  <si>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</si>
  <si>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</si>
  <si>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</si>
  <si>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</si>
  <si>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</si>
  <si>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</si>
  <si>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</si>
  <si>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</si>
  <si>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</si>
  <si>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</si>
  <si>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</si>
  <si>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</si>
  <si>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</si>
  <si>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</si>
  <si>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</si>
  <si>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</si>
  <si>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</si>
  <si>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</si>
  <si>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</si>
  <si>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</si>
  <si>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</si>
  <si>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</si>
  <si>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</si>
  <si>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</si>
  <si>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</si>
  <si>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</si>
  <si>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</si>
  <si>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</si>
  <si>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</si>
  <si>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</si>
  <si>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</si>
  <si>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</si>
  <si>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</si>
  <si>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</si>
  <si>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</si>
  <si>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</si>
  <si>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</si>
  <si>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</si>
  <si>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</si>
  <si>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</si>
  <si>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</si>
  <si>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</si>
  <si>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</si>
  <si>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</si>
  <si>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</si>
  <si>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</si>
  <si>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</si>
  <si>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</si>
  <si>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</si>
  <si>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</si>
  <si>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</si>
  <si>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</si>
  <si>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</si>
  <si>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</si>
  <si>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</si>
  <si>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</si>
  <si>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</si>
  <si>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</si>
  <si>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</si>
  <si>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</si>
  <si>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</si>
  <si>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</si>
  <si>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</si>
  <si>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</si>
  <si>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</si>
  <si>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</si>
  <si>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</si>
  <si>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</si>
  <si>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</si>
  <si>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</si>
  <si>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</si>
  <si>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</si>
  <si>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</si>
  <si>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</si>
  <si>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</si>
  <si>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</si>
  <si>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</si>
  <si>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</si>
  <si>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</si>
  <si>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</si>
  <si>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</si>
  <si>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</si>
  <si>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</si>
  <si>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</si>
  <si>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</si>
  <si>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</si>
  <si>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</si>
  <si>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</si>
  <si>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</si>
  <si>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</si>
  <si>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</si>
  <si>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</si>
  <si>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</si>
  <si>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</si>
  <si>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</si>
  <si>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</si>
  <si>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</si>
  <si>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</si>
  <si>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</si>
  <si>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</si>
  <si>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</si>
  <si>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</si>
  <si>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</si>
  <si>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</si>
  <si>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</si>
  <si>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</si>
  <si>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</si>
  <si>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</si>
  <si>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</si>
  <si>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</si>
  <si>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</si>
  <si>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</si>
  <si>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</si>
  <si>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</si>
  <si>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</si>
  <si>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</si>
  <si>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</si>
  <si>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</si>
  <si>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</si>
  <si>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</si>
  <si>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</si>
  <si>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</si>
  <si>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</si>
  <si>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</si>
  <si>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</si>
  <si>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</si>
  <si>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</si>
  <si>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</si>
  <si>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</si>
  <si>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</si>
  <si>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</si>
  <si>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</si>
  <si>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</si>
  <si>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</si>
  <si>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</si>
  <si>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</si>
  <si>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</si>
  <si>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</si>
  <si>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</si>
  <si>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</si>
  <si>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</si>
  <si>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</si>
  <si>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</si>
  <si>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</si>
  <si>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</si>
  <si>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</si>
  <si>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</si>
  <si>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</si>
  <si>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</si>
  <si>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</si>
  <si>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</si>
  <si>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</si>
  <si>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</si>
  <si>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</si>
  <si>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</si>
  <si>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</si>
  <si>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</si>
  <si>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</si>
  <si>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</si>
  <si>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</si>
  <si>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</si>
  <si>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</si>
  <si>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</si>
  <si>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</si>
  <si>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</si>
  <si>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</si>
  <si>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</si>
  <si>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</si>
  <si>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</si>
  <si>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</si>
  <si>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</si>
  <si>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</si>
  <si>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</si>
  <si>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</si>
  <si>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</si>
  <si>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</si>
  <si>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</si>
  <si>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</si>
  <si>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</si>
  <si>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</si>
  <si>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</si>
  <si>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</si>
  <si>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</si>
  <si>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</si>
  <si>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</si>
  <si>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</si>
  <si>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</si>
  <si>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</si>
  <si>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</si>
  <si>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</si>
  <si>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</si>
  <si>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</si>
  <si>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</si>
  <si>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</si>
  <si>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</si>
  <si>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</si>
  <si>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</si>
  <si>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</si>
  <si>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</si>
  <si>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</si>
  <si>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</si>
  <si>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</si>
  <si>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</si>
  <si>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</si>
  <si>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</si>
  <si>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</si>
  <si>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</si>
  <si>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</si>
  <si>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</si>
  <si>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</si>
  <si>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</si>
  <si>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</si>
  <si>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</si>
  <si>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</si>
  <si>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</si>
  <si>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</si>
  <si>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</si>
  <si>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</si>
  <si>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</si>
  <si>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</si>
  <si>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</si>
  <si>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</si>
  <si>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</si>
  <si>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</si>
  <si>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</si>
  <si>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</si>
  <si>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</si>
  <si>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</si>
  <si>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</si>
  <si>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</si>
  <si>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</si>
  <si>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</si>
  <si>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</si>
  <si>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</si>
  <si>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</si>
  <si>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</si>
  <si>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</si>
  <si>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</si>
  <si>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</si>
  <si>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</si>
  <si>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</si>
  <si>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</si>
  <si>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</si>
  <si>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</si>
  <si>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</si>
  <si>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</si>
  <si>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</si>
  <si>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</si>
  <si>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</si>
  <si>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</si>
  <si>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</si>
  <si>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</si>
  <si>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</si>
  <si>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</si>
  <si>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</si>
  <si>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</si>
  <si>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</si>
  <si>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</si>
  <si>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</si>
  <si>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</si>
  <si>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</si>
  <si>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</si>
  <si>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</si>
  <si>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</si>
  <si>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</si>
  <si>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</si>
  <si>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</si>
  <si>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</si>
  <si>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</si>
  <si>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</si>
  <si>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</si>
  <si>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</si>
  <si>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</si>
  <si>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</si>
  <si>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</si>
  <si>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</si>
  <si>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</si>
  <si>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</si>
  <si>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</si>
  <si>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</si>
  <si>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</si>
  <si>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</si>
  <si>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</si>
  <si>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</si>
  <si>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</si>
  <si>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</si>
  <si>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</si>
  <si>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</si>
  <si>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</si>
  <si>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</si>
  <si>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</si>
  <si>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</si>
  <si>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</si>
  <si>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</si>
  <si>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</si>
  <si>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</si>
  <si>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</si>
  <si>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</si>
  <si>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</si>
  <si>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</si>
  <si>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</si>
  <si>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</si>
  <si>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</si>
  <si>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</si>
  <si>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</si>
  <si>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</si>
  <si>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</si>
  <si>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</si>
  <si>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</si>
  <si>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</si>
  <si>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</si>
  <si>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</si>
  <si>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</si>
  <si>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</si>
  <si>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</si>
  <si>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</si>
  <si>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</si>
  <si>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</si>
  <si>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</si>
  <si>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</si>
  <si>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</si>
  <si>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</si>
  <si>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</si>
  <si>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</si>
  <si>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</si>
  <si>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</si>
  <si>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</si>
  <si>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</si>
  <si>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</si>
  <si>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</si>
  <si>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</si>
  <si>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</si>
  <si>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</si>
  <si>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</si>
  <si>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</si>
  <si>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</si>
  <si>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</si>
  <si>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</si>
  <si>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</si>
  <si>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</si>
  <si>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</si>
  <si>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</si>
  <si>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</si>
  <si>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</si>
  <si>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</si>
  <si>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</si>
  <si>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</si>
  <si>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</si>
  <si>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</si>
  <si>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</si>
  <si>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</si>
  <si>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</si>
  <si>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</si>
  <si>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</si>
  <si>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</si>
  <si>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</si>
  <si>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</si>
  <si>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</si>
  <si>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</si>
  <si>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</si>
  <si>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</si>
  <si>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</si>
  <si>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</si>
  <si>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</si>
  <si>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</si>
  <si>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</si>
  <si>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</si>
  <si>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</si>
  <si>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</si>
  <si>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</si>
  <si>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</si>
  <si>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</si>
  <si>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</si>
  <si>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</si>
  <si>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</si>
  <si>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</si>
  <si>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</si>
  <si>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</si>
  <si>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</si>
  <si>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</si>
  <si>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</si>
  <si>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</si>
  <si>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</si>
  <si>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</si>
  <si>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</si>
  <si>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</si>
  <si>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</si>
  <si>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</si>
  <si>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</si>
  <si>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</si>
  <si>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</si>
  <si>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</si>
  <si>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</si>
  <si>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</si>
  <si>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</si>
  <si>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</si>
  <si>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</si>
  <si>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</si>
  <si>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</si>
  <si>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</si>
  <si>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</si>
  <si>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</si>
  <si>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</si>
  <si>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</si>
  <si>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</si>
  <si>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</si>
  <si>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</si>
  <si>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</si>
  <si>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</si>
  <si>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</si>
  <si>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</si>
  <si>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</si>
  <si>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</si>
  <si>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</si>
  <si>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</si>
  <si>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</si>
  <si>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</si>
  <si>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</si>
  <si>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</si>
  <si>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</si>
  <si>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</si>
  <si>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</si>
  <si>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</si>
  <si>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</si>
  <si>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</si>
  <si>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</si>
  <si>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</si>
  <si>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</si>
  <si>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</si>
  <si>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</si>
  <si>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</si>
  <si>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</si>
  <si>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</si>
  <si>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</si>
  <si>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</si>
  <si>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</si>
  <si>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</si>
  <si>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</si>
  <si>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</si>
  <si>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</si>
  <si>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</si>
  <si>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</si>
  <si>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</si>
  <si>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</si>
  <si>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</si>
  <si>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</si>
  <si>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</si>
  <si>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</si>
  <si>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</si>
  <si>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</si>
  <si>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</si>
  <si>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</si>
  <si>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</si>
  <si>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</si>
  <si>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</si>
  <si>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</si>
  <si>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</si>
  <si>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</si>
  <si>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</si>
  <si>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</si>
  <si>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</si>
  <si>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</si>
  <si>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</si>
  <si>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</si>
  <si>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</si>
  <si>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</si>
  <si>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</si>
  <si>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</si>
  <si>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</si>
  <si>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</si>
  <si>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</si>
  <si>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</si>
  <si>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</si>
  <si>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</si>
  <si>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</si>
  <si>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</si>
  <si>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</si>
  <si>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</si>
  <si>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</si>
  <si>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</si>
  <si>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</si>
  <si>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</si>
  <si>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</si>
  <si>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</si>
  <si>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</si>
  <si>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</si>
  <si>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</si>
  <si>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</si>
  <si>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</si>
  <si>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</si>
  <si>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</si>
  <si>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</si>
  <si>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</si>
  <si>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</si>
  <si>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</si>
  <si>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</si>
  <si>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</si>
  <si>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</si>
  <si>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</si>
  <si>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</si>
  <si>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</si>
  <si>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</si>
  <si>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</si>
  <si>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</si>
  <si>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</si>
  <si>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</si>
  <si>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</si>
  <si>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</si>
  <si>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</si>
  <si>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</si>
  <si>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</si>
  <si>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</si>
  <si>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</si>
  <si>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</si>
  <si>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</si>
  <si>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</si>
  <si>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</si>
  <si>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</si>
  <si>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</si>
  <si>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</si>
  <si>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</si>
  <si>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</si>
  <si>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</si>
  <si>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</si>
  <si>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</si>
  <si>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</si>
  <si>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</si>
  <si>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</si>
  <si>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</si>
  <si>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</si>
  <si>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</si>
  <si>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</si>
  <si>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</si>
  <si>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</si>
  <si>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</si>
  <si>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</si>
  <si>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</si>
  <si>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</si>
  <si>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</si>
  <si>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</si>
  <si>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</si>
  <si>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</si>
  <si>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</si>
  <si>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</si>
  <si>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</si>
  <si>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</si>
  <si>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</si>
  <si>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</si>
  <si>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</si>
  <si>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</si>
  <si>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</si>
  <si>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</si>
  <si>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</si>
  <si>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</si>
  <si>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</si>
  <si>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</si>
  <si>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</si>
  <si>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</si>
  <si>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</si>
  <si>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</si>
  <si>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</si>
  <si>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</si>
  <si>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</si>
  <si>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</si>
  <si>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</si>
  <si>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</si>
  <si>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</si>
  <si>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</si>
  <si>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</si>
  <si>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</si>
  <si>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</si>
  <si>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</si>
  <si>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</si>
  <si>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</si>
  <si>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</si>
  <si>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</si>
  <si>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</si>
  <si>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</si>
  <si>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</si>
  <si>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</si>
  <si>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</si>
  <si>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</si>
  <si>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</si>
  <si>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Aguardando mecânica liberar vagão com pino quebrado</t>
  </si>
  <si>
    <t>Previsão de MC1 as 10h</t>
  </si>
  <si>
    <t>e</t>
  </si>
  <si>
    <t>Previsão de pronto as 9h</t>
  </si>
  <si>
    <t>TCS-744TEX</t>
  </si>
  <si>
    <t>TCS744TEX</t>
  </si>
  <si>
    <t xml:space="preserve">Equipe acionada </t>
  </si>
  <si>
    <t>Irá trabalhar no km 195 em conjunto com o V66</t>
  </si>
  <si>
    <t>Descarga de dormente do km 213 ao 205</t>
  </si>
  <si>
    <t>Sai de TID trabalha em TID201 e volta pra TID, chegando no km precisa pedir licença de volta pra TID pra não atrapalhar o W50 que estará na virtual da frente (201213)</t>
  </si>
  <si>
    <t>Substituição de trilho Km 79+980. 10 metros</t>
  </si>
  <si>
    <t>Previsão de pronto as 10h</t>
  </si>
  <si>
    <t>Deslocamento de ZFH- ZTO</t>
  </si>
  <si>
    <t>1(Edson) + 1 escala de ZFH para ZTO</t>
  </si>
  <si>
    <t>ZEV</t>
  </si>
  <si>
    <t>ZTPZEV</t>
  </si>
  <si>
    <t>ZTP-ZEV</t>
  </si>
  <si>
    <t>Deslocamento de ZTP para ZEV</t>
  </si>
  <si>
    <t>1 (Navas)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</si>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</sst>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9" fillId="36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66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F138" activePane="bottomRight" state="frozen"/>
      <selection pane="bottomRight" activeCell="BJ596" sqref="BJ59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1131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1132</v>
      </c>
      <c r="BI1" s="365"/>
      <c r="BJ1" s="366"/>
      <c r="BK1" s="367"/>
      <c r="BL1" s="49"/>
      <c r="BM1" s="357" t="s">
        <v>1133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8"/>
      <c r="W2" s="22"/>
      <c r="X2" s="20"/>
      <c r="Y2" s="21"/>
      <c r="Z2" s="2"/>
      <c r="AA2" s="145" t="s">
        <v>1136</v>
      </c>
      <c r="AB2" s="20"/>
      <c r="AC2" s="20"/>
      <c r="AD2" s="20"/>
      <c r="AE2" s="72"/>
      <c r="AF2" s="72"/>
      <c r="AG2" s="85"/>
      <c r="AH2" s="3"/>
      <c r="AI2" s="360" t="s">
        <v>1134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1137</v>
      </c>
      <c r="AT2" s="362"/>
      <c r="AU2" s="362"/>
      <c r="AV2" s="362"/>
      <c r="AW2" s="362"/>
      <c r="AX2" s="361"/>
      <c r="AY2" s="363"/>
      <c r="AZ2" s="4"/>
      <c r="BA2" s="354" t="s">
        <v>1138</v>
      </c>
      <c r="BB2" s="356"/>
      <c r="BC2" s="360" t="s">
        <v>1135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199"/>
      <c r="W3" s="56" t="s">
        <v>1143</v>
      </c>
      <c r="X3" s="57"/>
      <c r="Y3" s="58"/>
      <c r="Z3" s="59"/>
      <c r="AA3" s="146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4" t="s">
        <v>1139</v>
      </c>
      <c r="AJ3" s="356"/>
      <c r="AK3" s="354" t="s">
        <v>1140</v>
      </c>
      <c r="AL3" s="355"/>
      <c r="AM3" s="355"/>
      <c r="AN3" s="355"/>
      <c r="AO3" s="355"/>
      <c r="AP3" s="355"/>
      <c r="AQ3" s="356"/>
      <c r="AR3" s="239"/>
      <c r="AS3" s="378" t="s">
        <v>1146</v>
      </c>
      <c r="AT3" s="379"/>
      <c r="AU3" s="378" t="s">
        <v>1147</v>
      </c>
      <c r="AV3" s="379"/>
      <c r="AW3" s="378" t="s">
        <v>1148</v>
      </c>
      <c r="AX3" s="380"/>
      <c r="AY3" s="63" t="s">
        <v>1149</v>
      </c>
      <c r="AZ3" s="63"/>
      <c r="BA3" s="376"/>
      <c r="BB3" s="377"/>
      <c r="BC3" s="354" t="s">
        <v>1142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1150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4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0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5" t="s">
        <v>1153</v>
      </c>
      <c r="AJ4" s="42" t="s">
        <v>1151</v>
      </c>
      <c r="AK4" s="134" t="s">
        <v>1152</v>
      </c>
      <c r="AL4" s="134" t="s">
        <v>1152</v>
      </c>
      <c r="AM4" s="134" t="s">
        <v>1152</v>
      </c>
      <c r="AN4" s="134" t="s">
        <v>1152</v>
      </c>
      <c r="AO4" s="43" t="s">
        <v>1152</v>
      </c>
      <c r="AP4" s="43" t="s">
        <v>1152</v>
      </c>
      <c r="AQ4" s="43" t="s">
        <v>1152</v>
      </c>
      <c r="AR4" s="240" t="s">
        <v>1152</v>
      </c>
      <c r="AS4" s="240" t="s">
        <v>1152</v>
      </c>
      <c r="AT4" s="240" t="s">
        <v>1152</v>
      </c>
      <c r="AU4" s="240" t="s">
        <v>1152</v>
      </c>
      <c r="AV4" s="240" t="s">
        <v>1152</v>
      </c>
      <c r="AW4" s="240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8"/>
      <c r="BX4" s="6"/>
    </row>
    <row r="5" spans="1:76" s="222" customFormat="1" ht="14.25" customHeight="1">
      <c r="A5" s="219" t="s">
        <v>1155</v>
      </c>
      <c r="B5" s="219" t="s">
        <v>1156</v>
      </c>
      <c r="C5" s="274" t="s">
        <v>1157</v>
      </c>
      <c r="D5" s="220" t="s">
        <v>1158</v>
      </c>
      <c r="E5" s="220" t="s">
        <v>1159</v>
      </c>
      <c r="F5" s="220" t="s">
        <v>1160</v>
      </c>
      <c r="G5" s="220" t="s">
        <v>1161</v>
      </c>
      <c r="H5" s="220" t="s">
        <v>1162</v>
      </c>
      <c r="I5" s="220" t="s">
        <v>1163</v>
      </c>
      <c r="J5" s="220" t="s">
        <v>357</v>
      </c>
      <c r="K5" s="220" t="s">
        <v>1164</v>
      </c>
      <c r="L5" s="220" t="s">
        <v>1165</v>
      </c>
      <c r="M5" s="220" t="s">
        <v>1166</v>
      </c>
      <c r="N5" s="287" t="s">
        <v>361</v>
      </c>
      <c r="O5" s="220" t="s">
        <v>1167</v>
      </c>
      <c r="P5" s="220" t="s">
        <v>1168</v>
      </c>
      <c r="Q5" s="274" t="s">
        <v>1169</v>
      </c>
      <c r="R5" s="220" t="s">
        <v>1170</v>
      </c>
      <c r="S5" s="220" t="s">
        <v>1171</v>
      </c>
      <c r="T5" s="220" t="s">
        <v>1172</v>
      </c>
      <c r="U5" s="275" t="s">
        <v>360</v>
      </c>
      <c r="V5" s="220" t="s">
        <v>1173</v>
      </c>
      <c r="W5" s="220" t="s">
        <v>1174</v>
      </c>
      <c r="X5" s="220" t="s">
        <v>1175</v>
      </c>
      <c r="Y5" s="220" t="s">
        <v>1176</v>
      </c>
      <c r="Z5" s="220" t="s">
        <v>7</v>
      </c>
      <c r="AA5" s="274" t="s">
        <v>1177</v>
      </c>
      <c r="AB5" s="220" t="s">
        <v>1178</v>
      </c>
      <c r="AC5" s="220" t="s">
        <v>1179</v>
      </c>
      <c r="AD5" s="220" t="s">
        <v>1180</v>
      </c>
      <c r="AE5" s="274" t="s">
        <v>1181</v>
      </c>
      <c r="AF5" s="274" t="s">
        <v>1182</v>
      </c>
      <c r="AG5" s="274" t="s">
        <v>1183</v>
      </c>
      <c r="AH5" s="220" t="s">
        <v>1184</v>
      </c>
      <c r="AI5" s="220" t="s">
        <v>1185</v>
      </c>
      <c r="AJ5" s="220" t="s">
        <v>1186</v>
      </c>
      <c r="AK5" s="275" t="s">
        <v>1187</v>
      </c>
      <c r="AL5" s="275" t="s">
        <v>1188</v>
      </c>
      <c r="AM5" s="275" t="s">
        <v>1189</v>
      </c>
      <c r="AN5" s="275" t="s">
        <v>1190</v>
      </c>
      <c r="AO5" s="220" t="s">
        <v>1191</v>
      </c>
      <c r="AP5" s="220" t="s">
        <v>1192</v>
      </c>
      <c r="AQ5" s="220" t="s">
        <v>1193</v>
      </c>
      <c r="AR5" s="276" t="s">
        <v>1194</v>
      </c>
      <c r="AS5" s="276" t="s">
        <v>1195</v>
      </c>
      <c r="AT5" s="276" t="s">
        <v>1196</v>
      </c>
      <c r="AU5" s="276" t="s">
        <v>1197</v>
      </c>
      <c r="AV5" s="276" t="s">
        <v>1198</v>
      </c>
      <c r="AW5" s="276" t="s">
        <v>1199</v>
      </c>
      <c r="AX5" s="220" t="s">
        <v>1200</v>
      </c>
      <c r="AY5" s="220" t="s">
        <v>1149</v>
      </c>
      <c r="AZ5" s="220" t="s">
        <v>1201</v>
      </c>
      <c r="BA5" s="220" t="s">
        <v>1202</v>
      </c>
      <c r="BB5" s="220" t="s">
        <v>1203</v>
      </c>
      <c r="BC5" s="220" t="s">
        <v>1204</v>
      </c>
      <c r="BD5" s="220" t="s">
        <v>1205</v>
      </c>
      <c r="BE5" s="220" t="s">
        <v>1206</v>
      </c>
      <c r="BF5" s="220" t="s">
        <v>1207</v>
      </c>
      <c r="BG5" s="220" t="s">
        <v>1208</v>
      </c>
      <c r="BH5" s="220" t="s">
        <v>1209</v>
      </c>
      <c r="BI5" s="220" t="s">
        <v>1210</v>
      </c>
      <c r="BJ5" s="220" t="s">
        <v>1211</v>
      </c>
      <c r="BK5" s="220" t="s">
        <v>1212</v>
      </c>
      <c r="BL5" s="220" t="s">
        <v>1213</v>
      </c>
      <c r="BM5" s="220" t="s">
        <v>1214</v>
      </c>
      <c r="BN5" s="220" t="s">
        <v>1215</v>
      </c>
      <c r="BO5" s="220" t="s">
        <v>1216</v>
      </c>
      <c r="BP5" s="220" t="s">
        <v>1217</v>
      </c>
      <c r="BQ5" s="220" t="s">
        <v>1218</v>
      </c>
      <c r="BR5" s="220" t="s">
        <v>1219</v>
      </c>
      <c r="BS5" s="220" t="s">
        <v>1220</v>
      </c>
      <c r="BT5" s="168" t="s">
        <v>1221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950</v>
      </c>
      <c r="I10" s="172" t="s">
        <v>950</v>
      </c>
      <c r="J10" s="216">
        <v>74</v>
      </c>
      <c r="K10" s="216">
        <v>483</v>
      </c>
      <c r="L10" s="83">
        <v>485</v>
      </c>
      <c r="M10" s="203" t="s">
        <v>944</v>
      </c>
      <c r="N10" s="203" t="s">
        <v>945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1222</v>
      </c>
      <c r="W10" s="172" t="s">
        <v>1223</v>
      </c>
      <c r="X10" s="217" t="s">
        <v>960</v>
      </c>
      <c r="Y10" s="157" t="s">
        <v>959</v>
      </c>
      <c r="Z10" s="157"/>
      <c r="AA10" s="83">
        <v>1</v>
      </c>
      <c r="AB10" s="70" t="s">
        <v>957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1224</v>
      </c>
      <c r="BK10" s="16" t="s">
        <v>1225</v>
      </c>
      <c r="BL10" s="15"/>
      <c r="BM10" s="14" t="s">
        <v>989</v>
      </c>
      <c r="BN10" s="14" t="s">
        <v>989</v>
      </c>
      <c r="BO10" s="164" t="s">
        <v>989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247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950</v>
      </c>
      <c r="I21" s="172" t="s">
        <v>402</v>
      </c>
      <c r="J21" s="216">
        <v>98</v>
      </c>
      <c r="K21" s="216">
        <v>502</v>
      </c>
      <c r="L21" s="83">
        <v>616</v>
      </c>
      <c r="M21" s="203" t="s">
        <v>1226</v>
      </c>
      <c r="N21" s="203" t="s">
        <v>1227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1228</v>
      </c>
      <c r="W21" s="172" t="s">
        <v>1229</v>
      </c>
      <c r="X21" s="217" t="s">
        <v>965</v>
      </c>
      <c r="Y21" s="157" t="s">
        <v>959</v>
      </c>
      <c r="Z21" s="157"/>
      <c r="AA21" s="83" t="s">
        <v>1230</v>
      </c>
      <c r="AB21" s="70" t="s">
        <v>957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1231</v>
      </c>
      <c r="BK21" s="16" t="s">
        <v>1232</v>
      </c>
      <c r="BL21" s="15"/>
      <c r="BM21" s="14" t="s">
        <v>989</v>
      </c>
      <c r="BN21" s="14" t="s">
        <v>989</v>
      </c>
      <c r="BO21" s="164" t="s">
        <v>989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950</v>
      </c>
      <c r="I22" s="172" t="s">
        <v>950</v>
      </c>
      <c r="J22" s="216">
        <v>74</v>
      </c>
      <c r="K22" s="216">
        <v>498</v>
      </c>
      <c r="L22" s="83">
        <v>501</v>
      </c>
      <c r="M22" s="203" t="s">
        <v>944</v>
      </c>
      <c r="N22" s="203" t="s">
        <v>1233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1222</v>
      </c>
      <c r="W22" s="172" t="s">
        <v>1223</v>
      </c>
      <c r="X22" s="217" t="s">
        <v>960</v>
      </c>
      <c r="Y22" s="157" t="s">
        <v>959</v>
      </c>
      <c r="Z22" s="157"/>
      <c r="AA22" s="83">
        <v>1</v>
      </c>
      <c r="AB22" s="70" t="s">
        <v>957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1234</v>
      </c>
      <c r="BK22" s="16" t="s">
        <v>1235</v>
      </c>
      <c r="BL22" s="15"/>
      <c r="BM22" s="14" t="s">
        <v>981</v>
      </c>
      <c r="BN22" s="14" t="s">
        <v>1001</v>
      </c>
      <c r="BO22" s="164" t="s">
        <v>1109</v>
      </c>
      <c r="BP22" s="16" t="s">
        <v>1236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238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925</v>
      </c>
      <c r="I23" s="172" t="s">
        <v>925</v>
      </c>
      <c r="J23" s="216">
        <v>74</v>
      </c>
      <c r="K23" s="216">
        <v>450</v>
      </c>
      <c r="L23" s="83">
        <v>430</v>
      </c>
      <c r="M23" s="203" t="s">
        <v>1237</v>
      </c>
      <c r="N23" s="203" t="s">
        <v>1238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1239</v>
      </c>
      <c r="W23" s="172" t="s">
        <v>1240</v>
      </c>
      <c r="X23" s="217" t="s">
        <v>965</v>
      </c>
      <c r="Y23" s="157" t="s">
        <v>959</v>
      </c>
      <c r="Z23" s="157"/>
      <c r="AA23" s="83" t="s">
        <v>1241</v>
      </c>
      <c r="AB23" s="70" t="s">
        <v>957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1242</v>
      </c>
      <c r="BK23" s="16" t="s">
        <v>1243</v>
      </c>
      <c r="BL23" s="15"/>
      <c r="BM23" s="14" t="s">
        <v>989</v>
      </c>
      <c r="BN23" s="14" t="s">
        <v>989</v>
      </c>
      <c r="BO23" s="164" t="s">
        <v>989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749</v>
      </c>
      <c r="I27" s="172" t="s">
        <v>749</v>
      </c>
      <c r="J27" s="216">
        <v>72</v>
      </c>
      <c r="K27" s="216">
        <v>317</v>
      </c>
      <c r="L27" s="83">
        <v>318</v>
      </c>
      <c r="M27" s="203" t="s">
        <v>750</v>
      </c>
      <c r="N27" s="203" t="s">
        <v>751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1244</v>
      </c>
      <c r="W27" s="172" t="s">
        <v>1245</v>
      </c>
      <c r="X27" s="217" t="s">
        <v>965</v>
      </c>
      <c r="Y27" s="157" t="s">
        <v>968</v>
      </c>
      <c r="Z27" s="157"/>
      <c r="AA27" s="83">
        <v>1</v>
      </c>
      <c r="AB27" s="70" t="s">
        <v>957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1246</v>
      </c>
      <c r="BK27" s="16" t="s">
        <v>1247</v>
      </c>
      <c r="BL27" s="15"/>
      <c r="BM27" s="14" t="s">
        <v>989</v>
      </c>
      <c r="BN27" s="14" t="s">
        <v>989</v>
      </c>
      <c r="BO27" s="164" t="s">
        <v>989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873</v>
      </c>
      <c r="I29" s="172" t="s">
        <v>619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1248</v>
      </c>
      <c r="W29" s="172" t="s">
        <v>1249</v>
      </c>
      <c r="X29" s="217" t="s">
        <v>965</v>
      </c>
      <c r="Y29" s="157" t="s">
        <v>968</v>
      </c>
      <c r="Z29" s="157"/>
      <c r="AA29" s="83" t="s">
        <v>1250</v>
      </c>
      <c r="AB29" s="70" t="s">
        <v>957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1251</v>
      </c>
      <c r="BK29" s="16" t="s">
        <v>1252</v>
      </c>
      <c r="BL29" s="15"/>
      <c r="BM29" s="14" t="s">
        <v>989</v>
      </c>
      <c r="BN29" s="14" t="s">
        <v>989</v>
      </c>
      <c r="BO29" s="164" t="s">
        <v>989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247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433</v>
      </c>
      <c r="I39" s="172" t="s">
        <v>950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1228</v>
      </c>
      <c r="W39" s="172" t="s">
        <v>1253</v>
      </c>
      <c r="X39" s="217" t="s">
        <v>965</v>
      </c>
      <c r="Y39" s="157"/>
      <c r="Z39" s="157"/>
      <c r="AA39" s="83" t="s">
        <v>1254</v>
      </c>
      <c r="AB39" s="70" t="s">
        <v>967</v>
      </c>
      <c r="AC39" s="70" t="s">
        <v>952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1255</v>
      </c>
      <c r="BK39" s="16" t="s">
        <v>1255</v>
      </c>
      <c r="BL39" s="15"/>
      <c r="BM39" s="14" t="s">
        <v>989</v>
      </c>
      <c r="BN39" s="14" t="s">
        <v>989</v>
      </c>
      <c r="BO39" s="164" t="s">
        <v>989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950</v>
      </c>
      <c r="I41" s="172" t="s">
        <v>950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1256</v>
      </c>
      <c r="W41" s="172" t="s">
        <v>1245</v>
      </c>
      <c r="X41" s="217" t="s">
        <v>965</v>
      </c>
      <c r="Y41" s="157"/>
      <c r="Z41" s="157"/>
      <c r="AA41" s="83">
        <v>1</v>
      </c>
      <c r="AB41" s="70" t="s">
        <v>957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1257</v>
      </c>
      <c r="BK41" s="16" t="s">
        <v>1257</v>
      </c>
      <c r="BL41" s="15"/>
      <c r="BM41" s="14" t="s">
        <v>981</v>
      </c>
      <c r="BN41" s="14" t="s">
        <v>1011</v>
      </c>
      <c r="BO41" s="164" t="s">
        <v>1069</v>
      </c>
      <c r="BP41" s="16" t="s">
        <v>1257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238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925</v>
      </c>
      <c r="I42" s="172" t="s">
        <v>617</v>
      </c>
      <c r="J42" s="216">
        <v>74</v>
      </c>
      <c r="K42" s="216">
        <v>404</v>
      </c>
      <c r="L42" s="83">
        <v>291</v>
      </c>
      <c r="M42" s="203" t="s">
        <v>1258</v>
      </c>
      <c r="N42" s="203" t="s">
        <v>1259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1239</v>
      </c>
      <c r="W42" s="172" t="s">
        <v>1260</v>
      </c>
      <c r="X42" s="217" t="s">
        <v>965</v>
      </c>
      <c r="Y42" s="157"/>
      <c r="Z42" s="157"/>
      <c r="AA42" s="83" t="s">
        <v>1261</v>
      </c>
      <c r="AB42" s="70" t="s">
        <v>957</v>
      </c>
      <c r="AC42" s="70" t="s">
        <v>963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1262</v>
      </c>
      <c r="BK42" s="16" t="s">
        <v>1262</v>
      </c>
      <c r="BL42" s="15"/>
      <c r="BM42" s="14" t="s">
        <v>989</v>
      </c>
      <c r="BN42" s="14" t="s">
        <v>989</v>
      </c>
      <c r="BO42" s="164" t="s">
        <v>989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749</v>
      </c>
      <c r="I44" s="172" t="s">
        <v>749</v>
      </c>
      <c r="J44" s="216">
        <v>72</v>
      </c>
      <c r="K44" s="216">
        <v>317</v>
      </c>
      <c r="L44" s="83">
        <v>318</v>
      </c>
      <c r="M44" s="203" t="s">
        <v>750</v>
      </c>
      <c r="N44" s="203" t="s">
        <v>751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1244</v>
      </c>
      <c r="W44" s="172" t="s">
        <v>1245</v>
      </c>
      <c r="X44" s="217" t="s">
        <v>965</v>
      </c>
      <c r="Y44" s="157"/>
      <c r="Z44" s="157"/>
      <c r="AA44" s="83">
        <v>1</v>
      </c>
      <c r="AB44" s="70" t="s">
        <v>957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1263</v>
      </c>
      <c r="BK44" s="16" t="s">
        <v>1263</v>
      </c>
      <c r="BL44" s="15"/>
      <c r="BM44" s="14" t="s">
        <v>989</v>
      </c>
      <c r="BN44" s="14" t="s">
        <v>989</v>
      </c>
      <c r="BO44" s="164" t="s">
        <v>989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950</v>
      </c>
      <c r="I51" s="172" t="s">
        <v>950</v>
      </c>
      <c r="J51" s="216">
        <v>74</v>
      </c>
      <c r="K51" s="216">
        <v>499</v>
      </c>
      <c r="L51" s="83">
        <v>501.25</v>
      </c>
      <c r="M51" s="203" t="s">
        <v>944</v>
      </c>
      <c r="N51" s="203" t="s">
        <v>946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1256</v>
      </c>
      <c r="W51" s="172" t="s">
        <v>1245</v>
      </c>
      <c r="X51" s="217" t="s">
        <v>965</v>
      </c>
      <c r="Y51" s="157"/>
      <c r="Z51" s="157"/>
      <c r="AA51" s="83">
        <v>1</v>
      </c>
      <c r="AB51" s="70" t="s">
        <v>957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1264</v>
      </c>
      <c r="BK51" s="16" t="s">
        <v>1264</v>
      </c>
      <c r="BL51" s="15"/>
      <c r="BM51" s="14" t="s">
        <v>981</v>
      </c>
      <c r="BN51" s="14" t="s">
        <v>1011</v>
      </c>
      <c r="BO51" s="164" t="s">
        <v>1069</v>
      </c>
      <c r="BP51" s="16" t="s">
        <v>1265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749</v>
      </c>
      <c r="I54" s="172" t="s">
        <v>749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1244</v>
      </c>
      <c r="W54" s="172" t="s">
        <v>1245</v>
      </c>
      <c r="X54" s="217" t="s">
        <v>965</v>
      </c>
      <c r="Y54" s="157"/>
      <c r="Z54" s="157"/>
      <c r="AA54" s="83">
        <v>1</v>
      </c>
      <c r="AB54" s="70" t="s">
        <v>957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1266</v>
      </c>
      <c r="BK54" s="16" t="s">
        <v>1266</v>
      </c>
      <c r="BL54" s="15"/>
      <c r="BM54" s="14" t="s">
        <v>989</v>
      </c>
      <c r="BN54" s="14" t="s">
        <v>989</v>
      </c>
      <c r="BO54" s="164" t="s">
        <v>989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247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950</v>
      </c>
      <c r="I60" s="172" t="s">
        <v>433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1228</v>
      </c>
      <c r="W60" s="172" t="s">
        <v>1267</v>
      </c>
      <c r="X60" s="217" t="s">
        <v>965</v>
      </c>
      <c r="Y60" s="157"/>
      <c r="Z60" s="157"/>
      <c r="AA60" s="83" t="s">
        <v>1268</v>
      </c>
      <c r="AB60" s="70" t="s">
        <v>962</v>
      </c>
      <c r="AC60" s="70" t="s">
        <v>963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1269</v>
      </c>
      <c r="BK60" s="16" t="s">
        <v>1270</v>
      </c>
      <c r="BL60" s="15"/>
      <c r="BM60" s="14" t="s">
        <v>989</v>
      </c>
      <c r="BN60" s="14" t="s">
        <v>989</v>
      </c>
      <c r="BO60" s="164" t="s">
        <v>989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950</v>
      </c>
      <c r="I61" s="172" t="s">
        <v>1271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1272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1256</v>
      </c>
      <c r="W61" s="172" t="s">
        <v>1273</v>
      </c>
      <c r="X61" s="217" t="s">
        <v>965</v>
      </c>
      <c r="Y61" s="157"/>
      <c r="Z61" s="157"/>
      <c r="AA61" s="83">
        <v>1</v>
      </c>
      <c r="AB61" s="70" t="s">
        <v>957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1274</v>
      </c>
      <c r="BK61" s="16" t="s">
        <v>1275</v>
      </c>
      <c r="BL61" s="15"/>
      <c r="BM61" s="14" t="s">
        <v>989</v>
      </c>
      <c r="BN61" s="14" t="s">
        <v>989</v>
      </c>
      <c r="BO61" s="14" t="s">
        <v>989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238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617</v>
      </c>
      <c r="I62" s="172" t="s">
        <v>619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1276</v>
      </c>
      <c r="W62" s="172" t="s">
        <v>1277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326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1278</v>
      </c>
      <c r="W63" s="172" t="s">
        <v>1279</v>
      </c>
      <c r="X63" s="217" t="s">
        <v>960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1280</v>
      </c>
      <c r="BK63" s="16" t="s">
        <v>1281</v>
      </c>
      <c r="BL63" s="15"/>
      <c r="BM63" s="14" t="s">
        <v>989</v>
      </c>
      <c r="BN63" s="14" t="s">
        <v>989</v>
      </c>
      <c r="BO63" s="164" t="s">
        <v>989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1282</v>
      </c>
      <c r="I64" s="172" t="s">
        <v>619</v>
      </c>
      <c r="J64" s="216">
        <v>74</v>
      </c>
      <c r="K64" s="216">
        <v>0</v>
      </c>
      <c r="L64" s="83" t="s">
        <v>11</v>
      </c>
      <c r="M64" s="203" t="s">
        <v>538</v>
      </c>
      <c r="N64" s="203" t="s">
        <v>1283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1284</v>
      </c>
      <c r="X64" s="217" t="s">
        <v>965</v>
      </c>
      <c r="Y64" s="157"/>
      <c r="Z64" s="157"/>
      <c r="AA64" s="83">
        <v>1</v>
      </c>
      <c r="AB64" s="70" t="s">
        <v>957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1285</v>
      </c>
      <c r="BK64" s="16" t="s">
        <v>1286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749</v>
      </c>
      <c r="I65" s="172" t="s">
        <v>749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1244</v>
      </c>
      <c r="W65" s="172" t="s">
        <v>1245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1287</v>
      </c>
      <c r="BK65" s="16" t="s">
        <v>1288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247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433</v>
      </c>
      <c r="I67" s="172" t="s">
        <v>950</v>
      </c>
      <c r="J67" s="216">
        <v>98</v>
      </c>
      <c r="K67" s="216">
        <v>735</v>
      </c>
      <c r="L67" s="83">
        <v>732</v>
      </c>
      <c r="M67" s="203" t="s">
        <v>1289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1228</v>
      </c>
      <c r="W67" s="172" t="s">
        <v>1290</v>
      </c>
      <c r="X67" s="217" t="s">
        <v>960</v>
      </c>
      <c r="Y67" s="157" t="s">
        <v>959</v>
      </c>
      <c r="Z67" s="157"/>
      <c r="AA67" s="83" t="s">
        <v>1291</v>
      </c>
      <c r="AB67" s="70" t="s">
        <v>967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1292</v>
      </c>
      <c r="BK67" s="16" t="s">
        <v>1293</v>
      </c>
      <c r="BL67" s="15"/>
      <c r="BM67" s="14" t="s">
        <v>980</v>
      </c>
      <c r="BN67" s="14" t="s">
        <v>1010</v>
      </c>
      <c r="BO67" s="164" t="s">
        <v>1067</v>
      </c>
      <c r="BP67" s="16" t="s">
        <v>1294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402</v>
      </c>
      <c r="I69" s="172" t="s">
        <v>1271</v>
      </c>
      <c r="J69" s="216">
        <v>98</v>
      </c>
      <c r="K69" s="216">
        <v>616</v>
      </c>
      <c r="L69" s="83">
        <v>502</v>
      </c>
      <c r="M69" s="203" t="s">
        <v>1295</v>
      </c>
      <c r="N69" s="330" t="s">
        <v>1296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367</v>
      </c>
      <c r="T69" s="288" t="s">
        <v>371</v>
      </c>
      <c r="U69" s="80" t="s">
        <v>370</v>
      </c>
      <c r="V69" s="299" t="s">
        <v>1239</v>
      </c>
      <c r="W69" s="338" t="s">
        <v>1284</v>
      </c>
      <c r="X69" s="217" t="s">
        <v>965</v>
      </c>
      <c r="Y69" s="157" t="s">
        <v>959</v>
      </c>
      <c r="Z69" s="157"/>
      <c r="AA69" s="83">
        <v>1</v>
      </c>
      <c r="AB69" s="70" t="s">
        <v>957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1297</v>
      </c>
      <c r="BK69" s="16" t="s">
        <v>1298</v>
      </c>
      <c r="BL69" s="15"/>
      <c r="BM69" s="14" t="s">
        <v>989</v>
      </c>
      <c r="BN69" s="14" t="s">
        <v>989</v>
      </c>
      <c r="BO69" s="164" t="s">
        <v>989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950</v>
      </c>
      <c r="I70" s="172" t="s">
        <v>425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1299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1256</v>
      </c>
      <c r="W70" s="172" t="s">
        <v>1300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1301</v>
      </c>
      <c r="BK70" s="16" t="s">
        <v>1302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296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1239</v>
      </c>
      <c r="W72" s="172" t="s">
        <v>1303</v>
      </c>
      <c r="X72" s="217" t="s">
        <v>965</v>
      </c>
      <c r="Y72" s="157" t="s">
        <v>959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1304</v>
      </c>
      <c r="BK72" s="16" t="s">
        <v>1305</v>
      </c>
      <c r="BL72" s="15"/>
      <c r="BM72" s="14" t="s">
        <v>989</v>
      </c>
      <c r="BN72" s="14" t="s">
        <v>989</v>
      </c>
      <c r="BO72" s="164" t="s">
        <v>989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352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1239</v>
      </c>
      <c r="W75" s="172" t="s">
        <v>1306</v>
      </c>
      <c r="X75" s="217" t="s">
        <v>965</v>
      </c>
      <c r="Y75" s="157" t="s">
        <v>959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1307</v>
      </c>
      <c r="BK75" s="16" t="s">
        <v>1308</v>
      </c>
      <c r="BL75" s="15"/>
      <c r="BM75" s="14" t="s">
        <v>989</v>
      </c>
      <c r="BN75" s="14" t="s">
        <v>989</v>
      </c>
      <c r="BO75" s="14" t="s">
        <v>989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617</v>
      </c>
      <c r="I76" s="172" t="s">
        <v>1271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1309</v>
      </c>
      <c r="W76" s="172" t="s">
        <v>1284</v>
      </c>
      <c r="X76" s="217" t="s">
        <v>965</v>
      </c>
      <c r="Y76" s="157" t="s">
        <v>959</v>
      </c>
      <c r="Z76" s="157"/>
      <c r="AA76" s="83">
        <v>1</v>
      </c>
      <c r="AB76" s="70" t="s">
        <v>957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1310</v>
      </c>
      <c r="BK76" s="16" t="s">
        <v>1311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879</v>
      </c>
      <c r="I77" s="172" t="s">
        <v>879</v>
      </c>
      <c r="J77" s="216">
        <v>74</v>
      </c>
      <c r="K77" s="216">
        <v>249.26599999999999</v>
      </c>
      <c r="L77" s="83">
        <v>246.00700000000001</v>
      </c>
      <c r="M77" s="203" t="s">
        <v>608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367</v>
      </c>
      <c r="T77" s="288" t="s">
        <v>538</v>
      </c>
      <c r="U77" s="80" t="s">
        <v>537</v>
      </c>
      <c r="V77" s="197" t="s">
        <v>1248</v>
      </c>
      <c r="W77" s="329" t="s">
        <v>1312</v>
      </c>
      <c r="X77" s="217" t="s">
        <v>960</v>
      </c>
      <c r="Y77" s="157" t="s">
        <v>959</v>
      </c>
      <c r="Z77" s="157"/>
      <c r="AA77" s="83" t="s">
        <v>1261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1313</v>
      </c>
      <c r="BK77" s="16" t="s">
        <v>1314</v>
      </c>
      <c r="BL77" s="15"/>
      <c r="BM77" s="14" t="s">
        <v>989</v>
      </c>
      <c r="BN77" s="14" t="s">
        <v>989</v>
      </c>
      <c r="BO77" s="164" t="s">
        <v>989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238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619</v>
      </c>
      <c r="I78" s="172" t="s">
        <v>619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1315</v>
      </c>
      <c r="W78" s="172" t="s">
        <v>1316</v>
      </c>
      <c r="X78" s="217" t="s">
        <v>965</v>
      </c>
      <c r="Y78" s="157" t="s">
        <v>959</v>
      </c>
      <c r="Z78" s="157"/>
      <c r="AA78" s="83">
        <v>2</v>
      </c>
      <c r="AB78" s="70" t="s">
        <v>962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1317</v>
      </c>
      <c r="BK78" s="16" t="s">
        <v>1317</v>
      </c>
      <c r="BL78" s="15"/>
      <c r="BM78" s="14" t="s">
        <v>987</v>
      </c>
      <c r="BN78" s="14" t="s">
        <v>1014</v>
      </c>
      <c r="BO78" s="164" t="s">
        <v>1066</v>
      </c>
      <c r="BP78" s="16" t="s">
        <v>1318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749</v>
      </c>
      <c r="I80" s="172" t="s">
        <v>749</v>
      </c>
      <c r="J80" s="216">
        <v>72</v>
      </c>
      <c r="K80" s="216">
        <v>286.39999999999998</v>
      </c>
      <c r="L80" s="83">
        <v>287.39999999999998</v>
      </c>
      <c r="M80" s="203" t="s">
        <v>743</v>
      </c>
      <c r="N80" s="203" t="s">
        <v>744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1244</v>
      </c>
      <c r="W80" s="172" t="s">
        <v>1223</v>
      </c>
      <c r="X80" s="217" t="s">
        <v>965</v>
      </c>
      <c r="Y80" s="157" t="s">
        <v>968</v>
      </c>
      <c r="Z80" s="157"/>
      <c r="AA80" s="83">
        <v>1</v>
      </c>
      <c r="AB80" s="70" t="s">
        <v>957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1319</v>
      </c>
      <c r="BK80" s="16" t="s">
        <v>1320</v>
      </c>
      <c r="BL80" s="15"/>
      <c r="BM80" s="14" t="s">
        <v>989</v>
      </c>
      <c r="BN80" s="14" t="s">
        <v>989</v>
      </c>
      <c r="BO80" s="164" t="s">
        <v>989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873</v>
      </c>
      <c r="I82" s="172" t="s">
        <v>1321</v>
      </c>
      <c r="J82" s="216">
        <v>78</v>
      </c>
      <c r="K82" s="216">
        <v>334</v>
      </c>
      <c r="L82" s="83">
        <v>7.5</v>
      </c>
      <c r="M82" s="203" t="s">
        <v>1322</v>
      </c>
      <c r="N82" s="203" t="s">
        <v>1323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1248</v>
      </c>
      <c r="W82" s="172" t="s">
        <v>1324</v>
      </c>
      <c r="X82" s="217" t="s">
        <v>965</v>
      </c>
      <c r="Y82" s="157" t="s">
        <v>968</v>
      </c>
      <c r="Z82" s="157"/>
      <c r="AA82" s="83" t="s">
        <v>1325</v>
      </c>
      <c r="AB82" s="70" t="s">
        <v>967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1326</v>
      </c>
      <c r="BK82" s="16" t="s">
        <v>1327</v>
      </c>
      <c r="BL82" s="15"/>
      <c r="BM82" s="14" t="s">
        <v>990</v>
      </c>
      <c r="BN82" s="14" t="s">
        <v>1006</v>
      </c>
      <c r="BO82" s="164" t="s">
        <v>1079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426</v>
      </c>
      <c r="I87" s="172" t="s">
        <v>426</v>
      </c>
      <c r="J87" s="216">
        <v>98</v>
      </c>
      <c r="K87" s="216">
        <v>725</v>
      </c>
      <c r="L87" s="83">
        <v>721</v>
      </c>
      <c r="M87" s="203" t="s">
        <v>1289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1222</v>
      </c>
      <c r="W87" s="172" t="s">
        <v>1223</v>
      </c>
      <c r="X87" s="217" t="s">
        <v>960</v>
      </c>
      <c r="Y87" s="157" t="s">
        <v>959</v>
      </c>
      <c r="Z87" s="157"/>
      <c r="AA87" s="83">
        <v>1</v>
      </c>
      <c r="AB87" s="70" t="s">
        <v>957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1328</v>
      </c>
      <c r="BK87" s="16" t="s">
        <v>1329</v>
      </c>
      <c r="BL87" s="15"/>
      <c r="BM87" s="14" t="s">
        <v>989</v>
      </c>
      <c r="BN87" s="14" t="s">
        <v>989</v>
      </c>
      <c r="BO87" s="164" t="s">
        <v>989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402</v>
      </c>
      <c r="I88" s="172" t="s">
        <v>433</v>
      </c>
      <c r="J88" s="216">
        <v>98</v>
      </c>
      <c r="K88" s="216">
        <v>616.6</v>
      </c>
      <c r="L88" s="83">
        <v>754</v>
      </c>
      <c r="M88" s="203" t="s">
        <v>1330</v>
      </c>
      <c r="N88" s="203" t="s">
        <v>403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1331</v>
      </c>
      <c r="W88" s="172" t="s">
        <v>1284</v>
      </c>
      <c r="X88" s="217" t="s">
        <v>965</v>
      </c>
      <c r="Y88" s="157"/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247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950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368</v>
      </c>
      <c r="N89" s="203" t="s">
        <v>369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1332</v>
      </c>
      <c r="X89" s="217"/>
      <c r="Y89" s="157"/>
      <c r="Z89" s="157"/>
      <c r="AA89" s="83">
        <v>2</v>
      </c>
      <c r="AB89" s="70" t="s">
        <v>962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247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950</v>
      </c>
      <c r="I90" s="172" t="s">
        <v>433</v>
      </c>
      <c r="J90" s="216">
        <v>98</v>
      </c>
      <c r="K90" s="216">
        <v>502</v>
      </c>
      <c r="L90" s="83">
        <v>754</v>
      </c>
      <c r="M90" s="203" t="s">
        <v>368</v>
      </c>
      <c r="N90" s="203" t="s">
        <v>369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1333</v>
      </c>
      <c r="X90" s="217" t="s">
        <v>965</v>
      </c>
      <c r="Y90" s="157" t="s">
        <v>959</v>
      </c>
      <c r="Z90" s="157"/>
      <c r="AA90" s="83">
        <v>2</v>
      </c>
      <c r="AB90" s="70" t="s">
        <v>962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1334</v>
      </c>
      <c r="BK90" s="16" t="s">
        <v>1335</v>
      </c>
      <c r="BL90" s="15"/>
      <c r="BM90" s="14" t="s">
        <v>989</v>
      </c>
      <c r="BN90" s="14" t="s">
        <v>989</v>
      </c>
      <c r="BO90" s="164" t="s">
        <v>989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296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928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1239</v>
      </c>
      <c r="W92" s="172" t="s">
        <v>1303</v>
      </c>
      <c r="X92" s="217" t="s">
        <v>960</v>
      </c>
      <c r="Y92" s="157" t="s">
        <v>959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902</v>
      </c>
      <c r="AL92" s="283" t="str">
        <f>IF(BS_CONTROLE[[#This Row],[Local - Encerramento]]=0, "-", BS_CONTROLE[[#This Row],[Local - Encerramento]])</f>
        <v>-</v>
      </c>
      <c r="AM92" s="283" t="s">
        <v>901</v>
      </c>
      <c r="AN92" s="283" t="s">
        <v>902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1336</v>
      </c>
      <c r="BK92" s="16" t="s">
        <v>1337</v>
      </c>
      <c r="BL92" s="15"/>
      <c r="BM92" s="14" t="s">
        <v>985</v>
      </c>
      <c r="BN92" s="14" t="s">
        <v>1014</v>
      </c>
      <c r="BO92" s="164" t="s">
        <v>1066</v>
      </c>
      <c r="BP92" s="16" t="s">
        <v>1338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352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902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1239</v>
      </c>
      <c r="W94" s="172" t="s">
        <v>1306</v>
      </c>
      <c r="X94" s="217" t="s">
        <v>965</v>
      </c>
      <c r="Y94" s="157" t="s">
        <v>959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1339</v>
      </c>
      <c r="BK94" s="16" t="s">
        <v>1339</v>
      </c>
      <c r="BL94" s="15"/>
      <c r="BM94" s="14" t="s">
        <v>985</v>
      </c>
      <c r="BN94" s="14" t="s">
        <v>1014</v>
      </c>
      <c r="BO94" s="164" t="s">
        <v>1112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326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544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1278</v>
      </c>
      <c r="W96" s="172" t="s">
        <v>1303</v>
      </c>
      <c r="X96" s="217" t="s">
        <v>960</v>
      </c>
      <c r="Y96" s="157" t="s">
        <v>959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1340</v>
      </c>
      <c r="BK96" s="352" t="s">
        <v>1341</v>
      </c>
      <c r="BL96" s="15"/>
      <c r="BM96" s="14" t="s">
        <v>989</v>
      </c>
      <c r="BN96" s="14" t="s">
        <v>989</v>
      </c>
      <c r="BO96" s="164" t="s">
        <v>989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238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619</v>
      </c>
      <c r="I98" s="172" t="s">
        <v>619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1315</v>
      </c>
      <c r="W98" s="172" t="s">
        <v>1316</v>
      </c>
      <c r="X98" s="217" t="s">
        <v>960</v>
      </c>
      <c r="Y98" s="157" t="s">
        <v>959</v>
      </c>
      <c r="Z98" s="157"/>
      <c r="AA98" s="83" t="s">
        <v>1261</v>
      </c>
      <c r="AB98" s="70" t="s">
        <v>957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1342</v>
      </c>
      <c r="BK98" s="16" t="s">
        <v>1343</v>
      </c>
      <c r="BL98" s="15"/>
      <c r="BM98" s="14" t="s">
        <v>989</v>
      </c>
      <c r="BN98" s="14" t="s">
        <v>989</v>
      </c>
      <c r="BO98" s="164" t="s">
        <v>989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749</v>
      </c>
      <c r="I104" s="172" t="s">
        <v>749</v>
      </c>
      <c r="J104" s="216">
        <v>72</v>
      </c>
      <c r="K104" s="216">
        <v>286.39999999999998</v>
      </c>
      <c r="L104" s="83">
        <v>285.39999999999998</v>
      </c>
      <c r="M104" s="203" t="s">
        <v>743</v>
      </c>
      <c r="N104" s="203" t="s">
        <v>744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1244</v>
      </c>
      <c r="W104" s="172" t="s">
        <v>1223</v>
      </c>
      <c r="X104" s="217" t="s">
        <v>965</v>
      </c>
      <c r="Y104" s="157" t="s">
        <v>968</v>
      </c>
      <c r="Z104" s="157"/>
      <c r="AA104" s="83">
        <v>1</v>
      </c>
      <c r="AB104" s="70" t="s">
        <v>957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1344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1345</v>
      </c>
      <c r="BK104" s="16" t="s">
        <v>1346</v>
      </c>
      <c r="BL104" s="15"/>
      <c r="BM104" s="14" t="s">
        <v>989</v>
      </c>
      <c r="BN104" s="14" t="s">
        <v>989</v>
      </c>
      <c r="BO104" s="164" t="s">
        <v>989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873</v>
      </c>
      <c r="I107" s="172" t="s">
        <v>1321</v>
      </c>
      <c r="J107" s="216">
        <v>78</v>
      </c>
      <c r="K107" s="216">
        <v>334</v>
      </c>
      <c r="L107" s="83">
        <v>7.5</v>
      </c>
      <c r="M107" s="203" t="s">
        <v>1322</v>
      </c>
      <c r="N107" s="203" t="s">
        <v>1323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1248</v>
      </c>
      <c r="W107" s="172" t="s">
        <v>1347</v>
      </c>
      <c r="X107" s="217" t="s">
        <v>965</v>
      </c>
      <c r="Y107" s="157" t="s">
        <v>968</v>
      </c>
      <c r="Z107" s="157"/>
      <c r="AA107" s="83" t="s">
        <v>1348</v>
      </c>
      <c r="AB107" s="70" t="s">
        <v>962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1349</v>
      </c>
      <c r="BK107" s="16" t="s">
        <v>1349</v>
      </c>
      <c r="BL107" s="15"/>
      <c r="BM107" s="14" t="s">
        <v>980</v>
      </c>
      <c r="BN107" s="14" t="s">
        <v>1000</v>
      </c>
      <c r="BO107" s="164" t="s">
        <v>1067</v>
      </c>
      <c r="BP107" s="16" t="s">
        <v>1350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247</v>
      </c>
      <c r="E110" s="319">
        <v>108</v>
      </c>
      <c r="F110" s="171" t="s">
        <v>187</v>
      </c>
      <c r="G110" s="9" t="s">
        <v>188</v>
      </c>
      <c r="H110" s="172" t="s">
        <v>433</v>
      </c>
      <c r="I110" s="172" t="s">
        <v>433</v>
      </c>
      <c r="J110" s="216">
        <v>98</v>
      </c>
      <c r="K110" s="216">
        <v>735.5</v>
      </c>
      <c r="L110" s="83">
        <v>738.5</v>
      </c>
      <c r="M110" s="203" t="s">
        <v>428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367</v>
      </c>
      <c r="T110" s="288" t="s">
        <v>371</v>
      </c>
      <c r="U110" s="80" t="s">
        <v>370</v>
      </c>
      <c r="V110" s="197" t="s">
        <v>1331</v>
      </c>
      <c r="W110" s="172" t="s">
        <v>1351</v>
      </c>
      <c r="X110" s="217" t="s">
        <v>960</v>
      </c>
      <c r="Y110" s="157" t="s">
        <v>959</v>
      </c>
      <c r="Z110" s="157"/>
      <c r="AA110" s="83" t="s">
        <v>1230</v>
      </c>
      <c r="AB110" s="70" t="s">
        <v>957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1352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1353</v>
      </c>
      <c r="BK110" s="16" t="s">
        <v>1354</v>
      </c>
      <c r="BL110" s="15"/>
      <c r="BM110" s="14" t="s">
        <v>989</v>
      </c>
      <c r="BN110" s="14" t="s">
        <v>989</v>
      </c>
      <c r="BO110" s="164" t="s">
        <v>989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4" t="str">
        <f t="shared" si="20"/>
        <v>OKOK</v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426</v>
      </c>
      <c r="I112" s="172" t="s">
        <v>426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1222</v>
      </c>
      <c r="W112" s="172" t="s">
        <v>1223</v>
      </c>
      <c r="X112" s="217" t="s">
        <v>960</v>
      </c>
      <c r="Y112" s="157" t="s">
        <v>959</v>
      </c>
      <c r="Z112" s="157"/>
      <c r="AA112" s="83">
        <v>1</v>
      </c>
      <c r="AB112" s="70" t="s">
        <v>957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0.25</v>
      </c>
      <c r="AZ112" s="13"/>
      <c r="BA112" s="39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1355</v>
      </c>
      <c r="BK112" s="16" t="s">
        <v>1356</v>
      </c>
      <c r="BL112" s="15"/>
      <c r="BM112" s="14"/>
      <c r="BN112" s="14"/>
      <c r="BO112" s="164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402</v>
      </c>
      <c r="I116" s="172" t="s">
        <v>425</v>
      </c>
      <c r="J116" s="216">
        <v>98</v>
      </c>
      <c r="K116" s="216">
        <v>616</v>
      </c>
      <c r="L116" s="83">
        <v>720</v>
      </c>
      <c r="M116" s="203" t="s">
        <v>1357</v>
      </c>
      <c r="N116" s="203" t="s">
        <v>1358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1331</v>
      </c>
      <c r="W116" s="172" t="s">
        <v>1284</v>
      </c>
      <c r="X116" s="217" t="s">
        <v>965</v>
      </c>
      <c r="Y116" s="157" t="s">
        <v>959</v>
      </c>
      <c r="Z116" s="157"/>
      <c r="AA116" s="83">
        <v>1</v>
      </c>
      <c r="AB116" s="70" t="s">
        <v>957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1359</v>
      </c>
      <c r="BK116" s="16" t="s">
        <v>1360</v>
      </c>
      <c r="BL116" s="15"/>
      <c r="BM116" s="14" t="s">
        <v>989</v>
      </c>
      <c r="BN116" s="14" t="s">
        <v>989</v>
      </c>
      <c r="BO116" s="164" t="s">
        <v>989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4" t="str">
        <f t="shared" si="20"/>
        <v>OKOK</v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296</v>
      </c>
      <c r="E117" s="319">
        <v>86</v>
      </c>
      <c r="F117" s="171" t="s">
        <v>194</v>
      </c>
      <c r="G117" s="9" t="s">
        <v>195</v>
      </c>
      <c r="H117" s="172" t="s">
        <v>928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926</v>
      </c>
      <c r="N117" s="203" t="s">
        <v>928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1361</v>
      </c>
      <c r="W117" s="172" t="s">
        <v>1303</v>
      </c>
      <c r="X117" s="217" t="s">
        <v>960</v>
      </c>
      <c r="Y117" s="157" t="s">
        <v>959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1362</v>
      </c>
      <c r="BK117" s="16" t="s">
        <v>1363</v>
      </c>
      <c r="BL117" s="15"/>
      <c r="BM117" s="14" t="s">
        <v>989</v>
      </c>
      <c r="BN117" s="14" t="s">
        <v>989</v>
      </c>
      <c r="BO117" s="164" t="s">
        <v>989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4" t="str">
        <f t="shared" si="20"/>
        <v>OKOK</v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923</v>
      </c>
      <c r="I119" s="172" t="s">
        <v>619</v>
      </c>
      <c r="J119" s="216">
        <v>74</v>
      </c>
      <c r="K119" s="216">
        <v>404</v>
      </c>
      <c r="L119" s="83">
        <v>291</v>
      </c>
      <c r="M119" s="203" t="s">
        <v>1258</v>
      </c>
      <c r="N119" s="203" t="s">
        <v>1259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1315</v>
      </c>
      <c r="W119" s="172" t="s">
        <v>1364</v>
      </c>
      <c r="X119" s="217" t="s">
        <v>965</v>
      </c>
      <c r="Y119" s="157" t="s">
        <v>959</v>
      </c>
      <c r="Z119" s="157"/>
      <c r="AA119" s="83">
        <v>1</v>
      </c>
      <c r="AB119" s="70" t="s">
        <v>957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1365</v>
      </c>
      <c r="BK119" s="16" t="s">
        <v>1366</v>
      </c>
      <c r="BL119" s="15"/>
      <c r="BM119" s="14" t="s">
        <v>989</v>
      </c>
      <c r="BN119" s="14" t="s">
        <v>989</v>
      </c>
      <c r="BO119" s="164" t="s">
        <v>989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4" t="str">
        <f t="shared" si="20"/>
        <v>OKOK</v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352</v>
      </c>
      <c r="E121" s="319">
        <v>88</v>
      </c>
      <c r="F121" s="171" t="s">
        <v>181</v>
      </c>
      <c r="G121" s="9" t="s">
        <v>182</v>
      </c>
      <c r="H121" s="172" t="s">
        <v>902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901</v>
      </c>
      <c r="N121" s="203" t="s">
        <v>902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1367</v>
      </c>
      <c r="W121" s="172" t="s">
        <v>1306</v>
      </c>
      <c r="X121" s="217" t="s">
        <v>965</v>
      </c>
      <c r="Y121" s="157" t="s">
        <v>959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1368</v>
      </c>
      <c r="BK121" s="16" t="s">
        <v>1368</v>
      </c>
      <c r="BL121" s="15"/>
      <c r="BM121" s="14" t="s">
        <v>985</v>
      </c>
      <c r="BN121" s="14" t="s">
        <v>1014</v>
      </c>
      <c r="BO121" s="164" t="s">
        <v>1112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>SuperExecução</v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619</v>
      </c>
      <c r="I123" s="172" t="s">
        <v>433</v>
      </c>
      <c r="J123" s="216">
        <v>74</v>
      </c>
      <c r="K123" s="216">
        <v>291</v>
      </c>
      <c r="L123" s="83">
        <v>754</v>
      </c>
      <c r="M123" s="203" t="s">
        <v>1369</v>
      </c>
      <c r="N123" s="203" t="s">
        <v>1370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1248</v>
      </c>
      <c r="W123" s="172" t="s">
        <v>1371</v>
      </c>
      <c r="X123" s="217" t="s">
        <v>965</v>
      </c>
      <c r="Y123" s="157" t="s">
        <v>959</v>
      </c>
      <c r="Z123" s="157"/>
      <c r="AA123" s="83">
        <v>2</v>
      </c>
      <c r="AB123" s="70" t="s">
        <v>962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1372</v>
      </c>
      <c r="BK123" s="16" t="s">
        <v>1372</v>
      </c>
      <c r="BL123" s="15"/>
      <c r="BM123" s="14" t="s">
        <v>984</v>
      </c>
      <c r="BN123" s="14" t="s">
        <v>1013</v>
      </c>
      <c r="BO123" s="164" t="s">
        <v>1118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326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1278</v>
      </c>
      <c r="W127" s="172" t="s">
        <v>1303</v>
      </c>
      <c r="X127" s="217" t="s">
        <v>960</v>
      </c>
      <c r="Y127" s="157" t="s">
        <v>959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1373</v>
      </c>
      <c r="BK127" s="16" t="s">
        <v>1374</v>
      </c>
      <c r="BL127" s="15"/>
      <c r="BM127" s="14" t="s">
        <v>989</v>
      </c>
      <c r="BN127" s="14" t="s">
        <v>989</v>
      </c>
      <c r="BO127" s="164" t="s">
        <v>989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4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265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1278</v>
      </c>
      <c r="W129" s="172" t="s">
        <v>1375</v>
      </c>
      <c r="X129" s="217" t="s">
        <v>960</v>
      </c>
      <c r="Y129" s="157" t="s">
        <v>959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1373</v>
      </c>
      <c r="BK129" s="16" t="s">
        <v>1374</v>
      </c>
      <c r="BL129" s="15"/>
      <c r="BM129" s="14" t="s">
        <v>989</v>
      </c>
      <c r="BN129" s="14" t="s">
        <v>989</v>
      </c>
      <c r="BO129" s="164" t="s">
        <v>989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4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323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712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1376</v>
      </c>
      <c r="W131" s="172" t="s">
        <v>1303</v>
      </c>
      <c r="X131" s="217" t="s">
        <v>965</v>
      </c>
      <c r="Y131" s="157" t="s">
        <v>968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1377</v>
      </c>
      <c r="BK131" s="16" t="s">
        <v>1378</v>
      </c>
      <c r="BL131" s="15"/>
      <c r="BM131" s="14" t="s">
        <v>989</v>
      </c>
      <c r="BN131" s="14" t="s">
        <v>989</v>
      </c>
      <c r="BO131" s="164" t="s">
        <v>989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4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749</v>
      </c>
      <c r="I133" s="172" t="s">
        <v>1379</v>
      </c>
      <c r="J133" s="216">
        <v>72</v>
      </c>
      <c r="K133" s="216">
        <v>297</v>
      </c>
      <c r="L133" s="83">
        <v>105</v>
      </c>
      <c r="M133" s="203" t="s">
        <v>1380</v>
      </c>
      <c r="N133" s="203" t="s">
        <v>1381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1382</v>
      </c>
      <c r="W133" s="172" t="s">
        <v>1383</v>
      </c>
      <c r="X133" s="217" t="s">
        <v>965</v>
      </c>
      <c r="Y133" s="157" t="s">
        <v>968</v>
      </c>
      <c r="Z133" s="157"/>
      <c r="AA133" s="83">
        <v>1</v>
      </c>
      <c r="AB133" s="70" t="s">
        <v>957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">
        <v>1321</v>
      </c>
      <c r="AM133" s="283" t="s">
        <v>1384</v>
      </c>
      <c r="AN133" s="283" t="s">
        <v>1385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1386</v>
      </c>
      <c r="BK133" s="16" t="s">
        <v>1387</v>
      </c>
      <c r="BL133" s="15"/>
      <c r="BM133" s="14" t="s">
        <v>989</v>
      </c>
      <c r="BN133" s="14" t="s">
        <v>989</v>
      </c>
      <c r="BO133" s="164" t="s">
        <v>989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4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873</v>
      </c>
      <c r="I135" s="172" t="s">
        <v>1321</v>
      </c>
      <c r="J135" s="216">
        <v>78</v>
      </c>
      <c r="K135" s="216">
        <v>334</v>
      </c>
      <c r="L135" s="83">
        <v>7.5</v>
      </c>
      <c r="M135" s="203" t="s">
        <v>1322</v>
      </c>
      <c r="N135" s="203" t="s">
        <v>1323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1248</v>
      </c>
      <c r="W135" s="172" t="s">
        <v>1383</v>
      </c>
      <c r="X135" s="217" t="s">
        <v>965</v>
      </c>
      <c r="Y135" s="157" t="s">
        <v>968</v>
      </c>
      <c r="Z135" s="157"/>
      <c r="AA135" s="83" t="s">
        <v>1348</v>
      </c>
      <c r="AB135" s="70" t="s">
        <v>967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787</v>
      </c>
      <c r="AM135" s="283" t="s">
        <v>1388</v>
      </c>
      <c r="AN135" s="283" t="s">
        <v>1389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1390</v>
      </c>
      <c r="BK135" s="16" t="s">
        <v>1391</v>
      </c>
      <c r="BL135" s="15"/>
      <c r="BM135" s="14" t="s">
        <v>989</v>
      </c>
      <c r="BN135" s="14" t="s">
        <v>989</v>
      </c>
      <c r="BO135" s="164" t="s">
        <v>989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4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247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433</v>
      </c>
      <c r="I138" s="172" t="s">
        <v>950</v>
      </c>
      <c r="J138" s="216">
        <v>98</v>
      </c>
      <c r="K138" s="216">
        <v>754</v>
      </c>
      <c r="L138" s="83">
        <v>502</v>
      </c>
      <c r="M138" s="203" t="s">
        <v>1392</v>
      </c>
      <c r="N138" s="203" t="s">
        <v>1393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1331</v>
      </c>
      <c r="W138" s="172" t="s">
        <v>1394</v>
      </c>
      <c r="X138" s="217" t="s">
        <v>965</v>
      </c>
      <c r="Y138" s="157" t="s">
        <v>959</v>
      </c>
      <c r="Z138" s="157"/>
      <c r="AA138" s="83" t="s">
        <v>1230</v>
      </c>
      <c r="AB138" s="70" t="s">
        <v>957</v>
      </c>
      <c r="AC138" s="70"/>
      <c r="AD138" s="172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/>
      <c r="BI138" s="16"/>
      <c r="BJ138" s="16" t="s">
        <v>1395</v>
      </c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426</v>
      </c>
      <c r="I140" s="172" t="s">
        <v>426</v>
      </c>
      <c r="J140" s="216">
        <v>98</v>
      </c>
      <c r="K140" s="216">
        <v>738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1222</v>
      </c>
      <c r="W140" s="172" t="s">
        <v>1223</v>
      </c>
      <c r="X140" s="217" t="s">
        <v>960</v>
      </c>
      <c r="Y140" s="157" t="s">
        <v>959</v>
      </c>
      <c r="Z140" s="157"/>
      <c r="AA140" s="83">
        <v>1</v>
      </c>
      <c r="AB140" s="70" t="s">
        <v>957</v>
      </c>
      <c r="AC140" s="70"/>
      <c r="AD140" s="172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>
        <f>IF(BS_CONTROLE[[#This Row],[SB]]=0, "-", BS_CONTROLE[[#This Row],[SB]])</f>
        <v>732744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738</v>
      </c>
      <c r="AQ140" s="285">
        <f>IF(BS_CONTROLE[[#This Row],[KM - Fim]]=0, "-", BS_CONTROLE[[#This Row],[KM - Fim]])</f>
        <v>735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/>
      <c r="BI140" s="16"/>
      <c r="BJ140" s="16" t="s">
        <v>1396</v>
      </c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/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296</v>
      </c>
      <c r="E143" s="319" t="s">
        <v>1397</v>
      </c>
      <c r="F143" s="171" t="s">
        <v>194</v>
      </c>
      <c r="G143" s="9" t="str">
        <f>IF(D143="","*",VLOOKUP(F143,BS_ATIVIDADE[#All],3,FALSE))</f>
        <v>SOLDA</v>
      </c>
      <c r="H143" s="172" t="s">
        <v>934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1239</v>
      </c>
      <c r="W143" s="172" t="s">
        <v>1303</v>
      </c>
      <c r="X143" s="217" t="s">
        <v>965</v>
      </c>
      <c r="Y143" s="157" t="s">
        <v>968</v>
      </c>
      <c r="Z143" s="157"/>
      <c r="AA143" s="83" t="s">
        <v>11</v>
      </c>
      <c r="AB143" s="70" t="s">
        <v>11</v>
      </c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/>
      <c r="BI143" s="16"/>
      <c r="BJ143" s="16" t="s">
        <v>1398</v>
      </c>
      <c r="BK143" s="16"/>
      <c r="BL143" s="15"/>
      <c r="BM143" s="14"/>
      <c r="BN143" s="14"/>
      <c r="BO143" s="164"/>
      <c r="BP143" s="16"/>
      <c r="BQ143" s="12" t="str">
        <f t="shared" si="17"/>
        <v>Produção e Intervalo</v>
      </c>
      <c r="BR143" s="18">
        <f>IF(OR(B143="",F143=""),"*",AY143/P143)</f>
        <v>0</v>
      </c>
      <c r="BS143" s="18">
        <f>IF(OR(B143="",F143=""),"*",BA143/Q143)</f>
        <v>0</v>
      </c>
      <c r="BT143" s="224"/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619</v>
      </c>
      <c r="I147" s="172" t="s">
        <v>433</v>
      </c>
      <c r="J147" s="216">
        <v>74</v>
      </c>
      <c r="K147" s="216">
        <v>291</v>
      </c>
      <c r="L147" s="83">
        <v>754</v>
      </c>
      <c r="M147" s="203" t="s">
        <v>1399</v>
      </c>
      <c r="N147" s="203" t="s">
        <v>1400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1248</v>
      </c>
      <c r="W147" s="172" t="s">
        <v>1371</v>
      </c>
      <c r="X147" s="217" t="s">
        <v>965</v>
      </c>
      <c r="Y147" s="157" t="s">
        <v>968</v>
      </c>
      <c r="Z147" s="157"/>
      <c r="AA147" s="83">
        <v>2</v>
      </c>
      <c r="AB147" s="70" t="s">
        <v>962</v>
      </c>
      <c r="AC147" s="70"/>
      <c r="AD147" s="172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TCS-744TEX</v>
      </c>
      <c r="AN147" s="283" t="str">
        <f>IF(BS_CONTROLE[[#This Row],[SB]]=0, "-", BS_CONTROLE[[#This Row],[SB]])</f>
        <v>TCS744TEX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/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/>
      <c r="BI147" s="16"/>
      <c r="BJ147" s="16" t="s">
        <v>1401</v>
      </c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 t="shared" si="21"/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 t="shared" si="21"/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326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606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608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0.41666666666666669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1278</v>
      </c>
      <c r="W149" s="172" t="s">
        <v>1303</v>
      </c>
      <c r="X149" s="217" t="s">
        <v>960</v>
      </c>
      <c r="Y149" s="157" t="s">
        <v>959</v>
      </c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f>IF(BS_CONTROLE[[#This Row],[KM - Inicio]]=0, "-", BS_CONTROLE[[#This Row],[KM - Inicio]])</f>
        <v>227.6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/>
      <c r="BI149" s="16"/>
      <c r="BJ149" s="16" t="s">
        <v>1402</v>
      </c>
      <c r="BK149" s="16"/>
      <c r="BL149" s="15"/>
      <c r="BM149" s="14"/>
      <c r="BN149" s="14"/>
      <c r="BO149" s="164"/>
      <c r="BP149" s="16"/>
      <c r="BQ149" s="12" t="str">
        <f t="shared" si="17"/>
        <v>Produção e Intervalo</v>
      </c>
      <c r="BR149" s="18">
        <f t="shared" si="18"/>
        <v>0</v>
      </c>
      <c r="BS149" s="18">
        <f t="shared" si="19"/>
        <v>0</v>
      </c>
      <c r="BT149" s="224" t="str">
        <f t="shared" si="21"/>
        <v/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 t="s">
        <v>959</v>
      </c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238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619</v>
      </c>
      <c r="I152" s="172" t="s">
        <v>619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1276</v>
      </c>
      <c r="W152" s="172" t="s">
        <v>1403</v>
      </c>
      <c r="X152" s="217" t="s">
        <v>960</v>
      </c>
      <c r="Y152" s="157" t="s">
        <v>959</v>
      </c>
      <c r="Z152" s="157"/>
      <c r="AA152" s="83" t="s">
        <v>1261</v>
      </c>
      <c r="AB152" s="70" t="s">
        <v>957</v>
      </c>
      <c r="AC152" s="70"/>
      <c r="AD152" s="172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/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/>
      <c r="BI152" s="16"/>
      <c r="BJ152" s="16" t="s">
        <v>1401</v>
      </c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233</v>
      </c>
      <c r="G155" s="9" t="str">
        <f>IF(D155="","*",VLOOKUP(F155,BS_ATIVIDADE[#All],3,FALSE))</f>
        <v>OUTROS - MECANIZAÇÃO</v>
      </c>
      <c r="H155" s="172" t="s">
        <v>601</v>
      </c>
      <c r="I155" s="172" t="s">
        <v>601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M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1276</v>
      </c>
      <c r="W155" s="329" t="s">
        <v>1404</v>
      </c>
      <c r="X155" s="217" t="s">
        <v>965</v>
      </c>
      <c r="Y155" s="157" t="s">
        <v>968</v>
      </c>
      <c r="Z155" s="157"/>
      <c r="AA155" s="83">
        <v>1</v>
      </c>
      <c r="AB155" s="70" t="s">
        <v>957</v>
      </c>
      <c r="AC155" s="70"/>
      <c r="AD155" s="172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REGULAGEM</v>
      </c>
      <c r="AJ155" s="9" t="str">
        <f>IF(D155="","*",VLOOKUP(AI155,BS_ATIVIDADE[#Data],3,FALSE))</f>
        <v>OUTROS - MECANIZAÇÃO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/>
      <c r="AS155" s="38"/>
      <c r="AT155" s="38"/>
      <c r="AU155" s="38"/>
      <c r="AV155" s="38"/>
      <c r="AW155" s="38"/>
      <c r="AX155" s="38"/>
      <c r="AY155" s="318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/>
      <c r="BI155" s="16"/>
      <c r="BJ155" s="16" t="s">
        <v>1401</v>
      </c>
      <c r="BK155" s="16"/>
      <c r="BL155" s="15"/>
      <c r="BM155" s="14"/>
      <c r="BN155" s="14"/>
      <c r="BO155" s="164"/>
      <c r="BP155" s="16"/>
      <c r="BQ155" s="12" t="str">
        <f t="shared" si="17"/>
        <v>Produção e Intervalo</v>
      </c>
      <c r="BR155" s="18">
        <f t="shared" si="18"/>
        <v>0</v>
      </c>
      <c r="BS155" s="18">
        <f t="shared" si="19"/>
        <v>0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270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536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10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1278</v>
      </c>
      <c r="W159" s="172" t="s">
        <v>1405</v>
      </c>
      <c r="X159" s="217" t="s">
        <v>965</v>
      </c>
      <c r="Y159" s="157" t="s">
        <v>968</v>
      </c>
      <c r="Z159" s="157"/>
      <c r="AA159" s="83" t="s">
        <v>11</v>
      </c>
      <c r="AB159" s="70" t="s">
        <v>11</v>
      </c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/>
      <c r="BI159" s="16"/>
      <c r="BJ159" s="16" t="s">
        <v>1406</v>
      </c>
      <c r="BK159" s="16"/>
      <c r="BL159" s="15"/>
      <c r="BM159" s="14"/>
      <c r="BN159" s="14"/>
      <c r="BO159" s="164"/>
      <c r="BP159" s="16"/>
      <c r="BQ159" s="12" t="str">
        <f t="shared" si="17"/>
        <v>Produção e Intervalo</v>
      </c>
      <c r="BR159" s="18">
        <f t="shared" si="18"/>
        <v>0</v>
      </c>
      <c r="BS159" s="18">
        <f t="shared" si="19"/>
        <v>0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789</v>
      </c>
      <c r="I164" s="172" t="s">
        <v>1321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1248</v>
      </c>
      <c r="W164" s="172" t="s">
        <v>1407</v>
      </c>
      <c r="X164" s="217" t="s">
        <v>965</v>
      </c>
      <c r="Y164" s="157" t="s">
        <v>968</v>
      </c>
      <c r="Z164" s="157"/>
      <c r="AA164" s="83" t="s">
        <v>1408</v>
      </c>
      <c r="AB164" s="70" t="s">
        <v>967</v>
      </c>
      <c r="AC164" s="70"/>
      <c r="AD164" s="172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/>
      <c r="AS164" s="38"/>
      <c r="AT164" s="38"/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/>
      <c r="BI164" s="16"/>
      <c r="BJ164" s="16" t="s">
        <v>1334</v>
      </c>
      <c r="BK164" s="16"/>
      <c r="BL164" s="15"/>
      <c r="BM164" s="14"/>
      <c r="BN164" s="14"/>
      <c r="BO164" s="164"/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/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873</v>
      </c>
      <c r="I166" s="172" t="s">
        <v>1409</v>
      </c>
      <c r="J166" s="216">
        <v>78</v>
      </c>
      <c r="K166" s="216">
        <v>334</v>
      </c>
      <c r="L166" s="83">
        <v>158</v>
      </c>
      <c r="M166" s="203" t="s">
        <v>1410</v>
      </c>
      <c r="N166" s="203" t="s">
        <v>1411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1248</v>
      </c>
      <c r="W166" s="172" t="s">
        <v>1412</v>
      </c>
      <c r="X166" s="217" t="s">
        <v>965</v>
      </c>
      <c r="Y166" s="157" t="s">
        <v>968</v>
      </c>
      <c r="Z166" s="157"/>
      <c r="AA166" s="83" t="s">
        <v>1413</v>
      </c>
      <c r="AB166" s="70" t="s">
        <v>957</v>
      </c>
      <c r="AC166" s="70"/>
      <c r="AD166" s="172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 t="s">
        <v>1334</v>
      </c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172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175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181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202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15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1219</v>
      </c>
      <c r="R1" s="385"/>
      <c r="U1" s="101"/>
      <c r="V1" s="386" t="s">
        <v>1414</v>
      </c>
      <c r="W1" s="386"/>
      <c r="X1" s="386"/>
      <c r="Y1" s="103"/>
    </row>
    <row r="2" spans="1:25" s="100" customFormat="1" ht="11.25" customHeight="1">
      <c r="A2" s="104" t="s">
        <v>1415</v>
      </c>
      <c r="B2" s="104" t="s">
        <v>1416</v>
      </c>
      <c r="C2" s="104" t="s">
        <v>7</v>
      </c>
      <c r="D2" s="105" t="s">
        <v>1171</v>
      </c>
      <c r="E2" s="105" t="s">
        <v>1172</v>
      </c>
      <c r="F2" s="105" t="s">
        <v>1417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1418</v>
      </c>
      <c r="U2" s="107" t="s">
        <v>1174</v>
      </c>
      <c r="V2" s="102">
        <f ca="1">TODAY()-1</f>
        <v>46030</v>
      </c>
      <c r="W2" s="102">
        <f ca="1">V2-1</f>
        <v>46029</v>
      </c>
      <c r="X2" s="102">
        <f ca="1">W2-1</f>
        <v>46028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2900</v>
      </c>
      <c r="W8" s="111">
        <f ca="1">_xlfn.XLOOKUP(G8&amp;$W$2,BS_CONTROLE[CHAVE],BS_CONTROLE[Quantidade_11],"-")</f>
        <v>4073</v>
      </c>
      <c r="X8" s="111">
        <f ca="1">_xlfn.XLOOKUP(G8&amp;$X$2,BS_CONTROLE[CHAVE],BS_CONTROLE[Quantidade_11],"-")</f>
        <v>1700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2900</v>
      </c>
      <c r="W20" s="111">
        <f ca="1">_xlfn.XLOOKUP(G20&amp;$W$2,BS_CONTROLE[CHAVE],BS_CONTROLE[Quantidade_11],"-")</f>
        <v>4073</v>
      </c>
      <c r="X20" s="111">
        <f ca="1">_xlfn.XLOOKUP(G20&amp;$X$2,BS_CONTROLE[CHAVE],BS_CONTROLE[Quantidade_11],"-")</f>
        <v>1700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704</v>
      </c>
      <c r="X21" s="111">
        <f ca="1">_xlfn.XLOOKUP(G21&amp;$X$2,BS_CONTROLE[CHAVE],BS_CONTROLE[Quantidade_11],"-")</f>
        <v>0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</v>
      </c>
      <c r="W25" s="111">
        <f ca="1">_xlfn.XLOOKUP(G25&amp;$W$2,BS_CONTROLE[CHAVE],BS_CONTROLE[Quantidade_11],"-")</f>
        <v>1000</v>
      </c>
      <c r="X25" s="111">
        <f ca="1">_xlfn.XLOOKUP(G25&amp;$X$2,BS_CONTROLE[CHAVE],BS_CONTROLE[Quantidade_11],"-")</f>
        <v>520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6240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2900</v>
      </c>
      <c r="W39" s="111">
        <f ca="1">_xlfn.XLOOKUP(G39&amp;$W$2,BS_CONTROLE[CHAVE],BS_CONTROLE[Quantidade_11],"-")</f>
        <v>4073</v>
      </c>
      <c r="X39" s="111">
        <f ca="1">_xlfn.XLOOKUP(G39&amp;$X$2,BS_CONTROLE[CHAVE],BS_CONTROLE[Quantidade_11],"-")</f>
        <v>1700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704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</v>
      </c>
      <c r="W42" s="111">
        <f ca="1">_xlfn.XLOOKUP(G42&amp;$W$2,BS_CONTROLE[CHAVE],BS_CONTROLE[Quantidade_11],"-")</f>
        <v>1000</v>
      </c>
      <c r="X42" s="111">
        <f ca="1">_xlfn.XLOOKUP(G42&amp;$X$2,BS_CONTROLE[CHAVE],BS_CONTROLE[Quantidade_11],"-")</f>
        <v>520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2900</v>
      </c>
      <c r="W49" s="111">
        <f ca="1">_xlfn.XLOOKUP(G49&amp;$W$2,BS_CONTROLE[CHAVE],BS_CONTROLE[Quantidade_11],"-")</f>
        <v>4073</v>
      </c>
      <c r="X49" s="111">
        <f ca="1">_xlfn.XLOOKUP(G49&amp;$X$2,BS_CONTROLE[CHAVE],BS_CONTROLE[Quantidade_11],"-")</f>
        <v>1700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</v>
      </c>
      <c r="W52" s="111">
        <f ca="1">_xlfn.XLOOKUP(G52&amp;$W$2,BS_CONTROLE[CHAVE],BS_CONTROLE[Quantidade_11],"-")</f>
        <v>1000</v>
      </c>
      <c r="X52" s="111">
        <f ca="1">_xlfn.XLOOKUP(G52&amp;$X$2,BS_CONTROLE[CHAVE],BS_CONTROLE[Quantidade_11],"-")</f>
        <v>520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2900</v>
      </c>
      <c r="W59" s="111">
        <f ca="1">_xlfn.XLOOKUP(G59&amp;$W$2,BS_CONTROLE[CHAVE],BS_CONTROLE[Quantidade_11],"-")</f>
        <v>4073</v>
      </c>
      <c r="X59" s="111">
        <f ca="1">_xlfn.XLOOKUP(G59&amp;$X$2,BS_CONTROLE[CHAVE],BS_CONTROLE[Quantidade_11],"-")</f>
        <v>1700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704</v>
      </c>
      <c r="X60" s="111">
        <f ca="1">_xlfn.XLOOKUP(G60&amp;$X$2,BS_CONTROLE[CHAVE],BS_CONTROLE[Quantidade_11],"-")</f>
        <v>0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</v>
      </c>
      <c r="W63" s="111">
        <f ca="1">_xlfn.XLOOKUP(G63&amp;$W$2,BS_CONTROLE[CHAVE],BS_CONTROLE[Quantidade_11],"-")</f>
        <v>1000</v>
      </c>
      <c r="X63" s="111">
        <f ca="1">_xlfn.XLOOKUP(G63&amp;$X$2,BS_CONTROLE[CHAVE],BS_CONTROLE[Quantidade_11],"-")</f>
        <v>520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100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111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2900</v>
      </c>
      <c r="W68" s="111">
        <f ca="1">_xlfn.XLOOKUP(G68&amp;$W$2,BS_CONTROLE[CHAVE],BS_CONTROLE[Quantidade_11],"-")</f>
        <v>4073</v>
      </c>
      <c r="X68" s="111">
        <f ca="1">_xlfn.XLOOKUP(G68&amp;$X$2,BS_CONTROLE[CHAVE],BS_CONTROLE[Quantidade_11],"-")</f>
        <v>1700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20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6240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704</v>
      </c>
      <c r="X76" s="111">
        <f ca="1">_xlfn.XLOOKUP(G76&amp;$X$2,BS_CONTROLE[CHAVE],BS_CONTROLE[Quantidade_11],"-")</f>
        <v>0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</v>
      </c>
      <c r="W78" s="111">
        <f ca="1">_xlfn.XLOOKUP(G78&amp;$W$2,BS_CONTROLE[CHAVE],BS_CONTROLE[Quantidade_11],"-")</f>
        <v>1000</v>
      </c>
      <c r="X78" s="111">
        <f ca="1">_xlfn.XLOOKUP(G78&amp;$X$2,BS_CONTROLE[CHAVE],BS_CONTROLE[Quantidade_11],"-")</f>
        <v>520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2900</v>
      </c>
      <c r="W85" s="111">
        <f ca="1">_xlfn.XLOOKUP(G85&amp;$W$2,BS_CONTROLE[CHAVE],BS_CONTROLE[Quantidade_11],"-")</f>
        <v>4073</v>
      </c>
      <c r="X85" s="111">
        <f ca="1">_xlfn.XLOOKUP(G85&amp;$X$2,BS_CONTROLE[CHAVE],BS_CONTROLE[Quantidade_11],"-")</f>
        <v>1700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100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111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20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704</v>
      </c>
      <c r="X96" s="111">
        <f ca="1">_xlfn.XLOOKUP(G96&amp;$X$2,BS_CONTROLE[CHAVE],BS_CONTROLE[Quantidade_11],"-")</f>
        <v>0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</v>
      </c>
      <c r="W102" s="111">
        <f ca="1">_xlfn.XLOOKUP(G102&amp;$W$2,BS_CONTROLE[CHAVE],BS_CONTROLE[Quantidade_11],"-")</f>
        <v>1000</v>
      </c>
      <c r="X102" s="111">
        <f ca="1">_xlfn.XLOOKUP(G102&amp;$X$2,BS_CONTROLE[CHAVE],BS_CONTROLE[Quantidade_11],"-")</f>
        <v>520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2900</v>
      </c>
      <c r="W110" s="111">
        <f ca="1">_xlfn.XLOOKUP(G110&amp;$W$2,BS_CONTROLE[CHAVE],BS_CONTROLE[Quantidade_11],"-")</f>
        <v>4073</v>
      </c>
      <c r="X110" s="111">
        <f ca="1">_xlfn.XLOOKUP(G110&amp;$X$2,BS_CONTROLE[CHAVE],BS_CONTROLE[Quantidade_11],"-")</f>
        <v>1700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100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111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20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6240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33" t="str">
        <f>IF(FN_MC!N127="","*",FN_MC!N127)</f>
        <v>TID201</v>
      </c>
      <c r="M125" s="110">
        <f>IF(FN_MC!J127="","*",FN_MC!J127)</f>
        <v>74</v>
      </c>
      <c r="N125" s="295">
        <f>IF(FN_MC!K127="","*",FN_MC!K127)</f>
        <v>195</v>
      </c>
      <c r="O125" s="295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33" t="str">
        <f>IF(FN_MC!N129="","*",FN_MC!N129)</f>
        <v>TID201</v>
      </c>
      <c r="M127" s="110">
        <f>IF(FN_MC!J129="","*",FN_MC!J129)</f>
        <v>74</v>
      </c>
      <c r="N127" s="295">
        <f>IF(FN_MC!K129="","*",FN_MC!K129)</f>
        <v>195</v>
      </c>
      <c r="O127" s="295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>
        <f ca="1">_xlfn.XLOOKUP(G127&amp;$V$2,BS_CONTROLE[CHAVE],BS_CONTROLE[Quantidade_11],"-")</f>
        <v>80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33" t="str">
        <f>IF(FN_MC!N131="","*",FN_MC!N131)</f>
        <v>PITK96</v>
      </c>
      <c r="M129" s="110">
        <f>IF(FN_MC!J131="","*",FN_MC!J131)</f>
        <v>103</v>
      </c>
      <c r="N129" s="295">
        <f>IF(FN_MC!K131="","*",FN_MC!K131)</f>
        <v>2109.6999999999998</v>
      </c>
      <c r="O129" s="295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>
        <f ca="1">_xlfn.XLOOKUP(G129&amp;$V$2,BS_CONTROLE[CHAVE],BS_CONTROLE[Quantidade_11],"-")</f>
        <v>2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33" t="str">
        <f>IF(FN_MC!N133="","*",FN_MC!N133)</f>
        <v>ZGTZLI</v>
      </c>
      <c r="M131" s="110">
        <f>IF(FN_MC!J133="","*",FN_MC!J133)</f>
        <v>72</v>
      </c>
      <c r="N131" s="295">
        <f>IF(FN_MC!K133="","*",FN_MC!K133)</f>
        <v>297</v>
      </c>
      <c r="O131" s="295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1000</v>
      </c>
      <c r="X131" s="111">
        <f ca="1">_xlfn.XLOOKUP(G131&amp;$X$2,BS_CONTROLE[CHAVE],BS_CONTROLE[Quantidade_11],"-")</f>
        <v>520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33" t="str">
        <f>IF(FN_MC!N135="","*",FN_MC!N135)</f>
        <v>ZTPZTO</v>
      </c>
      <c r="M133" s="110">
        <f>IF(FN_MC!J135="","*",FN_MC!J135)</f>
        <v>78</v>
      </c>
      <c r="N133" s="295">
        <f>IF(FN_MC!K135="","*",FN_MC!K135)</f>
        <v>334</v>
      </c>
      <c r="O133" s="295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33" t="str">
        <f>IF(FN_MC!N138="","*",FN_MC!N138)</f>
        <v>TROTGR</v>
      </c>
      <c r="M136" s="110">
        <f>IF(FN_MC!J138="","*",FN_MC!J138)</f>
        <v>98</v>
      </c>
      <c r="N136" s="295">
        <f>IF(FN_MC!K138="","*",FN_MC!K138)</f>
        <v>754</v>
      </c>
      <c r="O136" s="295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33">
        <f>IF(FN_MC!N140="","*",FN_MC!N140)</f>
        <v>732744</v>
      </c>
      <c r="M138" s="110">
        <f>IF(FN_MC!J140="","*",FN_MC!J140)</f>
        <v>98</v>
      </c>
      <c r="N138" s="295">
        <f>IF(FN_MC!K140="","*",FN_MC!K140)</f>
        <v>738</v>
      </c>
      <c r="O138" s="295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2900</v>
      </c>
      <c r="W138" s="111">
        <f ca="1">_xlfn.XLOOKUP(G138&amp;$W$2,BS_CONTROLE[CHAVE],BS_CONTROLE[Quantidade_11],"-")</f>
        <v>4073</v>
      </c>
      <c r="X138" s="111">
        <f ca="1">_xlfn.XLOOKUP(G138&amp;$X$2,BS_CONTROLE[CHAVE],BS_CONTROLE[Quantidade_11],"-")</f>
        <v>1700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33" t="str">
        <f>IF(FN_MC!N143="","*",FN_MC!N143)</f>
        <v>440TVL</v>
      </c>
      <c r="M141" s="110">
        <f>IF(FN_MC!J143="","*",FN_MC!J143)</f>
        <v>74</v>
      </c>
      <c r="N141" s="295">
        <f>IF(FN_MC!K143="","*",FN_MC!K143)</f>
        <v>445.3</v>
      </c>
      <c r="O141" s="295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33" t="str">
        <f>IF(FN_MC!N144="","*",FN_MC!N144)</f>
        <v>*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33" t="str">
        <f>IF(FN_MC!N147="","*",FN_MC!N147)</f>
        <v>TCS744TEX</v>
      </c>
      <c r="M145" s="110">
        <f>IF(FN_MC!J147="","*",FN_MC!J147)</f>
        <v>74</v>
      </c>
      <c r="N145" s="295">
        <f>IF(FN_MC!K147="","*",FN_MC!K147)</f>
        <v>291</v>
      </c>
      <c r="O145" s="295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6240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33" t="str">
        <f>IF(FN_MC!N149="","*",FN_MC!N149)</f>
        <v>TVI1</v>
      </c>
      <c r="M147" s="110">
        <f>IF(FN_MC!J149="","*",FN_MC!J149)</f>
        <v>74</v>
      </c>
      <c r="N147" s="295">
        <f>IF(FN_MC!K149="","*",FN_MC!K149)</f>
        <v>227.6</v>
      </c>
      <c r="O147" s="295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33">
        <f>IF(FN_MC!N152="","*",FN_MC!N152)</f>
        <v>201213</v>
      </c>
      <c r="M150" s="110">
        <f>IF(FN_MC!J152="","*",FN_MC!J152)</f>
        <v>74</v>
      </c>
      <c r="N150" s="295">
        <f>IF(FN_MC!K152="","*",FN_MC!K152)</f>
        <v>213</v>
      </c>
      <c r="O150" s="295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704</v>
      </c>
      <c r="X150" s="111">
        <f ca="1">_xlfn.XLOOKUP(G150&amp;$X$2,BS_CONTROLE[CHAVE],BS_CONTROLE[Quantidade_11],"-")</f>
        <v>0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33" t="str">
        <f>IF(FN_MC!N155="","*",FN_MC!N155)</f>
        <v>TID201</v>
      </c>
      <c r="M153" s="110">
        <f>IF(FN_MC!J155="","*",FN_MC!J155)</f>
        <v>74</v>
      </c>
      <c r="N153" s="295">
        <f>IF(FN_MC!K155="","*",FN_MC!K155)</f>
        <v>197.79</v>
      </c>
      <c r="O153" s="295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8.3333333333333329E-2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33" t="str">
        <f>IF(FN_MC!N159="","*",FN_MC!N159)</f>
        <v>K73TSP</v>
      </c>
      <c r="M157" s="110">
        <f>IF(FN_MC!J159="","*",FN_MC!J159)</f>
        <v>74</v>
      </c>
      <c r="N157" s="295">
        <f>IF(FN_MC!K159="","*",FN_MC!K159)</f>
        <v>79.98</v>
      </c>
      <c r="O157" s="295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10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33" t="str">
        <f>IF(FN_MC!N164="","*",FN_MC!N164)</f>
        <v>ZFH1</v>
      </c>
      <c r="M162" s="110">
        <f>IF(FN_MC!J164="","*",FN_MC!J164)</f>
        <v>78</v>
      </c>
      <c r="N162" s="295">
        <f>IF(FN_MC!K164="","*",FN_MC!K164)</f>
        <v>189.5</v>
      </c>
      <c r="O162" s="295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33" t="str">
        <f>IF(FN_MC!N166="","*",FN_MC!N166)</f>
        <v>ZTP-ZEV</v>
      </c>
      <c r="M164" s="110">
        <f>IF(FN_MC!J166="","*",FN_MC!J166)</f>
        <v>78</v>
      </c>
      <c r="N164" s="295">
        <f>IF(FN_MC!K166="","*",FN_MC!K166)</f>
        <v>334</v>
      </c>
      <c r="O164" s="295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*</v>
      </c>
      <c r="H179" s="109" t="str">
        <f>IF(FN_MC!F176="","*",FN_MC!F176)</f>
        <v>*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-</v>
      </c>
      <c r="E185" s="109" t="str">
        <f>IF(FN_MC!T182="","*",FN_MC!T182)</f>
        <v>-</v>
      </c>
      <c r="F185" s="109" t="str">
        <f>IF(FN_MC!B182="","*",FN_MC!B182)</f>
        <v>*</v>
      </c>
      <c r="G185" s="109" t="str">
        <f>IF(FN_MC!D182="","*",FN_MC!D182)</f>
        <v>*</v>
      </c>
      <c r="H185" s="109" t="str">
        <f>IF(FN_MC!F182="","*",FN_MC!F182)</f>
        <v>*</v>
      </c>
      <c r="I185" s="109" t="str">
        <f>IF(FN_MC!H182="","*",FN_MC!H182)</f>
        <v>*</v>
      </c>
      <c r="J185" s="109" t="str">
        <f>IF(FN_MC!I182="","*",FN_MC!I182)</f>
        <v>*</v>
      </c>
      <c r="K185" s="109" t="str">
        <f>IF(FN_MC!M182="","*",FN_MC!M182)</f>
        <v>-</v>
      </c>
      <c r="L185" s="333" t="str">
        <f>IF(FN_MC!N182="","*",FN_MC!N182)</f>
        <v>-</v>
      </c>
      <c r="M185" s="110" t="str">
        <f>IF(FN_MC!J182="","*",FN_MC!J182)</f>
        <v>*</v>
      </c>
      <c r="N185" s="295" t="str">
        <f>IF(FN_MC!K182="","*",FN_MC!K182)</f>
        <v>*</v>
      </c>
      <c r="O185" s="295" t="str">
        <f>IF(FN_MC!L182="","*",FN_MC!L182)</f>
        <v>-</v>
      </c>
      <c r="P185" s="110"/>
      <c r="Q185" s="127" t="str">
        <f>IF(FN_MC!O182="","*",FN_MC!O182)</f>
        <v>*</v>
      </c>
      <c r="R185" s="127" t="str">
        <f>IF(FN_MC!P182="","*",FN_MC!P182)</f>
        <v>*</v>
      </c>
      <c r="S185" s="109" t="str">
        <f>IF(FN_MC!Q182="","*",CONCATENATE(FN_MC!Q182," ",FN_MC!R182))</f>
        <v>*</v>
      </c>
      <c r="T185" s="109" t="str">
        <f>IF(FN_MC!V182="","*",FN_MC!V182)</f>
        <v>*</v>
      </c>
      <c r="U185" s="109" t="str">
        <f>IF(FN_MC!W182="","*",FN_MC!W182)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-</v>
      </c>
      <c r="E205" s="109" t="str">
        <f>IF(FN_MC!T203="","*",FN_MC!T203)</f>
        <v>-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-</v>
      </c>
      <c r="L205" s="333" t="str">
        <f>IF(FN_MC!N203="","*",FN_MC!N203)</f>
        <v>-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-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1419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  <filterColumn colId="7">
      <filters>
        <filter val="MECANIZAÇÃO - SOCADORA"/>
        <filter val="REGULAGEM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1420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1421</v>
      </c>
      <c r="E3" s="321" t="s">
        <v>1422</v>
      </c>
      <c r="F3" s="321" t="s">
        <v>1423</v>
      </c>
      <c r="G3" s="321" t="s">
        <v>1424</v>
      </c>
      <c r="H3" s="321" t="s">
        <v>1425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1426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1427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1428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1429</v>
      </c>
      <c r="C4" s="326" t="s">
        <v>1430</v>
      </c>
      <c r="D4" s="326" t="s">
        <v>1431</v>
      </c>
      <c r="E4" s="326" t="s">
        <v>1432</v>
      </c>
      <c r="F4" s="326" t="s">
        <v>360</v>
      </c>
      <c r="G4" s="326" t="s">
        <v>1433</v>
      </c>
      <c r="H4" s="191"/>
    </row>
    <row r="5" spans="1:8" ht="43.5">
      <c r="A5" s="191"/>
      <c r="B5" s="327" t="s">
        <v>1434</v>
      </c>
      <c r="C5" s="327">
        <v>309525</v>
      </c>
      <c r="D5" s="327" t="s">
        <v>1435</v>
      </c>
      <c r="E5" s="327" t="s">
        <v>247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1436</v>
      </c>
      <c r="C6" s="327">
        <v>256875</v>
      </c>
      <c r="D6" s="327" t="s">
        <v>1437</v>
      </c>
      <c r="E6" s="327" t="s">
        <v>247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1438</v>
      </c>
      <c r="C7" s="327">
        <v>257278</v>
      </c>
      <c r="D7" s="327" t="s">
        <v>1439</v>
      </c>
      <c r="E7" s="327" t="s">
        <v>238</v>
      </c>
      <c r="F7" s="327" t="s">
        <v>1440</v>
      </c>
      <c r="G7" s="328">
        <v>46235</v>
      </c>
      <c r="H7" s="191"/>
    </row>
    <row r="8" spans="1:8" ht="43.5">
      <c r="A8" s="191"/>
      <c r="B8" s="327" t="s">
        <v>1441</v>
      </c>
      <c r="C8" s="327">
        <v>261794</v>
      </c>
      <c r="D8" s="327" t="s">
        <v>1442</v>
      </c>
      <c r="E8" s="327" t="s">
        <v>238</v>
      </c>
      <c r="F8" s="327" t="s">
        <v>1440</v>
      </c>
      <c r="G8" s="328">
        <v>46082</v>
      </c>
      <c r="H8" s="191"/>
    </row>
    <row r="9" spans="1:8" ht="43.5">
      <c r="A9" s="191"/>
      <c r="B9" s="327" t="s">
        <v>1443</v>
      </c>
      <c r="C9" s="327">
        <v>257033</v>
      </c>
      <c r="D9" s="327" t="s">
        <v>1444</v>
      </c>
      <c r="E9" s="327" t="s">
        <v>238</v>
      </c>
      <c r="F9" s="327" t="s">
        <v>547</v>
      </c>
      <c r="G9" s="327" t="s">
        <v>1445</v>
      </c>
      <c r="H9" s="191"/>
    </row>
    <row r="10" spans="1:8" ht="43.5">
      <c r="A10" s="191"/>
      <c r="B10" s="327" t="s">
        <v>1446</v>
      </c>
      <c r="C10" s="327">
        <v>396578</v>
      </c>
      <c r="D10" s="327" t="s">
        <v>1447</v>
      </c>
      <c r="E10" s="327" t="s">
        <v>238</v>
      </c>
      <c r="F10" s="327" t="s">
        <v>547</v>
      </c>
      <c r="G10" s="327" t="s">
        <v>1445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61" sqref="G3061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1448</v>
      </c>
      <c r="C2" s="95" t="s">
        <v>1156</v>
      </c>
      <c r="D2" s="95" t="s">
        <v>1158</v>
      </c>
      <c r="E2" s="95" t="s">
        <v>1449</v>
      </c>
      <c r="F2" s="95" t="s">
        <v>1450</v>
      </c>
      <c r="G2" s="95" t="s">
        <v>1451</v>
      </c>
      <c r="H2" s="95" t="s">
        <v>1452</v>
      </c>
      <c r="I2" s="95" t="s">
        <v>1453</v>
      </c>
      <c r="J2" s="95" t="s">
        <v>1454</v>
      </c>
      <c r="K2" s="130" t="s">
        <v>1455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-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1456</v>
      </c>
      <c r="D5" s="391"/>
      <c r="E5" s="391"/>
      <c r="F5" s="391"/>
      <c r="G5" s="391"/>
      <c r="H5" s="391"/>
      <c r="I5" s="391"/>
      <c r="J5" s="392"/>
      <c r="K5" s="393" t="s">
        <v>1457</v>
      </c>
      <c r="L5" s="394"/>
      <c r="M5" s="394"/>
      <c r="N5" s="394"/>
      <c r="O5" s="395" t="s">
        <v>1458</v>
      </c>
      <c r="P5" s="396"/>
      <c r="Q5" s="397"/>
    </row>
    <row r="6" spans="1:17" s="93" customFormat="1" ht="15.75" customHeight="1">
      <c r="A6" s="87" t="s">
        <v>1417</v>
      </c>
      <c r="B6" s="94" t="s">
        <v>1416</v>
      </c>
      <c r="C6" s="95" t="s">
        <v>1171</v>
      </c>
      <c r="D6" s="96" t="s">
        <v>1172</v>
      </c>
      <c r="E6" s="95" t="s">
        <v>1459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1460</v>
      </c>
      <c r="M6" s="138" t="s">
        <v>30</v>
      </c>
      <c r="N6" s="139" t="s">
        <v>1166</v>
      </c>
      <c r="O6" s="245" t="s">
        <v>1209</v>
      </c>
      <c r="P6" s="156"/>
      <c r="Q6" s="192" t="s">
        <v>1461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</v>
      </c>
      <c r="N133" s="140" t="str">
        <f>IF(FN_MC!AM127="","*",FN_MC!AM127)</f>
        <v>TID-TVI</v>
      </c>
      <c r="O133" s="173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73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0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738</v>
      </c>
      <c r="N146" s="140" t="str">
        <f>IF(FN_MC!AM140="","*",FN_MC!AM140)</f>
        <v>TSF-TRO</v>
      </c>
      <c r="O146" s="173">
        <f>FN_MC!BH140</f>
        <v>0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0</v>
      </c>
      <c r="P149" s="90"/>
      <c r="Q149" s="144" t="str">
        <f>IF($A$2=1,IF(FN_MC!BJ143="","*",FN_MC!BJ143),IF(FN_MC!BK143="","*",FN_MC!BK143))</f>
        <v>*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73">
        <f>FN_MC!BH147</f>
        <v>0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227.6</v>
      </c>
      <c r="N155" s="140" t="str">
        <f>IF(FN_MC!AM149="","*",FN_MC!AM149)</f>
        <v>TVI-TJA</v>
      </c>
      <c r="O155" s="173">
        <f>FN_MC!BH149</f>
        <v>0</v>
      </c>
      <c r="P155" s="90"/>
      <c r="Q155" s="144" t="str">
        <f>IF($A$2=1,IF(FN_MC!BJ149="","*",FN_MC!BJ149),IF(FN_MC!BK149="","*",FN_MC!BK149))</f>
        <v>*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0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0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0</v>
      </c>
      <c r="P165" s="90"/>
      <c r="Q165" s="144" t="str">
        <f>IF($A$2=1,IF(FN_MC!BJ159="","*",FN_MC!BJ159),IF(FN_MC!BK159="","*",FN_MC!BK159))</f>
        <v>*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*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 t="str">
        <f>IF(FN_MC!B173="","*",FN_MC!B173)</f>
        <v>*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*</v>
      </c>
      <c r="F179" s="99" t="str">
        <f>IF(FN_MC!H173="","*",FN_MC!H173)</f>
        <v>*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-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*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 t="str">
        <f>IF(FN_MC!B182="","*",FN_MC!B182)</f>
        <v>*</v>
      </c>
      <c r="B188" s="98" t="str">
        <f>IF(FN_MC!X182="","*",FN_MC!X182)</f>
        <v>*</v>
      </c>
      <c r="C188" s="99" t="str">
        <f>IF(FN_MC!S182="","*",FN_MC!S182)</f>
        <v>-</v>
      </c>
      <c r="D188" s="99" t="str">
        <f>IF(FN_MC!T182="","*",FN_MC!T182)</f>
        <v>-</v>
      </c>
      <c r="E188" s="99" t="str">
        <f>IF(FN_MC!D182="","*",FN_MC!D182)</f>
        <v>*</v>
      </c>
      <c r="F188" s="99" t="str">
        <f>IF(FN_MC!H182="","*",FN_MC!H182)</f>
        <v>*</v>
      </c>
      <c r="G188" s="99" t="str">
        <f>IF(FN_MC!M182="","*",FN_MC!M182)</f>
        <v>-</v>
      </c>
      <c r="H188" s="153" t="str">
        <f>IF(FN_MC!K182="","*",FN_MC!K182)</f>
        <v>*</v>
      </c>
      <c r="I188" s="131" t="str">
        <f>IF(FN_MC!O182="","*",FN_MC!O182)</f>
        <v>*</v>
      </c>
      <c r="J188" s="131" t="str">
        <f>IF(FN_MC!P182="","*",FN_MC!P182)</f>
        <v>*</v>
      </c>
      <c r="K188" s="140" t="str">
        <f>IF(FN_MC!AK182="","*",FN_MC!AK182)</f>
        <v>-</v>
      </c>
      <c r="L188" s="140" t="str">
        <f>IF(FN_MC!AM182="","*",FN_MC!AM182)</f>
        <v>-</v>
      </c>
      <c r="M188" s="140" t="str">
        <f>IF(FN_MC!AP182="","*",FN_MC!AP182)</f>
        <v>-</v>
      </c>
      <c r="N188" s="140" t="str">
        <f>IF(FN_MC!AM182="","*",FN_MC!AM182)</f>
        <v>-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-</v>
      </c>
      <c r="D209" s="99" t="str">
        <f>IF(FN_MC!T203="","*",FN_MC!T203)</f>
        <v>-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-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1461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2026-01-09T10:55:05Z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