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930" documentId="120_S{118792C3-22EF-5104-A093-F22BFE3913F3}" xr6:coauthVersionLast="47" xr6:coauthVersionMax="47" xr10:uidLastSave="{BD5FDCE4-7BD4-4FAD-BA27-D658072FDB4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5" l="1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K248" i="15"/>
  <c r="L248" i="15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K249" i="15"/>
  <c r="L249" i="15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<sst xmlns="http://schemas.openxmlformats.org/spreadsheetml/2006/main" count="6197" uniqueCount="1525">
  <si>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</si>
  <si>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</si>
  <si>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</si>
  <si>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</si>
  <si>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</si>
  <si>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</si>
  <si>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</si>
  <si>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</si>
  <si>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</si>
  <si>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</si>
  <si>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</si>
  <si>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</si>
  <si>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</si>
  <si>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</si>
  <si>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</si>
  <si>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</si>
  <si>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</si>
  <si>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</si>
  <si>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</si>
  <si>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</si>
  <si>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</si>
  <si>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</si>
  <si>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</si>
  <si>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</si>
  <si>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</si>
  <si>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</si>
  <si>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</si>
  <si>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</si>
  <si>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</si>
  <si>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</si>
  <si>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</si>
  <si>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</si>
  <si>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</si>
  <si>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</si>
  <si>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</si>
  <si>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</si>
  <si>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</si>
  <si>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</si>
  <si>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</si>
  <si>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</si>
  <si>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</si>
  <si>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</si>
  <si>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</si>
  <si>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</si>
  <si>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</si>
  <si>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</si>
  <si>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</si>
  <si>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</si>
  <si>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</si>
  <si>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</si>
  <si>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</si>
  <si>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</si>
  <si>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</si>
  <si>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</si>
  <si>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</si>
  <si>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</si>
  <si>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</si>
  <si>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</si>
  <si>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</si>
  <si>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</si>
  <si>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</si>
  <si>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</si>
  <si>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</si>
  <si>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</si>
  <si>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</si>
  <si>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</si>
  <si>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</si>
  <si>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</si>
  <si>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</si>
  <si>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</si>
  <si>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</si>
  <si>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</si>
  <si>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</si>
  <si>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</si>
  <si>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</si>
  <si>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</si>
  <si>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</si>
  <si>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</si>
  <si>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</si>
  <si>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</si>
  <si>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</si>
  <si>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</si>
  <si>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</si>
  <si>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</si>
  <si>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</si>
  <si>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</si>
  <si>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</si>
  <si>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</si>
  <si>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</si>
  <si>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</si>
  <si>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</si>
  <si>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</si>
  <si>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</si>
  <si>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</si>
  <si>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</si>
  <si>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</si>
  <si>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</si>
  <si>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</si>
  <si>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</si>
  <si>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</si>
  <si>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</si>
  <si>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</si>
  <si>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</si>
  <si>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</si>
  <si>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</si>
  <si>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</si>
  <si>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</si>
  <si>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</si>
  <si>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</si>
  <si>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</si>
  <si>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</si>
  <si>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</si>
  <si>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</si>
  <si>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</si>
  <si>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</si>
  <si>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</si>
  <si>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</si>
  <si>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</si>
  <si>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</si>
  <si>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</si>
  <si>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</si>
  <si>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</si>
  <si>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</si>
  <si>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</si>
  <si>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</si>
  <si>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</si>
  <si>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</si>
  <si>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</si>
  <si>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</si>
  <si>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</si>
  <si>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</si>
  <si>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</si>
  <si>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</si>
  <si>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</si>
  <si>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</si>
  <si>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</si>
  <si>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</si>
  <si>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</si>
  <si>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</si>
  <si>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</si>
  <si>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</si>
  <si>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</si>
  <si>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</si>
  <si>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</si>
  <si>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</si>
  <si>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</si>
  <si>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</si>
  <si>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</si>
  <si>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</si>
  <si>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</si>
  <si>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</si>
  <si>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</si>
  <si>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</si>
  <si>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</si>
  <si>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</si>
  <si>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</si>
  <si>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</si>
  <si>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</si>
  <si>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</si>
  <si>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</si>
  <si>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</si>
  <si>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</si>
  <si>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</si>
  <si>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</si>
  <si>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</si>
  <si>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</si>
  <si>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</si>
  <si>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</si>
  <si>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</si>
  <si>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</si>
  <si>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</si>
  <si>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</si>
  <si>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</si>
  <si>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</si>
  <si>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</si>
  <si>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</si>
  <si>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</si>
  <si>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</si>
  <si>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</si>
  <si>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</si>
  <si>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</si>
  <si>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</si>
  <si>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</si>
  <si>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</si>
  <si>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</si>
  <si>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</si>
  <si>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</si>
  <si>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</si>
  <si>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</si>
  <si>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</si>
  <si>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</si>
  <si>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</si>
  <si>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</si>
  <si>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</si>
  <si>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</si>
  <si>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</si>
  <si>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</si>
  <si>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</si>
  <si>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</si>
  <si>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</si>
  <si>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</si>
  <si>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</si>
  <si>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</si>
  <si>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</si>
  <si>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</si>
  <si>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</si>
  <si>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</si>
  <si>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</si>
  <si>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</si>
  <si>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</si>
  <si>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</si>
  <si>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</si>
  <si>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</si>
  <si>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</si>
  <si>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</si>
  <si>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</si>
  <si>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</si>
  <si>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</si>
  <si>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</si>
  <si>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</si>
  <si>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</si>
  <si>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</si>
  <si>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</si>
  <si>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</si>
  <si>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</si>
  <si>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</si>
  <si>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</si>
  <si>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</si>
  <si>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</si>
  <si>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</si>
  <si>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</si>
  <si>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</si>
  <si>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</si>
  <si>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</si>
  <si>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</si>
  <si>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</si>
  <si>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</si>
  <si>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</si>
  <si>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</si>
  <si>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</si>
  <si>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</si>
  <si>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</si>
  <si>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</si>
  <si>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</si>
  <si>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</si>
  <si>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</si>
  <si>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</si>
  <si>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</si>
  <si>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</si>
  <si>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</si>
  <si>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</si>
  <si>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</si>
  <si>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</si>
  <si>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</si>
  <si>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</si>
  <si>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</si>
  <si>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</si>
  <si>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</si>
  <si>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</si>
  <si>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</si>
  <si>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</si>
  <si>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</si>
  <si>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</si>
  <si>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</si>
  <si>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</si>
  <si>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</si>
  <si>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</si>
  <si>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</si>
  <si>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</si>
  <si>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</si>
  <si>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</si>
  <si>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</si>
  <si>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</si>
  <si>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</si>
  <si>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</si>
  <si>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</si>
  <si>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</si>
  <si>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</si>
  <si>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</si>
  <si>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</si>
  <si>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</si>
  <si>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</si>
  <si>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</si>
  <si>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</si>
  <si>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</si>
  <si>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</si>
  <si>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</si>
  <si>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</si>
  <si>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</si>
  <si>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</si>
  <si>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</si>
  <si>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</si>
  <si>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</si>
  <si>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</si>
  <si>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</si>
  <si>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</si>
  <si>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</si>
  <si>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</si>
  <si>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</si>
  <si>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</si>
  <si>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</si>
  <si>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</si>
  <si>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</si>
  <si>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</si>
  <si>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</si>
  <si>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</si>
  <si>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</si>
  <si>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</si>
  <si>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</si>
  <si>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</si>
  <si>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</si>
  <si>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</si>
  <si>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</si>
  <si>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</si>
  <si>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</si>
  <si>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</si>
  <si>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</si>
  <si>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</si>
  <si>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</si>
  <si>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</si>
  <si>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</si>
  <si>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</si>
  <si>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</si>
  <si>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</si>
  <si>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</si>
  <si>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</si>
  <si>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</si>
  <si>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</si>
  <si>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</si>
  <si>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</si>
  <si>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</si>
  <si>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</si>
  <si>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</si>
  <si>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</si>
  <si>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</si>
  <si>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</si>
  <si>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</si>
  <si>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</si>
  <si>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</si>
  <si>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</si>
  <si>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</si>
  <si>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</si>
  <si>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</si>
  <si>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</si>
  <si>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</si>
  <si>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</si>
  <si>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</si>
  <si>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</si>
  <si>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</si>
  <si>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</si>
  <si>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</si>
  <si>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</si>
  <si>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</si>
  <si>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</si>
  <si>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</si>
  <si>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</si>
  <si>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</si>
  <si>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</si>
  <si>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</si>
  <si>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</si>
  <si>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</si>
  <si>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</si>
  <si>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</si>
  <si>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</si>
  <si>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</si>
  <si>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</si>
  <si>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</si>
  <si>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</si>
  <si>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</si>
  <si>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</si>
  <si>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</si>
  <si>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</si>
  <si>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</si>
  <si>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</si>
  <si>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</si>
  <si>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</si>
  <si>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</si>
  <si>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</si>
  <si>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</si>
  <si>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</si>
  <si>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</si>
  <si>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</si>
  <si>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</si>
  <si>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</si>
  <si>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</si>
  <si>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</si>
  <si>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</si>
  <si>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</si>
  <si>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</si>
  <si>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</si>
  <si>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</si>
  <si>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</si>
  <si>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</si>
  <si>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</si>
  <si>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</si>
  <si>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</si>
  <si>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</si>
  <si>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</si>
  <si>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</si>
  <si>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</si>
  <si>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</si>
  <si>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</si>
  <si>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</si>
  <si>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</si>
  <si>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</si>
  <si>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</si>
  <si>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</si>
  <si>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</si>
  <si>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</si>
  <si>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</si>
  <si>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</si>
  <si>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</si>
  <si>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</si>
  <si>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</si>
  <si>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</si>
  <si>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</si>
  <si>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</si>
  <si>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</si>
  <si>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</si>
  <si>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</si>
  <si>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</si>
  <si>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</si>
  <si>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</si>
  <si>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</si>
  <si>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</si>
  <si>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</si>
  <si>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</si>
  <si>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</si>
  <si>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</si>
  <si>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</si>
  <si>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</si>
  <si>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</si>
  <si>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</si>
  <si>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</si>
  <si>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</si>
  <si>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</si>
  <si>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</si>
  <si>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</si>
  <si>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</si>
  <si>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</si>
  <si>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</si>
  <si>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</si>
  <si>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</si>
  <si>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</si>
  <si>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</si>
  <si>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</si>
  <si>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</si>
  <si>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</si>
  <si>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</si>
  <si>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</si>
  <si>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</si>
  <si>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</si>
  <si>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</si>
  <si>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</si>
  <si>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</si>
  <si>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</si>
  <si>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</si>
  <si>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</si>
  <si>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</si>
  <si>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</si>
  <si>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</si>
  <si>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</si>
  <si>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</si>
  <si>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</si>
  <si>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</si>
  <si>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</si>
  <si>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</si>
  <si>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</si>
  <si>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</si>
  <si>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</si>
  <si>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</si>
  <si>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</si>
  <si>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</si>
  <si>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</si>
  <si>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</si>
  <si>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</si>
  <si>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</si>
  <si>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</si>
  <si>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</si>
  <si>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</si>
  <si>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</si>
  <si>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</si>
  <si>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</si>
  <si>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</si>
  <si>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</si>
  <si>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</si>
  <si>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</si>
  <si>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</si>
  <si>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</si>
  <si>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</si>
  <si>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</si>
  <si>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</si>
  <si>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</si>
  <si>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</si>
  <si>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</si>
  <si>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</si>
  <si>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</si>
  <si>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</si>
  <si>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</si>
  <si>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</si>
  <si>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</si>
  <si>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</si>
  <si>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</si>
  <si>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</si>
  <si>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</si>
  <si>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</si>
  <si>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</si>
  <si>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</si>
  <si>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</si>
  <si>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</si>
  <si>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</si>
  <si>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</si>
  <si>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</si>
  <si>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</si>
  <si>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</si>
  <si>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</si>
  <si>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</si>
  <si>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</si>
  <si>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</si>
  <si>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</si>
  <si>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</si>
  <si>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</si>
  <si>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</si>
  <si>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</si>
  <si>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</si>
  <si>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</si>
  <si>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</si>
  <si>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</si>
  <si>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</si>
  <si>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</si>
  <si>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</si>
  <si>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</si>
  <si>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</si>
  <si>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</si>
  <si>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</si>
  <si>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</si>
  <si>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</si>
  <si>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</si>
  <si>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</si>
  <si>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</si>
  <si>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</si>
  <si>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</si>
  <si>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</si>
  <si>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</si>
  <si>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</si>
  <si>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</si>
  <si>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</si>
  <si>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</si>
  <si>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</si>
  <si>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</si>
  <si>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</si>
  <si>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</si>
  <si>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</si>
  <si>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</si>
  <si>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</si>
  <si>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</si>
  <si>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</si>
  <si>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</si>
  <si>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</si>
  <si>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</si>
  <si>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</si>
  <si>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</si>
  <si>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</si>
  <si>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</si>
  <si>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</si>
  <si>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</si>
  <si>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</si>
  <si>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</si>
  <si>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</si>
  <si>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</si>
  <si>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</si>
  <si>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</si>
  <si>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</si>
  <si>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</si>
  <si>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</si>
  <si>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</si>
  <si>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</si>
  <si>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</si>
  <si>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</si>
  <si>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</si>
  <si>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</si>
  <si>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</si>
  <si>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</si>
  <si>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</si>
  <si>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</si>
  <si>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</si>
  <si>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</si>
  <si>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</si>
  <si>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</si>
  <si>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</si>
  <si>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</si>
  <si>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</si>
  <si>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</si>
  <si>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</si>
  <si>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</si>
  <si>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</si>
  <si>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</si>
  <si>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</si>
  <si>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</si>
  <si>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</si>
  <si>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</si>
  <si>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</si>
  <si>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</si>
  <si>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</si>
  <si>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</si>
  <si>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</si>
  <si>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</si>
  <si>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</si>
  <si>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</si>
  <si>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</si>
  <si>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</si>
  <si>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</si>
  <si>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</si>
  <si>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</si>
  <si>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</si>
  <si>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</si>
  <si>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</si>
  <si>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</si>
  <si>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</si>
  <si>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</si>
  <si>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</si>
  <si>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</si>
  <si>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</si>
  <si>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</si>
  <si>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</si>
  <si>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</si>
  <si>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</si>
  <si>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</si>
  <si>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</si>
  <si>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</si>
  <si>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</si>
  <si>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</si>
  <si>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</si>
  <si>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</si>
  <si>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</si>
  <si>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</si>
  <si>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</si>
  <si>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</si>
  <si>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</si>
  <si>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</si>
  <si>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</si>
  <si>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</si>
  <si>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</si>
  <si>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</si>
  <si>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</si>
  <si>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</si>
  <si>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</si>
  <si>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</si>
  <si>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</si>
  <si>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</si>
  <si>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</si>
  <si>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</si>
  <si>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</si>
  <si>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</si>
  <si>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</si>
  <si>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</si>
  <si>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</si>
  <si>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</si>
  <si>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</si>
  <si>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</si>
  <si>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</si>
  <si>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</si>
  <si>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</si>
  <si>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</si>
  <si>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</si>
  <si>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</si>
  <si>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</si>
  <si>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</si>
  <si>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</si>
  <si>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</si>
  <si>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</si>
  <si>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</si>
  <si>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</si>
  <si>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</si>
  <si>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</si>
  <si>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</si>
  <si>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</si>
  <si>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</si>
  <si>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</si>
  <si>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</si>
  <si>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</si>
  <si>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</si>
  <si>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</si>
  <si>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</si>
  <si>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</si>
  <si>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</si>
  <si>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</si>
  <si>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</si>
  <si>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</si>
  <si>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</si>
  <si>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</si>
  <si>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</si>
  <si>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</si>
  <si>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</si>
  <si>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</si>
  <si>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</si>
  <si>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</si>
  <si>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</si>
  <si>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</si>
  <si>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</si>
  <si>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</si>
  <si>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</si>
  <si>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</si>
  <si>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</si>
  <si>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</si>
  <si>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</si>
  <si>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</si>
  <si>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</si>
  <si>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</si>
  <si>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</si>
  <si>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</si>
  <si>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</si>
  <si>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</si>
  <si>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</si>
  <si>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</si>
  <si>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</si>
  <si>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</si>
  <si>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</si>
  <si>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</si>
  <si>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</si>
  <si>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</si>
  <si>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</si>
  <si>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</si>
  <si>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</si>
  <si>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</si>
  <si>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</si>
  <si>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</si>
  <si>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</si>
  <si>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</si>
  <si>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</si>
  <si>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</si>
  <si>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</si>
  <si>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</si>
  <si>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</si>
  <si>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</si>
  <si>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</si>
  <si>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</si>
  <si>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</si>
  <si>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</si>
  <si>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</si>
  <si>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</si>
  <si>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</si>
  <si>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</si>
  <si>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</si>
  <si>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</si>
  <si>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</si>
  <si>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</si>
  <si>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</si>
  <si>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</si>
  <si>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</si>
  <si>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</si>
  <si>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</si>
  <si>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</si>
  <si>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</si>
  <si>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</si>
  <si>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</si>
  <si>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</si>
  <si>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</si>
  <si>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</si>
  <si>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</si>
  <si>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</si>
  <si>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</si>
  <si>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</si>
  <si>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</si>
  <si>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</si>
  <si>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</si>
  <si>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</si>
  <si>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</si>
  <si>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</si>
  <si>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</si>
  <si>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</si>
  <si>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</si>
  <si>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</si>
  <si>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</si>
  <si>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</si>
  <si>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</si>
  <si>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</si>
  <si>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</si>
  <si>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</si>
  <si>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</si>
  <si>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</si>
  <si>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</si>
  <si>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</si>
  <si>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</si>
  <si>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</si>
  <si>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</si>
  <si>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</si>
  <si>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</si>
  <si>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</si>
  <si>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</si>
  <si>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</si>
  <si>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</si>
  <si>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</si>
  <si>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</si>
  <si>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</si>
  <si>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</si>
  <si>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</si>
  <si>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</si>
  <si>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</si>
  <si>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</si>
  <si>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</si>
  <si>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</si>
  <si>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</si>
  <si>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</si>
  <si>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</si>
  <si>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</si>
  <si>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</si>
  <si>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</si>
  <si>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</si>
  <si>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</si>
  <si>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</si>
  <si>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</si>
  <si>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</si>
  <si>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</si>
  <si>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</si>
  <si>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</si>
  <si>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</si>
  <si>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</si>
  <si>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</si>
  <si>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</si>
  <si>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</si>
  <si>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</si>
  <si>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</si>
  <si>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</si>
  <si>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</si>
  <si>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</si>
  <si>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</si>
  <si>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</si>
  <si>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</si>
  <si>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</si>
  <si>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</si>
  <si>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</si>
  <si>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</si>
  <si>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</si>
  <si>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</si>
  <si>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</si>
  <si>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</si>
  <si>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</si>
  <si>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</si>
  <si>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</si>
  <si>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</si>
  <si>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</si>
  <si>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</si>
  <si>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</si>
  <si>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</si>
  <si>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</si>
  <si>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</si>
  <si>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</si>
  <si>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</si>
  <si>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</si>
  <si>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</si>
  <si>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</si>
  <si>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</si>
  <si>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</si>
  <si>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</si>
  <si>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</si>
  <si>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</si>
  <si>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</si>
  <si>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</si>
  <si>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</si>
  <si>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</si>
  <si>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</si>
  <si>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</si>
  <si>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</si>
  <si>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</si>
  <si>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</si>
  <si>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</si>
  <si>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</si>
  <si>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</si>
  <si>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</si>
  <si>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</si>
  <si>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</si>
  <si>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</si>
  <si>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</si>
  <si>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</si>
  <si>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</si>
  <si>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</si>
  <si>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</si>
  <si>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</si>
  <si>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</si>
  <si>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</si>
  <si>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</si>
  <si>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</si>
  <si>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</si>
  <si>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</si>
  <si>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</si>
  <si>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</si>
  <si>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</si>
  <si>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</si>
  <si>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</si>
  <si>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</si>
  <si>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</si>
  <si>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</si>
  <si>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</si>
  <si>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</si>
  <si>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</si>
  <si>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</si>
  <si>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</si>
  <si>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</si>
  <si>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</si>
  <si>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</si>
  <si>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</si>
  <si>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</si>
  <si>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</si>
  <si>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</si>
  <si>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</si>
  <si>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</si>
  <si>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</si>
  <si>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</si>
  <si>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</si>
  <si>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</si>
  <si>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</si>
  <si>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</si>
  <si>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</si>
  <si>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</si>
  <si>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</si>
  <si>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</si>
  <si>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</si>
  <si>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</si>
  <si>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</si>
  <si>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</si>
  <si>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</si>
  <si>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</si>
  <si>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</si>
  <si>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</si>
  <si>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</si>
  <si>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</si>
  <si>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</si>
  <si>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</si>
  <si>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</si>
  <si>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</si>
  <si>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</si>
  <si>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</si>
  <si>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</si>
  <si>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</si>
  <si>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</si>
  <si>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</si>
  <si>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</si>
  <si>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</si>
  <si>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</si>
  <si>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</si>
  <si>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</si>
  <si>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</si>
  <si>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</si>
  <si>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</si>
  <si>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</si>
  <si>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</si>
  <si>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</si>
  <si>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</si>
  <si>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</si>
  <si>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</si>
  <si>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</si>
  <si>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</si>
  <si>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</si>
  <si>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</si>
  <si>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</si>
  <si>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</si>
  <si>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</si>
  <si>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</si>
  <si>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</si>
  <si>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</si>
  <si>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</si>
  <si>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</si>
  <si>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</si>
  <si>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</si>
  <si>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</si>
  <si>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</si>
  <si>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</si>
  <si>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</si>
  <si>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</si>
  <si>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</si>
  <si>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</si>
  <si>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</si>
  <si>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</si>
  <si>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</si>
  <si>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</si>
  <si>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</si>
  <si>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</si>
  <si>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</si>
  <si>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</si>
  <si>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</si>
  <si>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</si>
  <si>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</si>
  <si>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</si>
  <si>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</si>
  <si>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</si>
  <si>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</si>
  <si>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</si>
  <si>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</si>
  <si>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</si>
  <si>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</si>
  <si>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</si>
  <si>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</si>
  <si>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</si>
  <si>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</si>
  <si>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</si>
  <si>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</si>
  <si>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</si>
  <si>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</si>
  <si>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</si>
  <si>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</si>
  <si>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</si>
  <si>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</si>
  <si>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</si>
  <si>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</si>
  <si>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</si>
  <si>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</si>
  <si>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</si>
  <si>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</si>
  <si>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</si>
  <si>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</si>
  <si>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</si>
  <si>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</si>
  <si>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</si>
  <si>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</si>
  <si>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</si>
  <si>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</si>
  <si>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</si>
  <si>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</si>
  <si>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</si>
  <si>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</si>
  <si>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</si>
  <si>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</si>
  <si>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</si>
  <si>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</si>
  <si>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</si>
  <si>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</si>
  <si>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</si>
  <si>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</si>
  <si>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</si>
  <si>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</si>
  <si>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</si>
  <si>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</si>
  <si>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</si>
  <si>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</si>
  <si>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</si>
  <si>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</si>
  <si>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</si>
  <si>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</si>
  <si>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</si>
  <si>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</si>
  <si>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</si>
  <si>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</si>
  <si>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</si>
  <si>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</si>
  <si>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</si>
  <si>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</si>
  <si>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</si>
  <si>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</si>
  <si>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</si>
  <si>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</si>
  <si>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</si>
  <si>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</si>
  <si>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</si>
  <si>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</si>
  <si>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</si>
  <si>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</si>
  <si>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</si>
  <si>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</si>
  <si>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</si>
  <si>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</si>
  <si>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</si>
  <si>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</si>
  <si>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</si>
  <si>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</si>
  <si>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</si>
  <si>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</si>
  <si>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</si>
  <si>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</si>
  <si>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</si>
  <si>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</si>
  <si>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</si>
  <si>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</si>
  <si>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</si>
  <si>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</si>
  <si>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</si>
  <si>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</si>
  <si>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</si>
  <si>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</si>
  <si>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</si>
  <si>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</si>
  <si>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</si>
  <si>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</si>
  <si>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</si>
  <si>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</si>
  <si>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</si>
  <si>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</si>
  <si>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</si>
  <si>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</si>
  <si>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</si>
  <si>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</si>
  <si>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</si>
  <si>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</si>
  <si>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</si>
  <si>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</si>
  <si>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</si>
  <si>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</si>
  <si>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</si>
  <si>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</si>
  <si>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</si>
  <si>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</si>
  <si>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</si>
  <si>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</si>
  <si>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</si>
  <si>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</si>
  <si>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</si>
  <si>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</si>
  <si>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</si>
  <si>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</si>
  <si>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</si>
  <si>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</si>
  <si>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</si>
  <si>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</si>
  <si>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</si>
  <si>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</si>
  <si>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</si>
  <si>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</si>
  <si>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</si>
  <si>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</si>
  <si>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</si>
  <si>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</si>
  <si>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</si>
  <si>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</si>
  <si>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</si>
  <si>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</si>
  <si>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</si>
  <si>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</si>
  <si>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</si>
  <si>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</si>
  <si>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</si>
  <si>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</si>
  <si>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</si>
  <si>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</si>
  <si>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</si>
  <si>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</si>
  <si>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</si>
  <si>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</si>
  <si>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</si>
  <si>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</si>
  <si>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</si>
  <si>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</si>
  <si>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</si>
  <si>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</si>
  <si>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</si>
  <si>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</si>
  <si>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</si>
  <si>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</si>
  <si>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</si>
  <si>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</si>
  <si>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</si>
  <si>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</si>
  <si>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</si>
  <si>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</si>
  <si>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</si>
  <si>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</si>
  <si>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</si>
  <si>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</si>
  <si>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</si>
  <si>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</si>
  <si>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</si>
  <si>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</si>
  <si>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</si>
  <si>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</si>
  <si>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</si>
  <si>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</si>
  <si>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</si>
  <si>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</si>
  <si>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</si>
  <si>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</si>
  <si>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</si>
  <si>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</si>
  <si>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</si>
  <si>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</si>
  <si>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</si>
  <si>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</si>
  <si>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</si>
  <si>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</si>
  <si>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</si>
  <si>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</si>
  <si>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</si>
  <si>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</si>
  <si>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</si>
  <si>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</si>
  <si>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</si>
  <si>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</si>
  <si>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</si>
  <si>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</si>
  <si>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</si>
  <si>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</si>
  <si>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</si>
  <si>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</si>
  <si>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</si>
  <si>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</si>
  <si>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</si>
  <si>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</si>
  <si>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</si>
  <si>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</si>
  <si>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</si>
  <si>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</si>
  <si>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</si>
  <si>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</si>
  <si>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</si>
  <si>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</si>
  <si>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</si>
  <si>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</si>
  <si>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</si>
  <si>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</si>
  <si>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</si>
  <si>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</si>
  <si>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</si>
  <si>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</si>
  <si>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</si>
  <si>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</si>
  <si>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</si>
  <si>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</si>
  <si>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</si>
  <si>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</si>
  <si>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</si>
  <si>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</si>
  <si>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</si>
  <si>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</si>
  <si>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</si>
  <si>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</si>
  <si>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</si>
  <si>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</si>
  <si>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</si>
  <si>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</si>
  <si>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</si>
  <si>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</si>
  <si>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</si>
  <si>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</si>
  <si>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</si>
  <si>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</si>
  <si>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</si>
  <si>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</si>
  <si>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</si>
  <si>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</si>
  <si>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</si>
  <si>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</si>
  <si>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</si>
  <si>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</si>
  <si>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</si>
  <si>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</si>
  <si>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</si>
  <si>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</si>
  <si>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</si>
  <si>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</si>
  <si>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</si>
  <si>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</si>
  <si>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</si>
  <si>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</si>
  <si>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</si>
  <si>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</si>
  <si>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</si>
  <si>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</si>
  <si>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</si>
  <si>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</si>
  <si>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</si>
  <si>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</si>
  <si>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</si>
  <si>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</si>
  <si>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</si>
  <si>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</si>
  <si>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</si>
  <si>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</si>
  <si>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</si>
  <si>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</si>
  <si>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</si>
  <si>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</si>
  <si>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</si>
  <si>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</si>
  <si>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</si>
  <si>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</si>
  <si>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</si>
  <si>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</si>
  <si>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</si>
  <si>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</si>
  <si>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</si>
  <si>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</si>
  <si>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</si>
  <si>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</si>
  <si>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</si>
  <si>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</si>
  <si>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</si>
  <si>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</si>
  <si>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</si>
  <si>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</si>
  <si>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</si>
  <si>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</si>
  <si>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</si>
  <si>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</si>
  <si>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</si>
  <si>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</si>
  <si>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</si>
  <si>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</si>
  <si>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</si>
  <si>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</si>
  <si>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</si>
  <si>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</si>
  <si>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</si>
  <si>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</si>
  <si>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</si>
  <si>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</si>
  <si>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</si>
  <si>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</si>
  <si>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</si>
  <si>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</si>
  <si>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</si>
  <si>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</si>
  <si>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</si>
  <si>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</si>
  <si>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</si>
  <si>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</si>
  <si>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</si>
  <si>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</si>
  <si>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</si>
  <si>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</si>
  <si>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</si>
  <si>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</si>
  <si>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</si>
  <si>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</si>
  <si>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</si>
  <si>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</si>
  <si>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</si>
  <si>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</si>
  <si>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</si>
  <si>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</si>
  <si>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</si>
  <si>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</si>
  <si>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</si>
  <si>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</si>
  <si>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</si>
  <si>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</si>
  <si>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</si>
  <si>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</si>
  <si>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</si>
  <si>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</si>
  <si>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</si>
  <si>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</si>
  <si>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</si>
  <si>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</si>
  <si>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</si>
  <si>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</si>
  <si>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</si>
  <si>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</si>
  <si>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</si>
  <si>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</si>
  <si>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</si>
  <si>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</si>
  <si>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</si>
  <si>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</si>
  <si>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</si>
  <si>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</si>
  <si>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</si>
  <si>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</si>
  <si>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</si>
  <si>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</si>
  <si>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</si>
  <si>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</si>
  <si>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</si>
  <si>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</si>
  <si>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</si>
  <si>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</si>
  <si>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</si>
  <si>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</si>
  <si>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</si>
  <si>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</si>
  <si>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</si>
  <si>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</si>
  <si>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</si>
  <si>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</si>
  <si>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</si>
  <si>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</si>
  <si>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</si>
  <si>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</si>
  <si>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</si>
  <si>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</si>
  <si>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</si>
  <si>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</si>
  <si>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</si>
  <si>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</si>
  <si>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</si>
  <si>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</si>
  <si>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</si>
  <si>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</si>
  <si>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</si>
  <si>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</si>
  <si>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</si>
  <si>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</si>
  <si>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</si>
  <si>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</si>
  <si>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</si>
  <si>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</si>
  <si>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</si>
  <si>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</si>
  <si>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</si>
  <si>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</si>
  <si>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</si>
  <si>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</si>
  <si>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</si>
  <si>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</si>
  <si>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</si>
  <si>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</si>
  <si>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</si>
  <si>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</si>
  <si>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</si>
  <si>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</si>
  <si>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</si>
  <si>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</si>
  <si>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</si>
  <si>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</si>
  <si>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</si>
  <si>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</si>
  <si>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</si>
  <si>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</si>
  <si>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</si>
  <si>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</si>
  <si>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</si>
  <si>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</si>
  <si>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</si>
  <si>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</si>
  <si>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</si>
  <si>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</si>
  <si>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</si>
  <si>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</si>
  <si>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</si>
  <si>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</si>
  <si>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</si>
  <si>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</si>
  <si>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</si>
  <si>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</si>
  <si>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</si>
  <si>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</si>
  <si>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</si>
  <si>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</si>
  <si>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</si>
  <si>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</si>
  <si>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</si>
  <si>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</si>
  <si>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</si>
  <si>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</si>
  <si>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08:08, autorizado 09:53, em deslocamento para intervalo </t>
  </si>
  <si>
    <t xml:space="preserve">Varrição </t>
  </si>
  <si>
    <t>MC1 07:47, sem oportunidade</t>
  </si>
  <si>
    <t>MC1 07:59, cancelado intervalo CCO</t>
  </si>
  <si>
    <t>Equipe pronta 09:32, em intervalo 10:30</t>
  </si>
  <si>
    <t>Aguarda chegada do V40 para abertura de intervalo - intervalo aberto 10:25 até 12:25</t>
  </si>
  <si>
    <t xml:space="preserve">Mauro   </t>
  </si>
  <si>
    <t>Igor</t>
  </si>
  <si>
    <t>Em intervalo 10:26 até 12:26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</si>
  <si>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</si>
  <si>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</si>
  <si>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</si>
  <si>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</si>
  <si>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</si>
  <si>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</si>
  <si>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</si>
  <si>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10:09, aguarda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</si>
  <si>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</si>
  <si>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</si>
  <si>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</si>
  <si>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</si>
  <si>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</si>
  <si>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</si>
  <si>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</si>
  <si>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ZPD2</t>
  </si>
  <si>
    <t>ZRU-ZVP</t>
  </si>
  <si>
    <t>ZRUZVP</t>
  </si>
  <si>
    <t xml:space="preserve">Ronda 7 dias </t>
  </si>
  <si>
    <t>Deslocamento para ZEC</t>
  </si>
  <si>
    <t>Varrição</t>
  </si>
  <si>
    <t>1 Jose Carlos</t>
  </si>
  <si>
    <t xml:space="preserve">Execulção de solda -  Condicionado a temperatura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</si>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</sst>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V237" activePane="bottomRight" state="frozen"/>
      <selection pane="bottomRight" activeCell="V260" sqref="V26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2" t="s">
        <v>969</v>
      </c>
      <c r="C1" s="253"/>
      <c r="D1" s="253"/>
      <c r="E1" s="252" t="s">
        <v>970</v>
      </c>
      <c r="F1" s="253"/>
      <c r="G1" s="254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5"/>
      <c r="AG1" s="4"/>
      <c r="AH1" s="229" t="s">
        <v>971</v>
      </c>
      <c r="AI1" s="230"/>
      <c r="AJ1" s="230"/>
      <c r="AK1" s="230"/>
      <c r="AL1" s="231"/>
      <c r="AM1" s="232"/>
      <c r="AN1" s="230"/>
      <c r="AO1" s="230"/>
      <c r="AP1" s="230"/>
      <c r="AQ1" s="230"/>
      <c r="AR1" s="230"/>
      <c r="AS1" s="230"/>
      <c r="AT1" s="230"/>
      <c r="AU1" s="230"/>
      <c r="AV1" s="230"/>
      <c r="AW1" s="230"/>
      <c r="AX1" s="230"/>
      <c r="AY1" s="230"/>
      <c r="AZ1" s="230"/>
      <c r="BA1" s="230"/>
      <c r="BB1" s="230"/>
      <c r="BC1" s="230"/>
      <c r="BD1" s="230"/>
      <c r="BE1" s="233"/>
      <c r="BF1" s="4"/>
      <c r="BG1" s="234" t="s">
        <v>972</v>
      </c>
      <c r="BH1" s="235"/>
      <c r="BI1" s="235"/>
      <c r="BJ1" s="236"/>
      <c r="BK1" s="217" t="s">
        <v>973</v>
      </c>
      <c r="BL1" s="226" t="s">
        <v>974</v>
      </c>
      <c r="BM1" s="227"/>
      <c r="BN1" s="227"/>
      <c r="BO1" s="227"/>
      <c r="BP1" s="227"/>
      <c r="BQ1" s="227"/>
      <c r="BR1" s="228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9" t="s">
        <v>975</v>
      </c>
      <c r="AI2" s="230"/>
      <c r="AJ2" s="230"/>
      <c r="AK2" s="230"/>
      <c r="AL2" s="231"/>
      <c r="AM2" s="232"/>
      <c r="AN2" s="230"/>
      <c r="AO2" s="230"/>
      <c r="AP2" s="233"/>
      <c r="AQ2" s="5"/>
      <c r="AR2" s="229" t="s">
        <v>978</v>
      </c>
      <c r="AS2" s="230"/>
      <c r="AT2" s="230"/>
      <c r="AU2" s="230"/>
      <c r="AV2" s="230"/>
      <c r="AW2" s="230"/>
      <c r="AX2" s="233"/>
      <c r="AY2" s="5"/>
      <c r="AZ2" s="243" t="s">
        <v>979</v>
      </c>
      <c r="BA2" s="244"/>
      <c r="BB2" s="229" t="s">
        <v>976</v>
      </c>
      <c r="BC2" s="230"/>
      <c r="BD2" s="230"/>
      <c r="BE2" s="233"/>
      <c r="BF2" s="4"/>
      <c r="BG2" s="237"/>
      <c r="BH2" s="238"/>
      <c r="BI2" s="238"/>
      <c r="BJ2" s="239"/>
      <c r="BK2" s="4"/>
      <c r="BL2" s="240"/>
      <c r="BM2" s="241"/>
      <c r="BN2" s="241"/>
      <c r="BO2" s="241"/>
      <c r="BP2" s="241"/>
      <c r="BQ2" s="241"/>
      <c r="BR2" s="242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3" t="s">
        <v>980</v>
      </c>
      <c r="AI3" s="244"/>
      <c r="AJ3" s="243" t="s">
        <v>981</v>
      </c>
      <c r="AK3" s="249"/>
      <c r="AL3" s="250"/>
      <c r="AM3" s="251"/>
      <c r="AN3" s="249"/>
      <c r="AO3" s="249"/>
      <c r="AP3" s="244"/>
      <c r="AQ3" s="60"/>
      <c r="AR3" s="247" t="s">
        <v>987</v>
      </c>
      <c r="AS3" s="248"/>
      <c r="AT3" s="247" t="s">
        <v>988</v>
      </c>
      <c r="AU3" s="248"/>
      <c r="AV3" s="247" t="s">
        <v>989</v>
      </c>
      <c r="AW3" s="248"/>
      <c r="AX3" s="60" t="s">
        <v>990</v>
      </c>
      <c r="AY3" s="60"/>
      <c r="AZ3" s="245"/>
      <c r="BA3" s="246"/>
      <c r="BB3" s="243" t="s">
        <v>983</v>
      </c>
      <c r="BC3" s="249"/>
      <c r="BD3" s="249"/>
      <c r="BE3" s="244"/>
      <c r="BF3" s="59"/>
      <c r="BG3" s="237"/>
      <c r="BH3" s="238"/>
      <c r="BI3" s="238"/>
      <c r="BJ3" s="239"/>
      <c r="BK3" s="59"/>
      <c r="BL3" s="226" t="s">
        <v>991</v>
      </c>
      <c r="BM3" s="227"/>
      <c r="BN3" s="227"/>
      <c r="BO3" s="228"/>
      <c r="BP3" s="226" t="s">
        <v>773</v>
      </c>
      <c r="BQ3" s="227"/>
      <c r="BR3" s="228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6" t="s">
        <v>1440</v>
      </c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1</v>
      </c>
      <c r="BH228" s="16"/>
      <c r="BI228" s="16" t="s">
        <v>1441</v>
      </c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1442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1443</v>
      </c>
      <c r="BJ230" s="16" t="s">
        <v>1443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1444</v>
      </c>
      <c r="BJ231" s="16" t="s">
        <v>1444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1</v>
      </c>
      <c r="BH232" s="16"/>
      <c r="BI232" s="16" t="s">
        <v>1445</v>
      </c>
      <c r="BJ232" s="16" t="s">
        <v>1445</v>
      </c>
      <c r="BK232" s="15"/>
      <c r="BL232" s="130"/>
      <c r="BM232" s="130"/>
      <c r="BN232" s="130"/>
      <c r="BO232" s="17"/>
      <c r="BP232" s="11" t="str">
        <f t="shared" si="12"/>
        <v>Produção</v>
      </c>
      <c r="BQ232" s="18">
        <f>IF(OR(B232="",E232=""),"*",AX232/O232)</f>
        <v>1.3333333333333339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0.51736111111111116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8.333333333333337E-2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1</v>
      </c>
      <c r="BH235" s="16"/>
      <c r="BI235" s="16" t="s">
        <v>1446</v>
      </c>
      <c r="BJ235" s="16" t="s">
        <v>1446</v>
      </c>
      <c r="BK235" s="15"/>
      <c r="BL235" s="130"/>
      <c r="BM235" s="130"/>
      <c r="BN235" s="130"/>
      <c r="BO235" s="17"/>
      <c r="BP235" s="11" t="str">
        <f t="shared" si="12"/>
        <v>Intervalo</v>
      </c>
      <c r="BQ235" s="18">
        <f>IF(OR(B235="",E235=""),"*",AX235/O235)</f>
        <v>0.50000000000000022</v>
      </c>
      <c r="BR235" s="18">
        <f>IF(OR(B235="",E235=""),"*",AZ235/P235)</f>
        <v>1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1</v>
      </c>
      <c r="BH236" s="16"/>
      <c r="BI236" s="16" t="s">
        <v>1446</v>
      </c>
      <c r="BJ236" s="16" t="s">
        <v>1446</v>
      </c>
      <c r="BK236" s="15"/>
      <c r="BL236" s="130"/>
      <c r="BM236" s="130"/>
      <c r="BN236" s="130"/>
      <c r="BO236" s="17"/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1447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1</v>
      </c>
      <c r="BH237" s="16"/>
      <c r="BI237" s="16" t="s">
        <v>1446</v>
      </c>
      <c r="BJ237" s="16" t="s">
        <v>1446</v>
      </c>
      <c r="BK237" s="15"/>
      <c r="BL237" s="130"/>
      <c r="BM237" s="130"/>
      <c r="BN237" s="130"/>
      <c r="BO237" s="17"/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1448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1</v>
      </c>
      <c r="BH238" s="16"/>
      <c r="BI238" s="16" t="s">
        <v>1449</v>
      </c>
      <c r="BJ238" s="16" t="s">
        <v>1449</v>
      </c>
      <c r="BK238" s="15"/>
      <c r="BL238" s="130"/>
      <c r="BM238" s="130"/>
      <c r="BN238" s="130"/>
      <c r="BO238" s="17"/>
      <c r="BP238" s="11" t="str">
        <f t="shared" si="12"/>
        <v>Produção</v>
      </c>
      <c r="BQ238" s="18">
        <f>IF(OR(B238="",E238=""),"*",AX238/O238)</f>
        <v>1.0000000000000004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1450</v>
      </c>
      <c r="M239" s="127" t="s">
        <v>1451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1452</v>
      </c>
      <c r="V239" s="151" t="s">
        <v>1453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1</v>
      </c>
      <c r="BH239" s="16"/>
      <c r="BI239" s="16" t="s">
        <v>1454</v>
      </c>
      <c r="BJ239" s="16" t="s">
        <v>1454</v>
      </c>
      <c r="BK239" s="15"/>
      <c r="BL239" s="130"/>
      <c r="BM239" s="130"/>
      <c r="BN239" s="130"/>
      <c r="BO239" s="17"/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1455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1</v>
      </c>
      <c r="BH241" s="16"/>
      <c r="BI241" s="17" t="s">
        <v>1456</v>
      </c>
      <c r="BJ241" s="17" t="s">
        <v>1456</v>
      </c>
      <c r="BK241" s="15"/>
      <c r="BL241" s="130"/>
      <c r="BM241" s="130"/>
      <c r="BN241" s="130"/>
      <c r="BO241" s="17"/>
      <c r="BP241" s="11" t="str">
        <f t="shared" si="12"/>
        <v>Produção</v>
      </c>
      <c r="BQ241" s="18">
        <f>IF(OR(B241="",E241=""),"*",AX241/O241)</f>
        <v>1.0000000000000009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 t="s">
        <v>1457</v>
      </c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1458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1459</v>
      </c>
      <c r="BJ245" s="16" t="s">
        <v>1459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1460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1461</v>
      </c>
      <c r="M247" s="127" t="s">
        <v>1462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1463</v>
      </c>
      <c r="V247" s="151" t="s">
        <v>1464</v>
      </c>
      <c r="W247" s="104" t="s">
        <v>452</v>
      </c>
      <c r="X247" s="129"/>
      <c r="Y247" s="104"/>
      <c r="Z247" s="105">
        <v>1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V8746071</v>
      </c>
      <c r="B249" s="102">
        <v>46071</v>
      </c>
      <c r="C249" s="134">
        <f>IF(BS_CONTROLE[[#This Row],[DATA]]="","",WEEKNUM(BS_CONTROLE[[#This Row],[DATA]]))</f>
        <v>8</v>
      </c>
      <c r="D249" s="104" t="s">
        <v>830</v>
      </c>
      <c r="E249" s="126" t="s">
        <v>729</v>
      </c>
      <c r="F249" s="142" t="str">
        <f>IF(D249="","*",VLOOKUP(E249,BS_ATIVIDADE[],3,FALSE))</f>
        <v>MECANIZAÇÃO - SOCADORA</v>
      </c>
      <c r="G249" s="106" t="s">
        <v>1465</v>
      </c>
      <c r="H249" s="106" t="s">
        <v>334</v>
      </c>
      <c r="I249" s="105">
        <v>73</v>
      </c>
      <c r="J249" s="105">
        <v>286.2</v>
      </c>
      <c r="K249" s="105">
        <v>286</v>
      </c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N249" s="106">
        <v>0.35416666666666669</v>
      </c>
      <c r="O249" s="106">
        <v>6.25E-2</v>
      </c>
      <c r="P249" s="105">
        <v>765</v>
      </c>
      <c r="Q249" s="9" t="str">
        <f>IF(E249=0, "*", IFERROR(_xlfn.XLOOKUP(E249, BS_ATIVIDADE[ATIVIDADE], BS_ATIVIDADE[UNIDADE]), "*"))</f>
        <v>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1063</v>
      </c>
      <c r="V249" s="151" t="s">
        <v>1282</v>
      </c>
      <c r="W249" s="104" t="s">
        <v>452</v>
      </c>
      <c r="X249" s="129"/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6230</v>
      </c>
      <c r="AE249" s="105">
        <v>6237</v>
      </c>
      <c r="AF249" s="105" t="s">
        <v>624</v>
      </c>
      <c r="AG249" s="14"/>
      <c r="AH249" s="126" t="str">
        <f>IF(BS_CONTROLE[[#This Row],[Atividade]]=0, "-", BS_CONTROLE[[#This Row],[Atividade]])</f>
        <v>MECANIZAÇÃO - SOCADORA</v>
      </c>
      <c r="AI249" s="8" t="str">
        <f>IF(BS_CONTROLE[[#This Row],[Atividade]]=0, "-", BS_CONTROLE[[#This Row],[Atividade]])</f>
        <v>MECANIZAÇÃO - SOCADORA</v>
      </c>
      <c r="AJ249" s="30" t="str">
        <f>BS_CONTROLE[[#This Row],[Local - Partida]]</f>
        <v>ZPD2</v>
      </c>
      <c r="AK249" s="30" t="str">
        <f>BS_CONTROLE[[#This Row],[Local - Encerramento]]</f>
        <v>ZDP2</v>
      </c>
      <c r="AL249" s="105" t="str">
        <f>IF(BS_CONTROLE[[#This Row],[Entre - Estações]]=0, "-", BS_CONTROLE[[#This Row],[Entre - Estações]])</f>
        <v>ZKY-ZZM</v>
      </c>
      <c r="AM249" s="105" t="str">
        <f>IF(BS_CONTROLE[[#This Row],[SB]]=0, "-", BS_CONTROLE[[#This Row],[SB]])</f>
        <v>286ZZM</v>
      </c>
      <c r="AN249" s="105">
        <f>IF(BS_CONTROLE[[#This Row],[SUB]]=0, "-", BS_CONTROLE[[#This Row],[SUB]])</f>
        <v>73</v>
      </c>
      <c r="AO249" s="105">
        <f>BS_CONTROLE[[#This Row],[KM - Inicio]]</f>
        <v>286.2</v>
      </c>
      <c r="AP249" s="105">
        <f>BS_CONTROLE[[#This Row],[KM - Inicio]]</f>
        <v>286.2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A7346071</v>
      </c>
      <c r="B251" s="102">
        <v>46071</v>
      </c>
      <c r="C251" s="134">
        <f>IF(BS_CONTROLE[[#This Row],[DATA]]="","",WEEKNUM(BS_CONTROLE[[#This Row],[DATA]]))</f>
        <v>8</v>
      </c>
      <c r="D251" s="104" t="s">
        <v>745</v>
      </c>
      <c r="E251" s="126" t="s">
        <v>645</v>
      </c>
      <c r="F251" s="142" t="str">
        <f>IF(D251="","*",VLOOKUP(E251,BS_ATIVIDADE[],3,FALSE))</f>
        <v>DETECÇÃO</v>
      </c>
      <c r="G251" s="106" t="s">
        <v>251</v>
      </c>
      <c r="H251" s="106" t="s">
        <v>332</v>
      </c>
      <c r="I251" s="105">
        <v>73</v>
      </c>
      <c r="J251" s="105">
        <v>203</v>
      </c>
      <c r="K251" s="105" t="s">
        <v>624</v>
      </c>
      <c r="L251" s="127" t="s">
        <v>1466</v>
      </c>
      <c r="M251" s="127" t="s">
        <v>1467</v>
      </c>
      <c r="N251" s="106">
        <v>0.375</v>
      </c>
      <c r="O251" s="106">
        <v>4.1666666666666664E-2</v>
      </c>
      <c r="P251" s="105">
        <v>100</v>
      </c>
      <c r="Q251" s="9" t="str">
        <f>IF(E251=0, "*", IFERROR(_xlfn.XLOOKUP(E251, BS_ATIVIDADE[ATIVIDADE], BS_ATIVIDADE[UNIDADE]), "*"))</f>
        <v>KM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1288</v>
      </c>
      <c r="V251" s="151" t="s">
        <v>1468</v>
      </c>
      <c r="W251" s="104" t="s">
        <v>447</v>
      </c>
      <c r="X251" s="129"/>
      <c r="Y251" s="104"/>
      <c r="Z251" s="105">
        <v>1</v>
      </c>
      <c r="AA251" s="103" t="s">
        <v>443</v>
      </c>
      <c r="AB251" s="152"/>
      <c r="AC251" s="107">
        <v>0.29166666666666669</v>
      </c>
      <c r="AD251" s="105">
        <v>6296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DETECÇÃO - RONDA 7 DIAS</v>
      </c>
      <c r="AI251" s="8" t="str">
        <f>IF(BS_CONTROLE[[#This Row],[Atividade]]=0, "-", BS_CONTROLE[[#This Row],[Atividade]])</f>
        <v>DETECÇÃO - RONDA 7 DIAS</v>
      </c>
      <c r="AJ251" s="30" t="str">
        <f>BS_CONTROLE[[#This Row],[Local - Partida]]</f>
        <v>ZRU</v>
      </c>
      <c r="AK251" s="30" t="str">
        <f>BS_CONTROLE[[#This Row],[Local - Encerramento]]</f>
        <v>ZDP</v>
      </c>
      <c r="AL251" s="105" t="str">
        <f>IF(BS_CONTROLE[[#This Row],[Entre - Estações]]=0, "-", BS_CONTROLE[[#This Row],[Entre - Estações]])</f>
        <v>ZRU-ZVP</v>
      </c>
      <c r="AM251" s="105" t="str">
        <f>IF(BS_CONTROLE[[#This Row],[SB]]=0, "-", BS_CONTROLE[[#This Row],[SB]])</f>
        <v>ZRUZVP</v>
      </c>
      <c r="AN251" s="105">
        <f>IF(BS_CONTROLE[[#This Row],[SUB]]=0, "-", BS_CONTROLE[[#This Row],[SUB]])</f>
        <v>73</v>
      </c>
      <c r="AO251" s="105">
        <f>BS_CONTROLE[[#This Row],[KM - Inicio]]</f>
        <v>203</v>
      </c>
      <c r="AP251" s="105">
        <f>BS_CONTROLE[[#This Row],[KM - Inicio]]</f>
        <v>203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KM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>W5446071</v>
      </c>
      <c r="B252" s="102">
        <v>46071</v>
      </c>
      <c r="C252" s="134">
        <f>IF(BS_CONTROLE[[#This Row],[DATA]]="","",WEEKNUM(BS_CONTROLE[[#This Row],[DATA]]))</f>
        <v>8</v>
      </c>
      <c r="D252" s="104" t="s">
        <v>850</v>
      </c>
      <c r="E252" s="126" t="s">
        <v>638</v>
      </c>
      <c r="F252" s="142" t="str">
        <f>IF(D252="","*",VLOOKUP(E252,BS_ATIVIDADE[],3,FALSE))</f>
        <v>OUTROS</v>
      </c>
      <c r="G252" s="106" t="s">
        <v>253</v>
      </c>
      <c r="H252" s="106" t="s">
        <v>302</v>
      </c>
      <c r="I252" s="105">
        <v>73</v>
      </c>
      <c r="J252" s="105">
        <v>203</v>
      </c>
      <c r="K252" s="105" t="s">
        <v>624</v>
      </c>
      <c r="L252" s="127" t="s">
        <v>1352</v>
      </c>
      <c r="M252" s="127" t="s">
        <v>1353</v>
      </c>
      <c r="N252" s="106">
        <v>0.45833333333333331</v>
      </c>
      <c r="O252" s="106">
        <v>4.1666666666666664E-2</v>
      </c>
      <c r="P252" s="105">
        <v>1</v>
      </c>
      <c r="Q252" s="9" t="str">
        <f>IF(E252=0, "*", IFERROR(_xlfn.XLOOKUP(E252, BS_ATIVIDADE[ATIVIDADE], BS_ATIVIDADE[UNIDADE]), "*"))</f>
        <v>BINÁRIO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1354</v>
      </c>
      <c r="V252" s="151" t="s">
        <v>1469</v>
      </c>
      <c r="W252" s="104" t="s">
        <v>452</v>
      </c>
      <c r="X252" s="129"/>
      <c r="Y252" s="104"/>
      <c r="Z252" s="105">
        <v>1</v>
      </c>
      <c r="AA252" s="103" t="s">
        <v>449</v>
      </c>
      <c r="AB252" s="152"/>
      <c r="AC252" s="107">
        <v>0.41666666666666669</v>
      </c>
      <c r="AD252" s="105">
        <v>9401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DESLOCAMENTO</v>
      </c>
      <c r="AI252" s="8" t="str">
        <f>IF(BS_CONTROLE[[#This Row],[Atividade]]=0, "-", BS_CONTROLE[[#This Row],[Atividade]])</f>
        <v>DESLOCAMENTO</v>
      </c>
      <c r="AJ252" s="30" t="str">
        <f>BS_CONTROLE[[#This Row],[Local - Partida]]</f>
        <v>ZRU2</v>
      </c>
      <c r="AK252" s="30" t="str">
        <f>BS_CONTROLE[[#This Row],[Local - Encerramento]]</f>
        <v>ZEC2</v>
      </c>
      <c r="AL252" s="105" t="str">
        <f>IF(BS_CONTROLE[[#This Row],[Entre - Estações]]=0, "-", BS_CONTROLE[[#This Row],[Entre - Estações]])</f>
        <v>ZRU-ZEC</v>
      </c>
      <c r="AM252" s="105" t="str">
        <f>IF(BS_CONTROLE[[#This Row],[SB]]=0, "-", BS_CONTROLE[[#This Row],[SB]])</f>
        <v>ZRUZEC</v>
      </c>
      <c r="AN252" s="105">
        <f>IF(BS_CONTROLE[[#This Row],[SUB]]=0, "-", BS_CONTROLE[[#This Row],[SUB]])</f>
        <v>73</v>
      </c>
      <c r="AO252" s="105">
        <f>BS_CONTROLE[[#This Row],[KM - Inicio]]</f>
        <v>203</v>
      </c>
      <c r="AP252" s="105">
        <f>BS_CONTROLE[[#This Row],[KM - Inicio]]</f>
        <v>203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BINÁRIO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>V8846071</v>
      </c>
      <c r="B255" s="102">
        <v>46071</v>
      </c>
      <c r="C255" s="134">
        <f>IF(BS_CONTROLE[[#This Row],[DATA]]="","",WEEKNUM(BS_CONTROLE[[#This Row],[DATA]]))</f>
        <v>8</v>
      </c>
      <c r="D255" s="104" t="s">
        <v>832</v>
      </c>
      <c r="E255" s="126" t="s">
        <v>729</v>
      </c>
      <c r="F255" s="142" t="str">
        <f>IF(D255="","*",VLOOKUP(E255,BS_ATIVIDADE[],3,FALSE))</f>
        <v>MECANIZAÇÃO - SOCADORA</v>
      </c>
      <c r="G255" s="106" t="s">
        <v>201</v>
      </c>
      <c r="H255" s="106" t="s">
        <v>201</v>
      </c>
      <c r="I255" s="105">
        <v>73</v>
      </c>
      <c r="J255" s="105">
        <v>153.80000000000001</v>
      </c>
      <c r="K255" s="105">
        <v>151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5" s="106">
        <v>0.35416666666666669</v>
      </c>
      <c r="O255" s="106">
        <v>6.25E-2</v>
      </c>
      <c r="P255" s="105">
        <v>382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/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6234</v>
      </c>
      <c r="AE255" s="105">
        <v>6238</v>
      </c>
      <c r="AF255" s="105" t="s">
        <v>624</v>
      </c>
      <c r="AG255" s="14"/>
      <c r="AH255" s="126" t="str">
        <f>IF(BS_CONTROLE[[#This Row],[Atividade]]=0, "-", BS_CONTROLE[[#This Row],[Atividade]])</f>
        <v>MECANIZAÇÃO - SOCADORA</v>
      </c>
      <c r="AI255" s="8" t="str">
        <f>IF(BS_CONTROLE[[#This Row],[Atividade]]=0, "-", BS_CONTROLE[[#This Row],[Atividade]])</f>
        <v>MECANIZAÇÃO - SOCADORA</v>
      </c>
      <c r="AJ255" s="30" t="str">
        <f>BS_CONTROLE[[#This Row],[Local - Partida]]</f>
        <v>ZPNZXB</v>
      </c>
      <c r="AK255" s="30" t="str">
        <f>BS_CONTROLE[[#This Row],[Local - Encerramento]]</f>
        <v>ZPNZXB</v>
      </c>
      <c r="AL255" s="105" t="str">
        <f>IF(BS_CONTROLE[[#This Row],[Entre - Estações]]=0, "-", BS_CONTROLE[[#This Row],[Entre - Estações]])</f>
        <v>ZCV-ZCT</v>
      </c>
      <c r="AM255" s="105" t="str">
        <f>IF(BS_CONTROLE[[#This Row],[SB]]=0, "-", BS_CONTROLE[[#This Row],[SB]])</f>
        <v>152ZCT</v>
      </c>
      <c r="AN255" s="105">
        <f>IF(BS_CONTROLE[[#This Row],[SUB]]=0, "-", BS_CONTROLE[[#This Row],[SUB]])</f>
        <v>73</v>
      </c>
      <c r="AO255" s="105">
        <f>BS_CONTROLE[[#This Row],[KM - Inicio]]</f>
        <v>153.80000000000001</v>
      </c>
      <c r="AP255" s="105">
        <f>BS_CONTROLE[[#This Row],[KM - Inicio]]</f>
        <v>153.80000000000001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V1946071</v>
      </c>
      <c r="B256" s="102">
        <v>46071</v>
      </c>
      <c r="C256" s="134">
        <f>IF(BS_CONTROLE[[#This Row],[DATA]]="","",WEEKNUM(BS_CONTROLE[[#This Row],[DATA]]))</f>
        <v>8</v>
      </c>
      <c r="D256" s="104" t="s">
        <v>1406</v>
      </c>
      <c r="E256" s="126" t="s">
        <v>837</v>
      </c>
      <c r="F256" s="142" t="str">
        <f>IF(D256="","*",VLOOKUP(E256,BS_ATIVIDADE[],3,FALSE))</f>
        <v>OUTROS</v>
      </c>
      <c r="G256" s="106" t="s">
        <v>201</v>
      </c>
      <c r="H256" s="106" t="s">
        <v>201</v>
      </c>
      <c r="I256" s="105">
        <v>73</v>
      </c>
      <c r="J256" s="105">
        <v>134.41999999999999</v>
      </c>
      <c r="K256" s="105">
        <v>133.4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N256" s="106">
        <v>0.41666666666666669</v>
      </c>
      <c r="O256" s="106">
        <v>4.1666666666666664E-2</v>
      </c>
      <c r="P256" s="105">
        <v>200</v>
      </c>
      <c r="Q256" s="9" t="str">
        <f>IF(E256=0, "*", IFERROR(_xlfn.XLOOKUP(E256, BS_ATIVIDADE[ATIVIDADE], BS_ATIVIDADE[UNIDADE]), "*"))</f>
        <v>M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1063</v>
      </c>
      <c r="V256" s="151" t="s">
        <v>1470</v>
      </c>
      <c r="W256" s="104" t="s">
        <v>452</v>
      </c>
      <c r="X256" s="129"/>
      <c r="Y256" s="104"/>
      <c r="Z256" s="105" t="s">
        <v>1471</v>
      </c>
      <c r="AA256" s="103" t="s">
        <v>443</v>
      </c>
      <c r="AB256" s="152"/>
      <c r="AC256" s="107">
        <v>0.29166666666666669</v>
      </c>
      <c r="AD256" s="105">
        <v>6219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VARRIÇÃO</v>
      </c>
      <c r="AI256" s="8" t="str">
        <f>IF(BS_CONTROLE[[#This Row],[Atividade]]=0, "-", BS_CONTROLE[[#This Row],[Atividade]])</f>
        <v>VARRIÇÃO</v>
      </c>
      <c r="AJ256" s="30" t="str">
        <f>BS_CONTROLE[[#This Row],[Local - Partida]]</f>
        <v>ZPNZXB</v>
      </c>
      <c r="AK256" s="30" t="str">
        <f>BS_CONTROLE[[#This Row],[Local - Encerramento]]</f>
        <v>ZPNZXB</v>
      </c>
      <c r="AL256" s="105" t="str">
        <f>IF(BS_CONTROLE[[#This Row],[Entre - Estações]]=0, "-", BS_CONTROLE[[#This Row],[Entre - Estações]])</f>
        <v>ZXB-ZCV</v>
      </c>
      <c r="AM256" s="105" t="str">
        <f>IF(BS_CONTROLE[[#This Row],[SB]]=0, "-", BS_CONTROLE[[#This Row],[SB]])</f>
        <v>ZXB136</v>
      </c>
      <c r="AN256" s="105">
        <f>IF(BS_CONTROLE[[#This Row],[SUB]]=0, "-", BS_CONTROLE[[#This Row],[SUB]])</f>
        <v>73</v>
      </c>
      <c r="AO256" s="105">
        <f>BS_CONTROLE[[#This Row],[KM - Inicio]]</f>
        <v>134.41999999999999</v>
      </c>
      <c r="AP256" s="105">
        <f>BS_CONTROLE[[#This Row],[KM - Inicio]]</f>
        <v>134.41999999999999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M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PEDRO (TP-696)46071</v>
      </c>
      <c r="B257" s="102">
        <v>46071</v>
      </c>
      <c r="C257" s="134">
        <f>IF(BS_CONTROLE[[#This Row],[DATA]]="","",WEEKNUM(BS_CONTROLE[[#This Row],[DATA]]))</f>
        <v>8</v>
      </c>
      <c r="D257" s="104" t="s">
        <v>945</v>
      </c>
      <c r="E257" s="126" t="s">
        <v>806</v>
      </c>
      <c r="F257" s="142" t="str">
        <f>IF(D257="","*",VLOOKUP(E257,BS_ATIVIDADE[],3,FALSE))</f>
        <v>SOLDA</v>
      </c>
      <c r="G257" s="106" t="s">
        <v>624</v>
      </c>
      <c r="H257" s="106" t="s">
        <v>624</v>
      </c>
      <c r="I257" s="105">
        <v>73</v>
      </c>
      <c r="J257" s="105">
        <v>102.2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57" s="106">
        <v>0.375</v>
      </c>
      <c r="O257" s="106">
        <v>6.25E-2</v>
      </c>
      <c r="P257" s="105">
        <v>1</v>
      </c>
      <c r="Q257" s="9" t="str">
        <f>IF(E257=0, "*", IFERROR(_xlfn.XLOOKUP(E257, BS_ATIVIDADE[ATIVIDADE], BS_ATIVIDADE[UNIDADE]), "*"))</f>
        <v>Nº DE SOLDA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1292</v>
      </c>
      <c r="V257" s="151" t="s">
        <v>1472</v>
      </c>
      <c r="W257" s="104" t="s">
        <v>452</v>
      </c>
      <c r="X257" s="129"/>
      <c r="Y257" s="104"/>
      <c r="Z257" s="105" t="s">
        <v>624</v>
      </c>
      <c r="AA257" s="103"/>
      <c r="AB257" s="152"/>
      <c r="AC257" s="107" t="s">
        <v>624</v>
      </c>
      <c r="AD257" s="105" t="s">
        <v>624</v>
      </c>
      <c r="AE257" s="105" t="s">
        <v>624</v>
      </c>
      <c r="AF257" s="105" t="s">
        <v>624</v>
      </c>
      <c r="AG257" s="14"/>
      <c r="AH257" s="126" t="str">
        <f>IF(BS_CONTROLE[[#This Row],[Atividade]]=0, "-", BS_CONTROLE[[#This Row],[Atividade]])</f>
        <v>PDM - SOLDA</v>
      </c>
      <c r="AI257" s="8" t="str">
        <f>IF(BS_CONTROLE[[#This Row],[Atividade]]=0, "-", BS_CONTROLE[[#This Row],[Atividade]])</f>
        <v>PDM - SOLDA</v>
      </c>
      <c r="AJ257" s="30" t="str">
        <f>BS_CONTROLE[[#This Row],[Local - Partida]]</f>
        <v>-</v>
      </c>
      <c r="AK257" s="30" t="str">
        <f>BS_CONTROLE[[#This Row],[Local - Encerramento]]</f>
        <v>-</v>
      </c>
      <c r="AL257" s="105" t="str">
        <f>IF(BS_CONTROLE[[#This Row],[Entre - Estações]]=0, "-", BS_CONTROLE[[#This Row],[Entre - Estações]])</f>
        <v>ZCZ-ZZF</v>
      </c>
      <c r="AM257" s="105" t="str">
        <f>IF(BS_CONTROLE[[#This Row],[SB]]=0, "-", BS_CONTROLE[[#This Row],[SB]])</f>
        <v>101ZZF</v>
      </c>
      <c r="AN257" s="105">
        <f>IF(BS_CONTROLE[[#This Row],[SUB]]=0, "-", BS_CONTROLE[[#This Row],[SUB]])</f>
        <v>73</v>
      </c>
      <c r="AO257" s="105">
        <f>BS_CONTROLE[[#This Row],[KM - Inicio]]</f>
        <v>102.2</v>
      </c>
      <c r="AP257" s="105">
        <f>BS_CONTROLE[[#This Row],[KM - Inicio]]</f>
        <v>102.2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Nº DE SOLDA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>46071</v>
      </c>
      <c r="B259" s="102">
        <v>46071</v>
      </c>
      <c r="C259" s="134">
        <f>IF(BS_CONTROLE[[#This Row],[DATA]]="","",WEEKNUM(BS_CONTROLE[[#This Row],[DATA]]))</f>
        <v>8</v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46071</v>
      </c>
      <c r="B260" s="102">
        <v>46071</v>
      </c>
      <c r="C260" s="134">
        <f>IF(BS_CONTROLE[[#This Row],[DATA]]="","",WEEKNUM(BS_CONTROLE[[#This Row],[DATA]]))</f>
        <v>8</v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46071</v>
      </c>
      <c r="B261" s="102">
        <v>46071</v>
      </c>
      <c r="C261" s="134">
        <f>IF(BS_CONTROLE[[#This Row],[DATA]]="","",WEEKNUM(BS_CONTROLE[[#This Row],[DATA]]))</f>
        <v>8</v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>46071</v>
      </c>
      <c r="B262" s="102">
        <v>46071</v>
      </c>
      <c r="C262" s="134">
        <f>IF(BS_CONTROLE[[#This Row],[DATA]]="","",WEEKNUM(BS_CONTROLE[[#This Row],[DATA]]))</f>
        <v>8</v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>46071</v>
      </c>
      <c r="B263" s="102">
        <v>46071</v>
      </c>
      <c r="C263" s="134">
        <f>IF(BS_CONTROLE[[#This Row],[DATA]]="","",WEEKNUM(BS_CONTROLE[[#This Row],[DATA]]))</f>
        <v>8</v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50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36" operator="equal">
      <formula>"NÃO"</formula>
    </cfRule>
    <cfRule type="cellIs" dxfId="187" priority="12037" operator="equal">
      <formula>"SIM"</formula>
    </cfRule>
  </conditionalFormatting>
  <conditionalFormatting sqref="AY6:AY1056">
    <cfRule type="expression" dxfId="186" priority="54492">
      <formula>#REF!=1</formula>
    </cfRule>
  </conditionalFormatting>
  <conditionalFormatting sqref="BD6:BD1056 AX6:AX1056 T6:T1056">
    <cfRule type="cellIs" dxfId="185" priority="54476" operator="equal">
      <formula>"ERRO"</formula>
    </cfRule>
  </conditionalFormatting>
  <conditionalFormatting sqref="BP6:BP1056">
    <cfRule type="cellIs" dxfId="184" priority="54471" operator="equal">
      <formula>"Produção e Intervalo"</formula>
    </cfRule>
    <cfRule type="cellIs" dxfId="183" priority="54472" operator="equal">
      <formula>"Aderente"</formula>
    </cfRule>
    <cfRule type="cellIs" dxfId="182" priority="54473" operator="equal">
      <formula>"Intervalo"</formula>
    </cfRule>
    <cfRule type="cellIs" dxfId="181" priority="54474" operator="equal">
      <formula>"Produção"</formula>
    </cfRule>
    <cfRule type="cellIs" dxfId="180" priority="54475" operator="equal">
      <formula>"ERRO"</formula>
    </cfRule>
  </conditionalFormatting>
  <conditionalFormatting sqref="BQ6:BR1056">
    <cfRule type="cellIs" dxfId="179" priority="54453" operator="equal">
      <formula>"*"</formula>
    </cfRule>
    <cfRule type="cellIs" dxfId="178" priority="54454" operator="greaterThanOrEqual">
      <formula>1</formula>
    </cfRule>
    <cfRule type="cellIs" dxfId="177" priority="54455" operator="lessThan">
      <formula>1</formula>
    </cfRule>
  </conditionalFormatting>
  <conditionalFormatting sqref="BJ2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3" operator="equal">
      <formula>"OPORTUNIDADE"</formula>
    </cfRule>
  </conditionalFormatting>
  <conditionalFormatting sqref="X28:Y29">
    <cfRule type="cellIs" dxfId="175" priority="351" operator="equal">
      <formula>"NÃO"</formula>
    </cfRule>
    <cfRule type="cellIs" dxfId="174" priority="352" operator="equal">
      <formula>"SIM"</formula>
    </cfRule>
  </conditionalFormatting>
  <conditionalFormatting sqref="BJ1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58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9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9" operator="equal">
      <formula>"OPORTUNIDADE"</formula>
    </cfRule>
  </conditionalFormatting>
  <conditionalFormatting sqref="Y39">
    <cfRule type="cellIs" dxfId="172" priority="327" operator="equal">
      <formula>"NÃO"</formula>
    </cfRule>
    <cfRule type="cellIs" dxfId="171" priority="328" operator="equal">
      <formula>"SIM"</formula>
    </cfRule>
  </conditionalFormatting>
  <conditionalFormatting sqref="X42:X43">
    <cfRule type="cellIs" dxfId="170" priority="326" operator="equal">
      <formula>"OPORTUNIDADE"</formula>
    </cfRule>
  </conditionalFormatting>
  <conditionalFormatting sqref="X42:X43">
    <cfRule type="cellIs" dxfId="169" priority="324" operator="equal">
      <formula>"NÃO"</formula>
    </cfRule>
    <cfRule type="cellIs" dxfId="168" priority="325" operator="equal">
      <formula>"SIM"</formula>
    </cfRule>
  </conditionalFormatting>
  <conditionalFormatting sqref="BJ4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97" operator="equal">
      <formula>"OPORTUNIDADE"</formula>
    </cfRule>
  </conditionalFormatting>
  <conditionalFormatting sqref="X46:Y46 Y47:Y48 X47:X50">
    <cfRule type="cellIs" dxfId="166" priority="295" operator="equal">
      <formula>"NÃO"</formula>
    </cfRule>
    <cfRule type="cellIs" dxfId="165" priority="296" operator="equal">
      <formula>"SIM"</formula>
    </cfRule>
  </conditionalFormatting>
  <conditionalFormatting sqref="BJ3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9" operator="equal">
      <formula>"OPORTUNIDADE"</formula>
    </cfRule>
  </conditionalFormatting>
  <conditionalFormatting sqref="Y57">
    <cfRule type="cellIs" dxfId="163" priority="267" operator="equal">
      <formula>"NÃO"</formula>
    </cfRule>
    <cfRule type="cellIs" dxfId="162" priority="268" operator="equal">
      <formula>"SIM"</formula>
    </cfRule>
  </conditionalFormatting>
  <conditionalFormatting sqref="BJ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88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9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56" operator="equal">
      <formula>"OPORTUNIDADE"</formula>
    </cfRule>
  </conditionalFormatting>
  <conditionalFormatting sqref="X52:X61">
    <cfRule type="cellIs" dxfId="160" priority="254" operator="equal">
      <formula>"NÃO"</formula>
    </cfRule>
    <cfRule type="cellIs" dxfId="159" priority="255" operator="equal">
      <formula>"SIM"</formula>
    </cfRule>
  </conditionalFormatting>
  <conditionalFormatting sqref="BJ5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0" operator="equal">
      <formula>"OPORTUNIDADE"</formula>
    </cfRule>
  </conditionalFormatting>
  <conditionalFormatting sqref="Y73">
    <cfRule type="cellIs" dxfId="157" priority="218" operator="equal">
      <formula>"NÃO"</formula>
    </cfRule>
    <cfRule type="cellIs" dxfId="156" priority="219" operator="equal">
      <formula>"SIM"</formula>
    </cfRule>
  </conditionalFormatting>
  <conditionalFormatting sqref="X75">
    <cfRule type="cellIs" dxfId="155" priority="214" operator="equal">
      <formula>"OPORTUNIDADE"</formula>
    </cfRule>
  </conditionalFormatting>
  <conditionalFormatting sqref="X75">
    <cfRule type="cellIs" dxfId="154" priority="212" operator="equal">
      <formula>"NÃO"</formula>
    </cfRule>
    <cfRule type="cellIs" dxfId="153" priority="213" operator="equal">
      <formula>"SIM"</formula>
    </cfRule>
  </conditionalFormatting>
  <conditionalFormatting sqref="BJ6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07" operator="equal">
      <formula>"OPORTUNIDADE"</formula>
    </cfRule>
  </conditionalFormatting>
  <conditionalFormatting sqref="X76:X77">
    <cfRule type="cellIs" dxfId="151" priority="205" operator="equal">
      <formula>"NÃO"</formula>
    </cfRule>
    <cfRule type="cellIs" dxfId="150" priority="206" operator="equal">
      <formula>"SIM"</formula>
    </cfRule>
  </conditionalFormatting>
  <conditionalFormatting sqref="BO7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2">
      <iconSet showValue="0">
        <cfvo type="percent" val="0"/>
        <cfvo type="num" val="1"/>
        <cfvo type="num" val="1" gte="0"/>
      </iconSet>
    </cfRule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3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47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48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91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8:BJ229 BJ233:BJ234 BJ240:BJ244 BJ246:BJ1056">
    <cfRule type="iconSet" priority="63217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41">
      <iconSet showValue="0">
        <cfvo type="percent" val="0"/>
        <cfvo type="num" val="1"/>
        <cfvo type="num" val="1" gte="0"/>
      </iconSet>
    </cfRule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47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6">
    <cfRule type="iconSet" priority="63251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1473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1474</v>
      </c>
      <c r="C4" s="159" t="s">
        <v>1475</v>
      </c>
      <c r="D4" s="159" t="s">
        <v>1476</v>
      </c>
      <c r="E4" s="159" t="s">
        <v>1477</v>
      </c>
      <c r="F4" s="159" t="s">
        <v>4</v>
      </c>
      <c r="G4" s="159" t="s">
        <v>1478</v>
      </c>
    </row>
    <row r="5" spans="2:7">
      <c r="B5" s="160" t="s">
        <v>1479</v>
      </c>
      <c r="C5" s="160">
        <v>257068</v>
      </c>
      <c r="D5" s="160" t="s">
        <v>1480</v>
      </c>
      <c r="E5" s="160" t="s">
        <v>1481</v>
      </c>
      <c r="F5" s="160" t="s">
        <v>1481</v>
      </c>
      <c r="G5" s="161">
        <v>46296</v>
      </c>
    </row>
    <row r="6" spans="2:7">
      <c r="B6" s="160" t="s">
        <v>1482</v>
      </c>
      <c r="C6" s="160" t="s">
        <v>624</v>
      </c>
      <c r="D6" s="160" t="s">
        <v>624</v>
      </c>
      <c r="E6" s="160" t="s">
        <v>624</v>
      </c>
      <c r="F6" s="160" t="s">
        <v>1483</v>
      </c>
      <c r="G6" s="161" t="s">
        <v>624</v>
      </c>
    </row>
    <row r="7" spans="2:7">
      <c r="B7" s="160" t="s">
        <v>1484</v>
      </c>
      <c r="C7" s="160">
        <v>257472</v>
      </c>
      <c r="D7" s="160" t="s">
        <v>1485</v>
      </c>
      <c r="E7" s="160" t="s">
        <v>1486</v>
      </c>
      <c r="F7" s="160" t="s">
        <v>1486</v>
      </c>
      <c r="G7" s="161">
        <v>45992</v>
      </c>
    </row>
    <row r="8" spans="2:7">
      <c r="B8" s="160" t="s">
        <v>1487</v>
      </c>
      <c r="C8" s="160">
        <v>260307</v>
      </c>
      <c r="D8" s="160" t="s">
        <v>1488</v>
      </c>
      <c r="E8" s="160" t="s">
        <v>1489</v>
      </c>
      <c r="F8" s="160" t="s">
        <v>1486</v>
      </c>
      <c r="G8" s="161">
        <v>46082</v>
      </c>
    </row>
    <row r="9" spans="2:7">
      <c r="B9" s="160" t="s">
        <v>1490</v>
      </c>
      <c r="C9" s="160">
        <v>333033</v>
      </c>
      <c r="D9" s="160" t="s">
        <v>1491</v>
      </c>
      <c r="E9" s="160" t="s">
        <v>1483</v>
      </c>
      <c r="F9" s="160" t="s">
        <v>1492</v>
      </c>
      <c r="G9" s="160" t="s">
        <v>624</v>
      </c>
    </row>
    <row r="10" spans="2:7">
      <c r="B10" s="160" t="s">
        <v>1493</v>
      </c>
      <c r="C10" s="160">
        <v>263576</v>
      </c>
      <c r="D10" s="160" t="s">
        <v>1494</v>
      </c>
      <c r="E10" s="160" t="s">
        <v>1483</v>
      </c>
      <c r="F10" s="160" t="s">
        <v>1483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1495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1496</v>
      </c>
      <c r="E3" s="198" t="s">
        <v>1497</v>
      </c>
      <c r="F3" s="198" t="s">
        <v>1498</v>
      </c>
      <c r="G3" s="198" t="s">
        <v>1499</v>
      </c>
      <c r="H3" s="198" t="s">
        <v>1500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1501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1502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1503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1504</v>
      </c>
      <c r="V1" s="264"/>
      <c r="W1" s="264"/>
    </row>
    <row r="2" spans="1:23" ht="15" customHeight="1">
      <c r="A2" s="87" t="s">
        <v>1505</v>
      </c>
      <c r="B2" s="87" t="s">
        <v>1506</v>
      </c>
      <c r="C2" s="87" t="s">
        <v>442</v>
      </c>
      <c r="D2" s="88" t="s">
        <v>1012</v>
      </c>
      <c r="E2" s="88" t="s">
        <v>4</v>
      </c>
      <c r="F2" s="88" t="s">
        <v>1507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1508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Oportunidade</v>
      </c>
      <c r="C246" s="146" t="str">
        <f>IF(SP_NORTE!Y249="","*",SP_NORTE!Y249)</f>
        <v>*</v>
      </c>
      <c r="D246" s="138" t="str">
        <f>IF(SP_NORTE!R249="","*",SP_NORTE!R249)</f>
        <v>SP NORTE</v>
      </c>
      <c r="E246" s="138" t="str">
        <f>IF(SP_NORTE!S249="","*",SP_NORTE!S249)</f>
        <v>TMI-ZEB</v>
      </c>
      <c r="F246" s="145">
        <f>IF(SP_NORTE!B249="","*",SP_NORTE!B249)</f>
        <v>46071</v>
      </c>
      <c r="G246" s="145" t="str">
        <f>IF(SP_NORTE!D249="","*",SP_NORTE!D249)</f>
        <v>V87</v>
      </c>
      <c r="H246" s="145" t="str">
        <f>IF(SP_NORTE!E249="","*",SP_NORTE!E249)</f>
        <v>MECANIZAÇÃO - SOCADORA</v>
      </c>
      <c r="I246" s="145" t="str">
        <f>IF(SP_NORTE!G249="","*",SP_NORTE!G249)</f>
        <v>ZPD2</v>
      </c>
      <c r="J246" s="145" t="str">
        <f>IF(SP_NORTE!H249="","*",SP_NORTE!H249)</f>
        <v>ZDP2</v>
      </c>
      <c r="K246" s="138" t="str">
        <f>IF(SP_NORTE!L249="","*",SP_NORTE!L249)</f>
        <v>ZKY-ZZM</v>
      </c>
      <c r="L246" s="138" t="str">
        <f>IF(SP_NORTE!M249="","*",SP_NORTE!M249)</f>
        <v>286ZZM</v>
      </c>
      <c r="M246" s="139">
        <f>IF(SP_NORTE!I249="","*",SP_NORTE!I249)</f>
        <v>73</v>
      </c>
      <c r="N246" s="144">
        <f>IF(SP_NORTE!J249="","*",SP_NORTE!J249)</f>
        <v>286.2</v>
      </c>
      <c r="O246" s="144">
        <f>IF(SP_NORTE!K249="","*",SP_NORTE!K249)</f>
        <v>286</v>
      </c>
      <c r="P246" s="143">
        <f>IF(SP_NORTE!N249="","*",SP_NORTE!N249)</f>
        <v>0.35416666666666669</v>
      </c>
      <c r="Q246" s="143">
        <f>IF(SP_NORTE!O249="","*",SP_NORTE!O249)</f>
        <v>6.25E-2</v>
      </c>
      <c r="R246" s="145" t="str">
        <f>IF(SP_NORTE!P249="","*",CONCATENATE(SP_NORTE!P249," ",SP_NORTE!Q249))</f>
        <v>765 M</v>
      </c>
      <c r="S246" s="145" t="str">
        <f>IF(SP_NORTE!U249="","*",SP_NORTE!U249)</f>
        <v>Antonioni</v>
      </c>
      <c r="T246" s="145" t="str">
        <f>IF(SP_NORTE!V249="","*",SP_NORTE!V249)</f>
        <v>Socaria mecanizada</v>
      </c>
      <c r="U246" s="136">
        <f ca="1">_xlfn.XLOOKUP(G246&amp;$U$2,BS_CONTROLE[CHAVE],BS_CONTROLE[Quantidade_11],"-")</f>
        <v>0</v>
      </c>
      <c r="V246" s="136">
        <f ca="1">_xlfn.XLOOKUP(G246&amp;$V$2,BS_CONTROLE[CHAVE],BS_CONTROLE[Quantidade_11],"-")</f>
        <v>680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Contrato</v>
      </c>
      <c r="C248" s="146" t="str">
        <f>IF(SP_NORTE!Y251="","*",SP_NORTE!Y251)</f>
        <v>*</v>
      </c>
      <c r="D248" s="138" t="str">
        <f>IF(SP_NORTE!R251="","*",SP_NORTE!R251)</f>
        <v>SP NORTE</v>
      </c>
      <c r="E248" s="138" t="str">
        <f>IF(SP_NORTE!S251="","*",SP_NORTE!S251)</f>
        <v>ZEB-ZCZ</v>
      </c>
      <c r="F248" s="145">
        <f>IF(SP_NORTE!B251="","*",SP_NORTE!B251)</f>
        <v>46071</v>
      </c>
      <c r="G248" s="145" t="str">
        <f>IF(SP_NORTE!D251="","*",SP_NORTE!D251)</f>
        <v>A73</v>
      </c>
      <c r="H248" s="145" t="str">
        <f>IF(SP_NORTE!E251="","*",SP_NORTE!E251)</f>
        <v>DETECÇÃO - RONDA 7 DIAS</v>
      </c>
      <c r="I248" s="145" t="str">
        <f>IF(SP_NORTE!G251="","*",SP_NORTE!G251)</f>
        <v>ZRU</v>
      </c>
      <c r="J248" s="145" t="str">
        <f>IF(SP_NORTE!H251="","*",SP_NORTE!H251)</f>
        <v>ZDP</v>
      </c>
      <c r="K248" s="138" t="str">
        <f>IF(SP_NORTE!L251="","*",SP_NORTE!L251)</f>
        <v>ZRU-ZVP</v>
      </c>
      <c r="L248" s="138" t="str">
        <f>IF(SP_NORTE!M251="","*",SP_NORTE!M251)</f>
        <v>ZRUZVP</v>
      </c>
      <c r="M248" s="139">
        <f>IF(SP_NORTE!I251="","*",SP_NORTE!I251)</f>
        <v>73</v>
      </c>
      <c r="N248" s="144">
        <f>IF(SP_NORTE!J251="","*",SP_NORTE!J251)</f>
        <v>203</v>
      </c>
      <c r="O248" s="144" t="str">
        <f>IF(SP_NORTE!K251="","*",SP_NORTE!K251)</f>
        <v>-</v>
      </c>
      <c r="P248" s="143">
        <f>IF(SP_NORTE!N251="","*",SP_NORTE!N251)</f>
        <v>0.375</v>
      </c>
      <c r="Q248" s="143">
        <f>IF(SP_NORTE!O251="","*",SP_NORTE!O251)</f>
        <v>4.1666666666666664E-2</v>
      </c>
      <c r="R248" s="145" t="str">
        <f>IF(SP_NORTE!P251="","*",CONCATENATE(SP_NORTE!P251," ",SP_NORTE!Q251))</f>
        <v>100 KM</v>
      </c>
      <c r="S248" s="145" t="str">
        <f>IF(SP_NORTE!U251="","*",SP_NORTE!U251)</f>
        <v>Daniel</v>
      </c>
      <c r="T248" s="145" t="str">
        <f>IF(SP_NORTE!V251="","*",SP_NORTE!V251)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Oportunidade</v>
      </c>
      <c r="C249" s="146" t="str">
        <f>IF(SP_NORTE!Y252="","*",SP_NORTE!Y252)</f>
        <v>*</v>
      </c>
      <c r="D249" s="138" t="str">
        <f>IF(SP_NORTE!R252="","*",SP_NORTE!R252)</f>
        <v>SP NORTE</v>
      </c>
      <c r="E249" s="138" t="str">
        <f>IF(SP_NORTE!S252="","*",SP_NORTE!S252)</f>
        <v>ZEB-ZCZ</v>
      </c>
      <c r="F249" s="145">
        <f>IF(SP_NORTE!B252="","*",SP_NORTE!B252)</f>
        <v>46071</v>
      </c>
      <c r="G249" s="145" t="str">
        <f>IF(SP_NORTE!D252="","*",SP_NORTE!D252)</f>
        <v>W54</v>
      </c>
      <c r="H249" s="145" t="str">
        <f>IF(SP_NORTE!E252="","*",SP_NORTE!E252)</f>
        <v>DESLOCAMENTO</v>
      </c>
      <c r="I249" s="145" t="str">
        <f>IF(SP_NORTE!G252="","*",SP_NORTE!G252)</f>
        <v>ZRU2</v>
      </c>
      <c r="J249" s="145" t="str">
        <f>IF(SP_NORTE!H252="","*",SP_NORTE!H252)</f>
        <v>ZEC2</v>
      </c>
      <c r="K249" s="138" t="str">
        <f>IF(SP_NORTE!L252="","*",SP_NORTE!L252)</f>
        <v>ZRU-ZEC</v>
      </c>
      <c r="L249" s="138" t="str">
        <f>IF(SP_NORTE!M252="","*",SP_NORTE!M252)</f>
        <v>ZRUZEC</v>
      </c>
      <c r="M249" s="139">
        <f>IF(SP_NORTE!I252="","*",SP_NORTE!I252)</f>
        <v>73</v>
      </c>
      <c r="N249" s="144">
        <f>IF(SP_NORTE!J252="","*",SP_NORTE!J252)</f>
        <v>203</v>
      </c>
      <c r="O249" s="144" t="str">
        <f>IF(SP_NORTE!K252="","*",SP_NORTE!K252)</f>
        <v>-</v>
      </c>
      <c r="P249" s="143">
        <f>IF(SP_NORTE!N252="","*",SP_NORTE!N252)</f>
        <v>0.45833333333333331</v>
      </c>
      <c r="Q249" s="143">
        <f>IF(SP_NORTE!O252="","*",SP_NORTE!O252)</f>
        <v>4.1666666666666664E-2</v>
      </c>
      <c r="R249" s="145" t="str">
        <f>IF(SP_NORTE!P252="","*",CONCATENATE(SP_NORTE!P252," ",SP_NORTE!Q252))</f>
        <v>1 BINÁRIO</v>
      </c>
      <c r="S249" s="145" t="str">
        <f>IF(SP_NORTE!U252="","*",SP_NORTE!U252)</f>
        <v>Nelson</v>
      </c>
      <c r="T249" s="145" t="str">
        <f>IF(SP_NORTE!V252="","*",SP_NORTE!V252)</f>
        <v>Deslocamento para ZEC</v>
      </c>
      <c r="U249" s="136">
        <f ca="1">_xlfn.XLOOKUP(G249&amp;$U$2,BS_CONTROLE[CHAVE],BS_CONTROLE[Quantidade_11],"-")</f>
        <v>0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Oportunidade</v>
      </c>
      <c r="C252" s="146" t="str">
        <f>IF(SP_NORTE!Y255="","*",SP_NORTE!Y255)</f>
        <v>*</v>
      </c>
      <c r="D252" s="138" t="str">
        <f>IF(SP_NORTE!R255="","*",SP_NORTE!R255)</f>
        <v>SP NORTE</v>
      </c>
      <c r="E252" s="138" t="str">
        <f>IF(SP_NORTE!S255="","*",SP_NORTE!S255)</f>
        <v>ZEB-ZCZ</v>
      </c>
      <c r="F252" s="145">
        <f>IF(SP_NORTE!B255="","*",SP_NORTE!B255)</f>
        <v>46071</v>
      </c>
      <c r="G252" s="145" t="str">
        <f>IF(SP_NORTE!D255="","*",SP_NORTE!D255)</f>
        <v>V88</v>
      </c>
      <c r="H252" s="145" t="str">
        <f>IF(SP_NORTE!E255="","*",SP_NORTE!E255)</f>
        <v>MECANIZAÇÃO - SOCADORA</v>
      </c>
      <c r="I252" s="145" t="str">
        <f>IF(SP_NORTE!G255="","*",SP_NORTE!G255)</f>
        <v>ZPNZXB</v>
      </c>
      <c r="J252" s="145" t="str">
        <f>IF(SP_NORTE!H255="","*",SP_NORTE!H255)</f>
        <v>ZPNZXB</v>
      </c>
      <c r="K252" s="138" t="str">
        <f>IF(SP_NORTE!L255="","*",SP_NORTE!L255)</f>
        <v>ZCV-ZCT</v>
      </c>
      <c r="L252" s="138" t="str">
        <f>IF(SP_NORTE!M255="","*",SP_NORTE!M255)</f>
        <v>152ZCT</v>
      </c>
      <c r="M252" s="139">
        <f>IF(SP_NORTE!I255="","*",SP_NORTE!I255)</f>
        <v>73</v>
      </c>
      <c r="N252" s="144">
        <f>IF(SP_NORTE!J255="","*",SP_NORTE!J255)</f>
        <v>153.80000000000001</v>
      </c>
      <c r="O252" s="144">
        <f>IF(SP_NORTE!K255="","*",SP_NORTE!K255)</f>
        <v>151</v>
      </c>
      <c r="P252" s="143">
        <f>IF(SP_NORTE!N255="","*",SP_NORTE!N255)</f>
        <v>0.35416666666666669</v>
      </c>
      <c r="Q252" s="143">
        <f>IF(SP_NORTE!O255="","*",SP_NORTE!O255)</f>
        <v>6.25E-2</v>
      </c>
      <c r="R252" s="145" t="str">
        <f>IF(SP_NORTE!P255="","*",CONCATENATE(SP_NORTE!P255," ",SP_NORTE!Q255))</f>
        <v>382 M</v>
      </c>
      <c r="S252" s="145" t="str">
        <f>IF(SP_NORTE!U255="","*",SP_NORTE!U255)</f>
        <v>Antonioni</v>
      </c>
      <c r="T252" s="145" t="str">
        <f>IF(SP_NORTE!V255="","*",SP_NORTE!V255)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1400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Oportunidade</v>
      </c>
      <c r="C253" s="146" t="str">
        <f>IF(SP_NORTE!Y256="","*",SP_NORTE!Y256)</f>
        <v>*</v>
      </c>
      <c r="D253" s="138" t="str">
        <f>IF(SP_NORTE!R256="","*",SP_NORTE!R256)</f>
        <v>SP NORTE</v>
      </c>
      <c r="E253" s="138" t="str">
        <f>IF(SP_NORTE!S256="","*",SP_NORTE!S256)</f>
        <v>ZEB-ZCZ</v>
      </c>
      <c r="F253" s="145">
        <f>IF(SP_NORTE!B256="","*",SP_NORTE!B256)</f>
        <v>46071</v>
      </c>
      <c r="G253" s="145" t="str">
        <f>IF(SP_NORTE!D256="","*",SP_NORTE!D256)</f>
        <v>V19</v>
      </c>
      <c r="H253" s="145" t="str">
        <f>IF(SP_NORTE!E256="","*",SP_NORTE!E256)</f>
        <v>VARRIÇÃO</v>
      </c>
      <c r="I253" s="145" t="str">
        <f>IF(SP_NORTE!G256="","*",SP_NORTE!G256)</f>
        <v>ZPNZXB</v>
      </c>
      <c r="J253" s="145" t="str">
        <f>IF(SP_NORTE!H256="","*",SP_NORTE!H256)</f>
        <v>ZPNZXB</v>
      </c>
      <c r="K253" s="138" t="str">
        <f>IF(SP_NORTE!L256="","*",SP_NORTE!L256)</f>
        <v>ZXB-ZCV</v>
      </c>
      <c r="L253" s="138" t="str">
        <f>IF(SP_NORTE!M256="","*",SP_NORTE!M256)</f>
        <v>ZXB136</v>
      </c>
      <c r="M253" s="139">
        <f>IF(SP_NORTE!I256="","*",SP_NORTE!I256)</f>
        <v>73</v>
      </c>
      <c r="N253" s="144">
        <f>IF(SP_NORTE!J256="","*",SP_NORTE!J256)</f>
        <v>134.41999999999999</v>
      </c>
      <c r="O253" s="144">
        <f>IF(SP_NORTE!K256="","*",SP_NORTE!K256)</f>
        <v>133.4</v>
      </c>
      <c r="P253" s="143">
        <f>IF(SP_NORTE!N256="","*",SP_NORTE!N256)</f>
        <v>0.41666666666666669</v>
      </c>
      <c r="Q253" s="143">
        <f>IF(SP_NORTE!O256="","*",SP_NORTE!O256)</f>
        <v>4.1666666666666664E-2</v>
      </c>
      <c r="R253" s="145" t="str">
        <f>IF(SP_NORTE!P256="","*",CONCATENATE(SP_NORTE!P256," ",SP_NORTE!Q256))</f>
        <v>200 M</v>
      </c>
      <c r="S253" s="145" t="str">
        <f>IF(SP_NORTE!U256="","*",SP_NORTE!U256)</f>
        <v>Antonioni</v>
      </c>
      <c r="T253" s="145" t="str">
        <f>IF(SP_NORTE!V256="","*",SP_NORTE!V256)</f>
        <v>Varrição</v>
      </c>
      <c r="U253" s="136" t="str">
        <f ca="1">_xlfn.XLOOKUP(G253&amp;$U$2,BS_CONTROLE[CHAVE],BS_CONTROLE[Quantidade_11],"-")</f>
        <v>-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Oportunidade</v>
      </c>
      <c r="C254" s="146" t="str">
        <f>IF(SP_NORTE!Y257="","*",SP_NORTE!Y257)</f>
        <v>*</v>
      </c>
      <c r="D254" s="138" t="str">
        <f>IF(SP_NORTE!R257="","*",SP_NORTE!R257)</f>
        <v>SP NORTE</v>
      </c>
      <c r="E254" s="138" t="str">
        <f>IF(SP_NORTE!S257="","*",SP_NORTE!S257)</f>
        <v>ZEB-ZCZ</v>
      </c>
      <c r="F254" s="145">
        <f>IF(SP_NORTE!B257="","*",SP_NORTE!B257)</f>
        <v>46071</v>
      </c>
      <c r="G254" s="145" t="str">
        <f>IF(SP_NORTE!D257="","*",SP_NORTE!D257)</f>
        <v>PEDRO (TP-696)</v>
      </c>
      <c r="H254" s="145" t="str">
        <f>IF(SP_NORTE!E257="","*",SP_NORTE!E257)</f>
        <v>PDM - SOLDA</v>
      </c>
      <c r="I254" s="145" t="str">
        <f>IF(SP_NORTE!G257="","*",SP_NORTE!G257)</f>
        <v>-</v>
      </c>
      <c r="J254" s="145" t="str">
        <f>IF(SP_NORTE!H257="","*",SP_NORTE!H257)</f>
        <v>-</v>
      </c>
      <c r="K254" s="138" t="str">
        <f>IF(SP_NORTE!L257="","*",SP_NORTE!L257)</f>
        <v>ZCZ-ZZF</v>
      </c>
      <c r="L254" s="138" t="str">
        <f>IF(SP_NORTE!M257="","*",SP_NORTE!M257)</f>
        <v>101ZZF</v>
      </c>
      <c r="M254" s="139">
        <f>IF(SP_NORTE!I257="","*",SP_NORTE!I257)</f>
        <v>73</v>
      </c>
      <c r="N254" s="144">
        <f>IF(SP_NORTE!J257="","*",SP_NORTE!J257)</f>
        <v>102.2</v>
      </c>
      <c r="O254" s="144" t="str">
        <f>IF(SP_NORTE!K257="","*",SP_NORTE!K257)</f>
        <v>-</v>
      </c>
      <c r="P254" s="143">
        <f>IF(SP_NORTE!N257="","*",SP_NORTE!N257)</f>
        <v>0.375</v>
      </c>
      <c r="Q254" s="143">
        <f>IF(SP_NORTE!O257="","*",SP_NORTE!O257)</f>
        <v>6.25E-2</v>
      </c>
      <c r="R254" s="145" t="str">
        <f>IF(SP_NORTE!P257="","*",CONCATENATE(SP_NORTE!P257," ",SP_NORTE!Q257))</f>
        <v>1 Nº DE SOLDA</v>
      </c>
      <c r="S254" s="145" t="str">
        <f>IF(SP_NORTE!U257="","*",SP_NORTE!U257)</f>
        <v>Pedro</v>
      </c>
      <c r="T254" s="145" t="str">
        <f>IF(SP_NORTE!V257="","*",SP_NORTE!V257)</f>
        <v xml:space="preserve">Execulção de solda -  Condicionado a temperatura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>
        <f>IF(SP_NORTE!B259="","*",SP_NORTE!B259)</f>
        <v>46071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1509</v>
      </c>
      <c r="C2" s="121" t="s">
        <v>998</v>
      </c>
      <c r="D2" s="76" t="s">
        <v>1000</v>
      </c>
      <c r="E2" s="76" t="s">
        <v>1510</v>
      </c>
      <c r="F2" s="99" t="s">
        <v>1511</v>
      </c>
      <c r="G2" s="76" t="s">
        <v>1512</v>
      </c>
      <c r="H2" s="76" t="s">
        <v>1513</v>
      </c>
      <c r="I2" s="76" t="s">
        <v>1514</v>
      </c>
      <c r="J2" s="76" t="s">
        <v>1515</v>
      </c>
      <c r="K2" s="78" t="s">
        <v>1516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>
        <f>IF(SP_NORTE!Z247="","*",SP_NORTE!Z247)</f>
        <v>1</v>
      </c>
      <c r="K220" s="97">
        <f>IF(SP_NORTE!AC247="","*",SP_NORTE!AC247)</f>
        <v>0.33333333333333331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>
        <f>IF(SP_NORTE!B249="","*",SP_NORTE!B249)</f>
        <v>46071</v>
      </c>
      <c r="D222" s="94" t="str">
        <f>IF(SP_NORTE!D249="","*",SP_NORTE!D249)</f>
        <v>V87</v>
      </c>
      <c r="E222" s="94" t="str">
        <f>IF(SP_NORTE!G249="","*",SP_NORTE!G249)</f>
        <v>ZPD2</v>
      </c>
      <c r="F222" s="100" t="str">
        <f>IF(SP_NORTE!L249="","*",SP_NORTE!L249)</f>
        <v>ZKY-ZZM</v>
      </c>
      <c r="G222" s="95" t="str">
        <f>IF(SP_NORTE!H249="","*",SP_NORTE!H249)</f>
        <v>ZDP2</v>
      </c>
      <c r="H222" s="95" t="str">
        <f>IF(SP_NORTE!AA249="","*",SP_NORTE!AA249)</f>
        <v>FIXO</v>
      </c>
      <c r="I222" s="95" t="str">
        <f>IF(SP_NORTE!AB249="","*",SP_NORTE!AB249)</f>
        <v>*</v>
      </c>
      <c r="J222" s="96">
        <f>IF(SP_NORTE!Z249="","*",SP_NORTE!Z249)</f>
        <v>1</v>
      </c>
      <c r="K222" s="97">
        <f>IF(SP_NORTE!AC249="","*",SP_NORTE!AC249)</f>
        <v>0.29166666666666669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>
        <f>IF(SP_NORTE!B251="","*",SP_NORTE!B251)</f>
        <v>46071</v>
      </c>
      <c r="D224" s="94" t="str">
        <f>IF(SP_NORTE!D251="","*",SP_NORTE!D251)</f>
        <v>A73</v>
      </c>
      <c r="E224" s="94" t="str">
        <f>IF(SP_NORTE!G251="","*",SP_NORTE!G251)</f>
        <v>ZRU</v>
      </c>
      <c r="F224" s="100" t="str">
        <f>IF(SP_NORTE!L251="","*",SP_NORTE!L251)</f>
        <v>ZRU-ZVP</v>
      </c>
      <c r="G224" s="95" t="str">
        <f>IF(SP_NORTE!H251="","*",SP_NORTE!H251)</f>
        <v>ZDP</v>
      </c>
      <c r="H224" s="95" t="str">
        <f>IF(SP_NORTE!AA251="","*",SP_NORTE!AA251)</f>
        <v>FIXO</v>
      </c>
      <c r="I224" s="95" t="str">
        <f>IF(SP_NORTE!AB251="","*",SP_NORTE!AB251)</f>
        <v>*</v>
      </c>
      <c r="J224" s="96">
        <f>IF(SP_NORTE!Z251="","*",SP_NORTE!Z251)</f>
        <v>1</v>
      </c>
      <c r="K224" s="97">
        <f>IF(SP_NORTE!AC251="","*",SP_NORTE!AC251)</f>
        <v>0.29166666666666669</v>
      </c>
    </row>
    <row r="225" spans="2:11" hidden="1">
      <c r="B225" s="94" t="str">
        <f>IF(SP_NORTE!X252="","*",SP_NORTE!X252)</f>
        <v>*</v>
      </c>
      <c r="C225" s="95">
        <f>IF(SP_NORTE!B252="","*",SP_NORTE!B252)</f>
        <v>46071</v>
      </c>
      <c r="D225" s="94" t="str">
        <f>IF(SP_NORTE!D252="","*",SP_NORTE!D252)</f>
        <v>W54</v>
      </c>
      <c r="E225" s="94" t="str">
        <f>IF(SP_NORTE!G252="","*",SP_NORTE!G252)</f>
        <v>ZRU2</v>
      </c>
      <c r="F225" s="100" t="str">
        <f>IF(SP_NORTE!L252="","*",SP_NORTE!L252)</f>
        <v>ZRU-ZEC</v>
      </c>
      <c r="G225" s="95" t="str">
        <f>IF(SP_NORTE!H252="","*",SP_NORTE!H252)</f>
        <v>ZEC2</v>
      </c>
      <c r="H225" s="95" t="str">
        <f>IF(SP_NORTE!AA252="","*",SP_NORTE!AA252)</f>
        <v>ESCALA</v>
      </c>
      <c r="I225" s="95" t="str">
        <f>IF(SP_NORTE!AB252="","*",SP_NORTE!AB252)</f>
        <v>*</v>
      </c>
      <c r="J225" s="96">
        <f>IF(SP_NORTE!Z252="","*",SP_NORTE!Z252)</f>
        <v>1</v>
      </c>
      <c r="K225" s="97">
        <f>IF(SP_NORTE!AC252="","*",SP_NORTE!AC252)</f>
        <v>0.41666666666666669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>
        <f>IF(SP_NORTE!B255="","*",SP_NORTE!B255)</f>
        <v>46071</v>
      </c>
      <c r="D228" s="94" t="str">
        <f>IF(SP_NORTE!D255="","*",SP_NORTE!D255)</f>
        <v>V88</v>
      </c>
      <c r="E228" s="94" t="str">
        <f>IF(SP_NORTE!G255="","*",SP_NORTE!G255)</f>
        <v>ZPNZXB</v>
      </c>
      <c r="F228" s="100" t="str">
        <f>IF(SP_NORTE!L255="","*",SP_NORTE!L255)</f>
        <v>ZCV-ZCT</v>
      </c>
      <c r="G228" s="95" t="str">
        <f>IF(SP_NORTE!H255="","*",SP_NORTE!H255)</f>
        <v>ZPNZXB</v>
      </c>
      <c r="H228" s="95" t="str">
        <f>IF(SP_NORTE!AA255="","*",SP_NORTE!AA255)</f>
        <v>FIXO</v>
      </c>
      <c r="I228" s="95" t="str">
        <f>IF(SP_NORTE!AB255="","*",SP_NORTE!AB255)</f>
        <v>*</v>
      </c>
      <c r="J228" s="96">
        <f>IF(SP_NORTE!Z255="","*",SP_NORTE!Z255)</f>
        <v>1</v>
      </c>
      <c r="K228" s="97">
        <f>IF(SP_NORTE!AC255="","*",SP_NORTE!AC255)</f>
        <v>0.29166666666666669</v>
      </c>
    </row>
    <row r="229" spans="2:11" hidden="1">
      <c r="B229" s="94" t="str">
        <f>IF(SP_NORTE!X256="","*",SP_NORTE!X256)</f>
        <v>*</v>
      </c>
      <c r="C229" s="95">
        <f>IF(SP_NORTE!B256="","*",SP_NORTE!B256)</f>
        <v>46071</v>
      </c>
      <c r="D229" s="94" t="str">
        <f>IF(SP_NORTE!D256="","*",SP_NORTE!D256)</f>
        <v>V19</v>
      </c>
      <c r="E229" s="94" t="str">
        <f>IF(SP_NORTE!G256="","*",SP_NORTE!G256)</f>
        <v>ZPNZXB</v>
      </c>
      <c r="F229" s="100" t="str">
        <f>IF(SP_NORTE!L256="","*",SP_NORTE!L256)</f>
        <v>ZXB-ZCV</v>
      </c>
      <c r="G229" s="95" t="str">
        <f>IF(SP_NORTE!H256="","*",SP_NORTE!H256)</f>
        <v>ZPNZXB</v>
      </c>
      <c r="H229" s="95" t="str">
        <f>IF(SP_NORTE!AA256="","*",SP_NORTE!AA256)</f>
        <v>FIXO</v>
      </c>
      <c r="I229" s="95" t="str">
        <f>IF(SP_NORTE!AB256="","*",SP_NORTE!AB256)</f>
        <v>*</v>
      </c>
      <c r="J229" s="96" t="str">
        <f>IF(SP_NORTE!Z256="","*",SP_NORTE!Z256)</f>
        <v>1 Jose Carlos</v>
      </c>
      <c r="K229" s="97">
        <f>IF(SP_NORTE!AC256="","*",SP_NORTE!AC256)</f>
        <v>0.29166666666666669</v>
      </c>
    </row>
    <row r="230" spans="2:11" hidden="1">
      <c r="B230" s="94" t="str">
        <f>IF(SP_NORTE!X257="","*",SP_NORTE!X257)</f>
        <v>*</v>
      </c>
      <c r="C230" s="95">
        <f>IF(SP_NORTE!B257="","*",SP_NORTE!B257)</f>
        <v>46071</v>
      </c>
      <c r="D230" s="94" t="str">
        <f>IF(SP_NORTE!D257="","*",SP_NORTE!D257)</f>
        <v>PEDRO (TP-696)</v>
      </c>
      <c r="E230" s="94" t="str">
        <f>IF(SP_NORTE!G257="","*",SP_NORTE!G257)</f>
        <v>-</v>
      </c>
      <c r="F230" s="100" t="str">
        <f>IF(SP_NORTE!L257="","*",SP_NORTE!L257)</f>
        <v>ZCZ-ZZF</v>
      </c>
      <c r="G230" s="95" t="str">
        <f>IF(SP_NORTE!H257="","*",SP_NORTE!H257)</f>
        <v>-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-</v>
      </c>
      <c r="K230" s="97" t="str">
        <f>IF(SP_NORTE!AC257="","*",SP_NORTE!AC257)</f>
        <v>-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>
        <f>IF(SP_NORTE!B259="","*",SP_NORTE!B259)</f>
        <v>46071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>
        <f>IF(SP_NORTE!B260="","*",SP_NORTE!B260)</f>
        <v>46071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>
        <f>IF(SP_NORTE!B261="","*",SP_NORTE!B261)</f>
        <v>46071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>
        <f>IF(SP_NORTE!B262="","*",SP_NORTE!B262)</f>
        <v>46071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>
        <f>IF(SP_NORTE!B263="","*",SP_NORTE!B263)</f>
        <v>46071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1517</v>
      </c>
    </row>
    <row r="8" spans="1:73">
      <c r="BT8" s="215"/>
    </row>
    <row r="9" spans="1:73" ht="117.75">
      <c r="BS9" s="213"/>
      <c r="BT9" s="222" t="s">
        <v>1518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1519</v>
      </c>
      <c r="D5" s="266"/>
      <c r="E5" s="266"/>
      <c r="F5" s="266"/>
      <c r="G5" s="266"/>
      <c r="H5" s="266"/>
      <c r="I5" s="266"/>
      <c r="J5" s="267"/>
      <c r="K5" s="268" t="s">
        <v>1520</v>
      </c>
      <c r="L5" s="269"/>
      <c r="M5" s="269"/>
      <c r="N5" s="269"/>
      <c r="O5" s="270" t="s">
        <v>1521</v>
      </c>
      <c r="P5" s="271"/>
    </row>
    <row r="6" spans="1:16" s="74" customFormat="1" ht="15" customHeight="1">
      <c r="A6" s="66" t="s">
        <v>1507</v>
      </c>
      <c r="B6" s="75" t="s">
        <v>1506</v>
      </c>
      <c r="C6" s="76" t="s">
        <v>1012</v>
      </c>
      <c r="D6" s="77" t="s">
        <v>1013</v>
      </c>
      <c r="E6" s="76" t="s">
        <v>1522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1523</v>
      </c>
      <c r="M6" s="80" t="s">
        <v>642</v>
      </c>
      <c r="N6" s="81" t="s">
        <v>1007</v>
      </c>
      <c r="O6" s="156" t="s">
        <v>1050</v>
      </c>
      <c r="P6" s="132" t="s">
        <v>1524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Equipe em deslocamento pata ZSF, previsão de MC1 14h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1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1</v>
      </c>
      <c r="P177" s="147" t="str">
        <f>IF($A$2=1,IF(SP_NORTE!BI232="","*",SP_NORTE!BI232),IF(SP_NORTE!BJ232="","*",SP_NORTE!BJ232))</f>
        <v>Equipe pronta 09:32, em intervalo 10:30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1</v>
      </c>
      <c r="P180" s="147" t="str">
        <f>IF($A$2=1,IF(SP_NORTE!BI235="","*",SP_NORTE!BI235),IF(SP_NORTE!BJ235="","*",SP_NORTE!BJ235))</f>
        <v>Aguarda chegada do V40 para abertura de intervalo - intervalo aberto 10:25 até 12:25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1</v>
      </c>
      <c r="P181" s="147" t="str">
        <f>IF($A$2=1,IF(SP_NORTE!BI236="","*",SP_NORTE!BI236),IF(SP_NORTE!BJ236="","*",SP_NORTE!BJ236))</f>
        <v>Aguarda chegada do V40 para abertura de intervalo - intervalo aberto 10:25 até 12:25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1</v>
      </c>
      <c r="P182" s="147" t="str">
        <f>IF($A$2=1,IF(SP_NORTE!BI237="","*",SP_NORTE!BI237),IF(SP_NORTE!BJ237="","*",SP_NORTE!BJ237))</f>
        <v>Aguarda chegada do V40 para abertura de intervalo - intervalo aberto 10:25 até 12:25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1</v>
      </c>
      <c r="P183" s="147" t="str">
        <f>IF($A$2=1,IF(SP_NORTE!BI238="","*",SP_NORTE!BI238),IF(SP_NORTE!BJ238="","*",SP_NORTE!BJ238))</f>
        <v>Em intervalo 10:26 até 12:26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1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1</v>
      </c>
      <c r="P186" s="147" t="str">
        <f>IF($A$2=1,IF(SP_NORTE!BI241="","*",SP_NORTE!BI241),IF(SP_NORTE!BJ241="","*",SP_NORTE!BJ241))</f>
        <v xml:space="preserve">Equipe pronta 08:30, em intervalo 10:53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>
        <f>IF(SP_NORTE!B249="","*",SP_NORTE!B249)</f>
        <v>46071</v>
      </c>
      <c r="B194" s="83" t="str">
        <f>IF(SP_NORTE!W249="","*",SP_NORTE!W249)</f>
        <v>Oportunidade</v>
      </c>
      <c r="C194" s="83" t="str">
        <f>IF(SP_NORTE!R249="","*",SP_NORTE!R249)</f>
        <v>SP NORTE</v>
      </c>
      <c r="D194" s="83" t="str">
        <f>IF(SP_NORTE!S249="","*",SP_NORTE!S249)</f>
        <v>TMI-ZEB</v>
      </c>
      <c r="E194" s="83" t="str">
        <f>IF(SP_NORTE!D249="","*",SP_NORTE!D249)</f>
        <v>V87</v>
      </c>
      <c r="F194" s="83" t="str">
        <f>IF(SP_NORTE!G249="","*",SP_NORTE!G249)</f>
        <v>ZPD2</v>
      </c>
      <c r="G194" s="83" t="str">
        <f>IF(SP_NORTE!L249="","*",SP_NORTE!L249)</f>
        <v>ZKY-ZZM</v>
      </c>
      <c r="H194" s="116">
        <f>IF(SP_NORTE!J249="","*",SP_NORTE!J249)</f>
        <v>286.2</v>
      </c>
      <c r="I194" s="113">
        <f>IF(SP_NORTE!N249="","*",SP_NORTE!N249)</f>
        <v>0.35416666666666669</v>
      </c>
      <c r="J194" s="113">
        <f>IF(SP_NORTE!O249="","*",SP_NORTE!O249)</f>
        <v>6.25E-2</v>
      </c>
      <c r="K194" s="83" t="str">
        <f>IF(SP_NORTE!AJ249="","*",SP_NORTE!AJ249)</f>
        <v>ZPD2</v>
      </c>
      <c r="L194" s="83" t="str">
        <f>IF(SP_NORTE!AL249="","*",SP_NORTE!AL249)</f>
        <v>ZKY-ZZM</v>
      </c>
      <c r="M194" s="83">
        <f>IF(SP_NORTE!AO249="","*",SP_NORTE!AO249)</f>
        <v>286.2</v>
      </c>
      <c r="N194" s="83" t="str">
        <f>IF(SP_NORTE!AL249="","*",SP_NORTE!AL249)</f>
        <v>ZKY-ZZM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>
        <f>IF(SP_NORTE!B251="","*",SP_NORTE!B251)</f>
        <v>46071</v>
      </c>
      <c r="B196" s="83" t="str">
        <f>IF(SP_NORTE!W251="","*",SP_NORTE!W251)</f>
        <v>Contrato</v>
      </c>
      <c r="C196" s="83" t="str">
        <f>IF(SP_NORTE!R251="","*",SP_NORTE!R251)</f>
        <v>SP NORTE</v>
      </c>
      <c r="D196" s="83" t="str">
        <f>IF(SP_NORTE!S251="","*",SP_NORTE!S251)</f>
        <v>ZEB-ZCZ</v>
      </c>
      <c r="E196" s="83" t="str">
        <f>IF(SP_NORTE!D251="","*",SP_NORTE!D251)</f>
        <v>A73</v>
      </c>
      <c r="F196" s="83" t="str">
        <f>IF(SP_NORTE!G251="","*",SP_NORTE!G251)</f>
        <v>ZRU</v>
      </c>
      <c r="G196" s="83" t="str">
        <f>IF(SP_NORTE!L251="","*",SP_NORTE!L251)</f>
        <v>ZRU-ZVP</v>
      </c>
      <c r="H196" s="116">
        <f>IF(SP_NORTE!J251="","*",SP_NORTE!J251)</f>
        <v>203</v>
      </c>
      <c r="I196" s="113">
        <f>IF(SP_NORTE!N251="","*",SP_NORTE!N251)</f>
        <v>0.375</v>
      </c>
      <c r="J196" s="113">
        <f>IF(SP_NORTE!O251="","*",SP_NORTE!O251)</f>
        <v>4.1666666666666664E-2</v>
      </c>
      <c r="K196" s="83" t="str">
        <f>IF(SP_NORTE!AJ251="","*",SP_NORTE!AJ251)</f>
        <v>ZRU</v>
      </c>
      <c r="L196" s="83" t="str">
        <f>IF(SP_NORTE!AL251="","*",SP_NORTE!AL251)</f>
        <v>ZRU-ZVP</v>
      </c>
      <c r="M196" s="83">
        <f>IF(SP_NORTE!AO251="","*",SP_NORTE!AO251)</f>
        <v>203</v>
      </c>
      <c r="N196" s="83" t="str">
        <f>IF(SP_NORTE!AL251="","*",SP_NORTE!AL251)</f>
        <v>ZRU-ZVP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>
        <f>IF(SP_NORTE!B252="","*",SP_NORTE!B252)</f>
        <v>46071</v>
      </c>
      <c r="B197" s="83" t="str">
        <f>IF(SP_NORTE!W252="","*",SP_NORTE!W252)</f>
        <v>Oportunidade</v>
      </c>
      <c r="C197" s="83" t="str">
        <f>IF(SP_NORTE!R252="","*",SP_NORTE!R252)</f>
        <v>SP NORTE</v>
      </c>
      <c r="D197" s="83" t="str">
        <f>IF(SP_NORTE!S252="","*",SP_NORTE!S252)</f>
        <v>ZEB-ZCZ</v>
      </c>
      <c r="E197" s="83" t="str">
        <f>IF(SP_NORTE!D252="","*",SP_NORTE!D252)</f>
        <v>W54</v>
      </c>
      <c r="F197" s="83" t="str">
        <f>IF(SP_NORTE!G252="","*",SP_NORTE!G252)</f>
        <v>ZRU2</v>
      </c>
      <c r="G197" s="83" t="str">
        <f>IF(SP_NORTE!L252="","*",SP_NORTE!L252)</f>
        <v>ZRU-ZEC</v>
      </c>
      <c r="H197" s="116">
        <f>IF(SP_NORTE!J252="","*",SP_NORTE!J252)</f>
        <v>203</v>
      </c>
      <c r="I197" s="113">
        <f>IF(SP_NORTE!N252="","*",SP_NORTE!N252)</f>
        <v>0.45833333333333331</v>
      </c>
      <c r="J197" s="113">
        <f>IF(SP_NORTE!O252="","*",SP_NORTE!O252)</f>
        <v>4.1666666666666664E-2</v>
      </c>
      <c r="K197" s="83" t="str">
        <f>IF(SP_NORTE!AJ252="","*",SP_NORTE!AJ252)</f>
        <v>ZRU2</v>
      </c>
      <c r="L197" s="83" t="str">
        <f>IF(SP_NORTE!AL252="","*",SP_NORTE!AL252)</f>
        <v>ZRU-ZEC</v>
      </c>
      <c r="M197" s="83">
        <f>IF(SP_NORTE!AO252="","*",SP_NORTE!AO252)</f>
        <v>203</v>
      </c>
      <c r="N197" s="83" t="str">
        <f>IF(SP_NORTE!AL252="","*",SP_NORTE!AL252)</f>
        <v>ZRU-ZEC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>
        <f>IF(SP_NORTE!B255="","*",SP_NORTE!B255)</f>
        <v>46071</v>
      </c>
      <c r="B200" s="83" t="str">
        <f>IF(SP_NORTE!W255="","*",SP_NORTE!W255)</f>
        <v>Oportunidade</v>
      </c>
      <c r="C200" s="83" t="str">
        <f>IF(SP_NORTE!R255="","*",SP_NORTE!R255)</f>
        <v>SP NORTE</v>
      </c>
      <c r="D200" s="83" t="str">
        <f>IF(SP_NORTE!S255="","*",SP_NORTE!S255)</f>
        <v>ZEB-ZCZ</v>
      </c>
      <c r="E200" s="83" t="str">
        <f>IF(SP_NORTE!D255="","*",SP_NORTE!D255)</f>
        <v>V88</v>
      </c>
      <c r="F200" s="83" t="str">
        <f>IF(SP_NORTE!G255="","*",SP_NORTE!G255)</f>
        <v>ZPNZXB</v>
      </c>
      <c r="G200" s="83" t="str">
        <f>IF(SP_NORTE!L255="","*",SP_NORTE!L255)</f>
        <v>ZCV-ZCT</v>
      </c>
      <c r="H200" s="116">
        <f>IF(SP_NORTE!J255="","*",SP_NORTE!J255)</f>
        <v>153.80000000000001</v>
      </c>
      <c r="I200" s="113">
        <f>IF(SP_NORTE!N255="","*",SP_NORTE!N255)</f>
        <v>0.35416666666666669</v>
      </c>
      <c r="J200" s="113">
        <f>IF(SP_NORTE!O255="","*",SP_NORTE!O255)</f>
        <v>6.25E-2</v>
      </c>
      <c r="K200" s="83" t="str">
        <f>IF(SP_NORTE!AJ255="","*",SP_NORTE!AJ255)</f>
        <v>ZPNZXB</v>
      </c>
      <c r="L200" s="83" t="str">
        <f>IF(SP_NORTE!AL255="","*",SP_NORTE!AL255)</f>
        <v>ZCV-ZCT</v>
      </c>
      <c r="M200" s="83">
        <f>IF(SP_NORTE!AO255="","*",SP_NORTE!AO255)</f>
        <v>153.80000000000001</v>
      </c>
      <c r="N200" s="83" t="str">
        <f>IF(SP_NORTE!AL255="","*",SP_NORTE!AL255)</f>
        <v>ZCV-ZCT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>
        <f>IF(SP_NORTE!B256="","*",SP_NORTE!B256)</f>
        <v>46071</v>
      </c>
      <c r="B201" s="83" t="str">
        <f>IF(SP_NORTE!W256="","*",SP_NORTE!W256)</f>
        <v>Oportunidade</v>
      </c>
      <c r="C201" s="83" t="str">
        <f>IF(SP_NORTE!R256="","*",SP_NORTE!R256)</f>
        <v>SP NORTE</v>
      </c>
      <c r="D201" s="83" t="str">
        <f>IF(SP_NORTE!S256="","*",SP_NORTE!S256)</f>
        <v>ZEB-ZCZ</v>
      </c>
      <c r="E201" s="83" t="str">
        <f>IF(SP_NORTE!D256="","*",SP_NORTE!D256)</f>
        <v>V19</v>
      </c>
      <c r="F201" s="83" t="str">
        <f>IF(SP_NORTE!G256="","*",SP_NORTE!G256)</f>
        <v>ZPNZXB</v>
      </c>
      <c r="G201" s="83" t="str">
        <f>IF(SP_NORTE!L256="","*",SP_NORTE!L256)</f>
        <v>ZXB-ZCV</v>
      </c>
      <c r="H201" s="116">
        <f>IF(SP_NORTE!J256="","*",SP_NORTE!J256)</f>
        <v>134.41999999999999</v>
      </c>
      <c r="I201" s="113">
        <f>IF(SP_NORTE!N256="","*",SP_NORTE!N256)</f>
        <v>0.41666666666666669</v>
      </c>
      <c r="J201" s="113">
        <f>IF(SP_NORTE!O256="","*",SP_NORTE!O256)</f>
        <v>4.1666666666666664E-2</v>
      </c>
      <c r="K201" s="83" t="str">
        <f>IF(SP_NORTE!AJ256="","*",SP_NORTE!AJ256)</f>
        <v>ZPNZXB</v>
      </c>
      <c r="L201" s="83" t="str">
        <f>IF(SP_NORTE!AL256="","*",SP_NORTE!AL256)</f>
        <v>ZXB-ZCV</v>
      </c>
      <c r="M201" s="83">
        <f>IF(SP_NORTE!AO256="","*",SP_NORTE!AO256)</f>
        <v>134.41999999999999</v>
      </c>
      <c r="N201" s="83" t="str">
        <f>IF(SP_NORTE!AL256="","*",SP_NORTE!AL256)</f>
        <v>ZXB-ZCV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>
        <f>IF(SP_NORTE!B257="","*",SP_NORTE!B257)</f>
        <v>46071</v>
      </c>
      <c r="B202" s="83" t="str">
        <f>IF(SP_NORTE!W257="","*",SP_NORTE!W257)</f>
        <v>Oportunidade</v>
      </c>
      <c r="C202" s="83" t="str">
        <f>IF(SP_NORTE!R257="","*",SP_NORTE!R257)</f>
        <v>SP NORTE</v>
      </c>
      <c r="D202" s="83" t="str">
        <f>IF(SP_NORTE!S257="","*",SP_NORTE!S257)</f>
        <v>ZEB-ZCZ</v>
      </c>
      <c r="E202" s="83" t="str">
        <f>IF(SP_NORTE!D257="","*",SP_NORTE!D257)</f>
        <v>PEDRO (TP-696)</v>
      </c>
      <c r="F202" s="83" t="str">
        <f>IF(SP_NORTE!G257="","*",SP_NORTE!G257)</f>
        <v>-</v>
      </c>
      <c r="G202" s="83" t="str">
        <f>IF(SP_NORTE!L257="","*",SP_NORTE!L257)</f>
        <v>ZCZ-ZZF</v>
      </c>
      <c r="H202" s="116">
        <f>IF(SP_NORTE!J257="","*",SP_NORTE!J257)</f>
        <v>102.2</v>
      </c>
      <c r="I202" s="113">
        <f>IF(SP_NORTE!N257="","*",SP_NORTE!N257)</f>
        <v>0.375</v>
      </c>
      <c r="J202" s="113">
        <f>IF(SP_NORTE!O257="","*",SP_NORTE!O257)</f>
        <v>6.25E-2</v>
      </c>
      <c r="K202" s="83" t="str">
        <f>IF(SP_NORTE!AJ257="","*",SP_NORTE!AJ257)</f>
        <v>-</v>
      </c>
      <c r="L202" s="83" t="str">
        <f>IF(SP_NORTE!AL257="","*",SP_NORTE!AL257)</f>
        <v>ZCZ-ZZF</v>
      </c>
      <c r="M202" s="83">
        <f>IF(SP_NORTE!AO257="","*",SP_NORTE!AO257)</f>
        <v>102.2</v>
      </c>
      <c r="N202" s="83" t="str">
        <f>IF(SP_NORTE!AL257="","*",SP_NORTE!AL257)</f>
        <v>ZCZ-ZZF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>
        <f>IF(SP_NORTE!B259="","*",SP_NORTE!B259)</f>
        <v>46071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>
        <f>IF(SP_NORTE!B260="","*",SP_NORTE!B260)</f>
        <v>46071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>
        <f>IF(SP_NORTE!B261="","*",SP_NORTE!B261)</f>
        <v>46071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>
        <f>IF(SP_NORTE!B262="","*",SP_NORTE!B262)</f>
        <v>46071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>
        <f>IF(SP_NORTE!B263="","*",SP_NORTE!B263)</f>
        <v>46071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2026-02-17T15:38:49Z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