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671" documentId="120_S{118792C3-22EF-5104-A093-F22BFE3913F3}" xr6:coauthVersionLast="47" xr6:coauthVersionMax="47" xr10:uidLastSave="{CA83984B-E772-44AA-AFBB-88115612AADC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2" l="1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D57" i="1" a="1"/>
  <c r="BD57" i="1" s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AJ58" i="1"/>
  <c r="AK58" i="1"/>
  <c r="AL58" i="1"/>
  <c r="AN58" i="1"/>
  <c r="AO58" i="1"/>
  <c r="AP58" i="1"/>
  <c r="AQ58" i="1"/>
  <c r="BB58" i="1"/>
  <c r="BD58" i="1" a="1"/>
  <c r="BD58" i="1" s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BD69" i="1" s="1" a="1"/>
  <c r="BD69" i="1" s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AJ64" i="1"/>
  <c r="AK64" i="1"/>
  <c r="AL64" i="1"/>
  <c r="AM64" i="1"/>
  <c r="AO64" i="1"/>
  <c r="BE64" i="1" s="1" a="1"/>
  <c r="BE64" i="1" s="1"/>
  <c r="AP64" i="1"/>
  <c r="AQ64" i="1"/>
  <c r="BB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C39" i="1" a="1"/>
  <c r="BC39" i="1" s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BC47" i="1" s="1" a="1"/>
  <c r="BC47" i="1" s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F210" i="12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N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N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K256" i="15" l="1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AM50" i="1"/>
  <c r="AM49" i="1"/>
  <c r="AM48" i="1"/>
  <c r="AM47" i="1"/>
  <c r="AM45" i="1"/>
  <c r="AM43" i="1"/>
  <c r="AM42" i="1"/>
  <c r="AM41" i="1"/>
  <c r="AM39" i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N131" i="10" s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L128" i="10" s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N123" i="10" s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L120" i="10" s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N111" i="10" s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N106" i="10" s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L90" i="10" s="1"/>
  <c r="G152" i="10"/>
  <c r="D151" i="10"/>
  <c r="C151" i="10"/>
  <c r="AM144" i="1"/>
  <c r="L89" i="10" s="1"/>
  <c r="G151" i="10"/>
  <c r="D150" i="10"/>
  <c r="C150" i="10"/>
  <c r="AN143" i="1"/>
  <c r="AM143" i="1"/>
  <c r="L88" i="10" s="1"/>
  <c r="G150" i="10"/>
  <c r="M149" i="10"/>
  <c r="D149" i="10"/>
  <c r="C149" i="10"/>
  <c r="L87" i="10"/>
  <c r="G149" i="10"/>
  <c r="D148" i="10"/>
  <c r="C148" i="10"/>
  <c r="G148" i="10"/>
  <c r="D147" i="10"/>
  <c r="C147" i="10"/>
  <c r="AN141" i="1"/>
  <c r="AM141" i="1"/>
  <c r="G147" i="10"/>
  <c r="D146" i="10"/>
  <c r="C146" i="10"/>
  <c r="L84" i="10"/>
  <c r="G146" i="10"/>
  <c r="D145" i="10"/>
  <c r="C145" i="10"/>
  <c r="AM139" i="1"/>
  <c r="L83" i="10" s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L77" i="10"/>
  <c r="N77" i="10"/>
  <c r="D77" i="10"/>
  <c r="E73" i="15"/>
  <c r="C77" i="10"/>
  <c r="D73" i="15"/>
  <c r="G77" i="10"/>
  <c r="K73" i="15"/>
  <c r="D76" i="10"/>
  <c r="E72" i="15"/>
  <c r="C76" i="10"/>
  <c r="D72" i="15"/>
  <c r="G76" i="10"/>
  <c r="K72" i="15"/>
  <c r="L75" i="10"/>
  <c r="N75" i="10"/>
  <c r="D75" i="10"/>
  <c r="E71" i="15"/>
  <c r="C75" i="10"/>
  <c r="D71" i="15"/>
  <c r="G75" i="10"/>
  <c r="K71" i="15"/>
  <c r="L74" i="10"/>
  <c r="N74" i="10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L71" i="10"/>
  <c r="N71" i="10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L52" i="10"/>
  <c r="D52" i="10"/>
  <c r="E48" i="15"/>
  <c r="C52" i="10"/>
  <c r="D48" i="15"/>
  <c r="G52" i="10"/>
  <c r="K48" i="15"/>
  <c r="L51" i="10"/>
  <c r="N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L48" i="10"/>
  <c r="N48" i="10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L40" i="10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N52" i="10" s="1"/>
  <c r="AM939" i="1"/>
  <c r="L69" i="10" s="1"/>
  <c r="AM972" i="1"/>
  <c r="N36" i="10" s="1"/>
  <c r="AM968" i="1"/>
  <c r="N40" i="10" s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L78" i="10" s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L80" i="10" s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N44" i="10" s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114" i="10" l="1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<sst xmlns="http://schemas.openxmlformats.org/spreadsheetml/2006/main" count="5124" uniqueCount="1311">
  <si>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</si>
  <si>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</si>
  <si>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</si>
  <si>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</si>
  <si>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</si>
  <si>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</si>
  <si>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</si>
  <si>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</si>
  <si>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</si>
  <si>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</si>
  <si>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</si>
  <si>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</si>
  <si>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</si>
  <si>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</si>
  <si>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</si>
  <si>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</si>
  <si>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</si>
  <si>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</si>
  <si>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</si>
  <si>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</si>
  <si>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</si>
  <si>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</si>
  <si>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</si>
  <si>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</si>
  <si>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</si>
  <si>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</si>
  <si>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</si>
  <si>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</si>
  <si>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</si>
  <si>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</si>
  <si>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</si>
  <si>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</si>
  <si>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</si>
  <si>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</si>
  <si>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</si>
  <si>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</si>
  <si>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</si>
  <si>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</si>
  <si>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</si>
  <si>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</si>
  <si>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</si>
  <si>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</si>
  <si>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</si>
  <si>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</si>
  <si>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</si>
  <si>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</si>
  <si>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</si>
  <si>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</si>
  <si>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</si>
  <si>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</si>
  <si>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</si>
  <si>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</si>
  <si>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</si>
  <si>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</si>
  <si>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</si>
  <si>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</si>
  <si>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</si>
  <si>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</si>
  <si>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</si>
  <si>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</si>
  <si>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</si>
  <si>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</si>
  <si>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</si>
  <si>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</si>
  <si>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</si>
  <si>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</si>
  <si>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</si>
  <si>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</si>
  <si>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</si>
  <si>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</si>
  <si>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</si>
  <si>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</si>
  <si>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</si>
  <si>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</si>
  <si>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</si>
  <si>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</si>
  <si>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</si>
  <si>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</si>
  <si>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</si>
  <si>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</si>
  <si>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</si>
  <si>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</si>
  <si>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</si>
  <si>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</si>
  <si>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</si>
  <si>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</si>
  <si>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</si>
  <si>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</si>
  <si>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</si>
  <si>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</si>
  <si>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</si>
  <si>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</si>
  <si>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</si>
  <si>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</si>
  <si>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</si>
  <si>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</si>
  <si>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</si>
  <si>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</si>
  <si>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</si>
  <si>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</si>
  <si>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</si>
  <si>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</si>
  <si>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</si>
  <si>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</si>
  <si>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</si>
  <si>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</si>
  <si>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</si>
  <si>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</si>
  <si>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</si>
  <si>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</si>
  <si>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</si>
  <si>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</si>
  <si>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</si>
  <si>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</si>
  <si>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</si>
  <si>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</si>
  <si>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</si>
  <si>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</si>
  <si>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</si>
  <si>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</si>
  <si>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</si>
  <si>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</si>
  <si>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</si>
  <si>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</si>
  <si>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</si>
  <si>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</si>
  <si>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</si>
  <si>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</si>
  <si>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</si>
  <si>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</si>
  <si>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</si>
  <si>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</si>
  <si>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</si>
  <si>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</si>
  <si>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</si>
  <si>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</si>
  <si>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</si>
  <si>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</si>
  <si>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</si>
  <si>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</si>
  <si>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</si>
  <si>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</si>
  <si>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</si>
  <si>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</si>
  <si>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</si>
  <si>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</si>
  <si>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</si>
  <si>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</si>
  <si>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</si>
  <si>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</si>
  <si>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</si>
  <si>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</si>
  <si>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</si>
  <si>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</si>
  <si>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</si>
  <si>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</si>
  <si>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</si>
  <si>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</si>
  <si>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</si>
  <si>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</si>
  <si>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</si>
  <si>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</si>
  <si>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</si>
  <si>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</si>
  <si>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</si>
  <si>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</si>
  <si>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</si>
  <si>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</si>
  <si>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</si>
  <si>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</si>
  <si>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</si>
  <si>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</si>
  <si>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</si>
  <si>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</si>
  <si>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</si>
  <si>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</si>
  <si>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</si>
  <si>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</si>
  <si>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</si>
  <si>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</si>
  <si>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</si>
  <si>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</si>
  <si>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</si>
  <si>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</si>
  <si>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</si>
  <si>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</si>
  <si>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</si>
  <si>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</si>
  <si>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</si>
  <si>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</si>
  <si>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</si>
  <si>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</si>
  <si>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</si>
  <si>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</si>
  <si>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</si>
  <si>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</si>
  <si>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</si>
  <si>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</si>
  <si>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</si>
  <si>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</si>
  <si>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</si>
  <si>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</si>
  <si>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</si>
  <si>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</si>
  <si>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</si>
  <si>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</si>
  <si>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</si>
  <si>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</si>
  <si>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</si>
  <si>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</si>
  <si>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</si>
  <si>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</si>
  <si>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</si>
  <si>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</si>
  <si>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</si>
  <si>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</si>
  <si>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</si>
  <si>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</si>
  <si>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</si>
  <si>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</si>
  <si>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</si>
  <si>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</si>
  <si>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</si>
  <si>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</si>
  <si>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</si>
  <si>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</si>
  <si>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</si>
  <si>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</si>
  <si>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</si>
  <si>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</si>
  <si>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</si>
  <si>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</si>
  <si>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</si>
  <si>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</si>
  <si>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</si>
  <si>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</si>
  <si>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</si>
  <si>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</si>
  <si>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</si>
  <si>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</si>
  <si>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</si>
  <si>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</si>
  <si>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</si>
  <si>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</si>
  <si>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</si>
  <si>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</si>
  <si>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</si>
  <si>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</si>
  <si>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</si>
  <si>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</si>
  <si>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</si>
  <si>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</si>
  <si>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</si>
  <si>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</si>
  <si>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</si>
  <si>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</si>
  <si>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</si>
  <si>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</si>
  <si>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</si>
  <si>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</si>
  <si>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</si>
  <si>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</si>
  <si>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</si>
  <si>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</si>
  <si>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</si>
  <si>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</si>
  <si>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</si>
  <si>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</si>
  <si>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</si>
  <si>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</si>
  <si>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</si>
  <si>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</si>
  <si>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</si>
  <si>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</si>
  <si>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</si>
  <si>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</si>
  <si>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</si>
  <si>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</si>
  <si>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</si>
  <si>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</si>
  <si>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</si>
  <si>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</si>
  <si>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</si>
  <si>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</si>
  <si>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</si>
  <si>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</si>
  <si>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</si>
  <si>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</si>
  <si>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</si>
  <si>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</si>
  <si>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</si>
  <si>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</si>
  <si>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</si>
  <si>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</si>
  <si>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</si>
  <si>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</si>
  <si>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</si>
  <si>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</si>
  <si>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</si>
  <si>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</si>
  <si>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</si>
  <si>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</si>
  <si>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</si>
  <si>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</si>
  <si>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</si>
  <si>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</si>
  <si>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</si>
  <si>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</si>
  <si>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</si>
  <si>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</si>
  <si>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</si>
  <si>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</si>
  <si>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</si>
  <si>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</si>
  <si>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</si>
  <si>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</si>
  <si>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</si>
  <si>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</si>
  <si>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</si>
  <si>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</si>
  <si>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</si>
  <si>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</si>
  <si>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</si>
  <si>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</si>
  <si>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</si>
  <si>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</si>
  <si>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</si>
  <si>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</si>
  <si>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</si>
  <si>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</si>
  <si>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</si>
  <si>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</si>
  <si>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</si>
  <si>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</si>
  <si>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</si>
  <si>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</si>
  <si>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</si>
  <si>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</si>
  <si>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</si>
  <si>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</si>
  <si>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</si>
  <si>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</si>
  <si>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</si>
  <si>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</si>
  <si>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</si>
  <si>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</si>
  <si>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</si>
  <si>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</si>
  <si>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</si>
  <si>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</si>
  <si>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</si>
  <si>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</si>
  <si>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</si>
  <si>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</si>
  <si>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</si>
  <si>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</si>
  <si>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</si>
  <si>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</si>
  <si>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</si>
  <si>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</si>
  <si>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</si>
  <si>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</si>
  <si>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</si>
  <si>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</si>
  <si>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</si>
  <si>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</si>
  <si>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</si>
  <si>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</si>
  <si>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</si>
  <si>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</si>
  <si>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</si>
  <si>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</si>
  <si>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</si>
  <si>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</si>
  <si>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</si>
  <si>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</si>
  <si>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</si>
  <si>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</si>
  <si>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</si>
  <si>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</si>
  <si>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</si>
  <si>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</si>
  <si>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</si>
  <si>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</si>
  <si>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</si>
  <si>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</si>
  <si>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</si>
  <si>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</si>
  <si>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</si>
  <si>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</si>
  <si>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</si>
  <si>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</si>
  <si>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</si>
  <si>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</si>
  <si>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</si>
  <si>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</si>
  <si>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</si>
  <si>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</si>
  <si>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</si>
  <si>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</si>
  <si>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</si>
  <si>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</si>
  <si>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</si>
  <si>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</si>
  <si>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</si>
  <si>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</si>
  <si>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</si>
  <si>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</si>
  <si>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</si>
  <si>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</si>
  <si>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</si>
  <si>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</si>
  <si>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</si>
  <si>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</si>
  <si>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</si>
  <si>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</si>
  <si>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</si>
  <si>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</si>
  <si>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</si>
  <si>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</si>
  <si>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</si>
  <si>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</si>
  <si>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</si>
  <si>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</si>
  <si>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</si>
  <si>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</si>
  <si>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</si>
  <si>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</si>
  <si>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</si>
  <si>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</si>
  <si>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</si>
  <si>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</si>
  <si>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</si>
  <si>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</si>
  <si>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</si>
  <si>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</si>
  <si>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</si>
  <si>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</si>
  <si>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</si>
  <si>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</si>
  <si>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</si>
  <si>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</si>
  <si>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</si>
  <si>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</si>
  <si>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</si>
  <si>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</si>
  <si>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</si>
  <si>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</si>
  <si>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</si>
  <si>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</si>
  <si>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</si>
  <si>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</si>
  <si>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</si>
  <si>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</si>
  <si>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</si>
  <si>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</si>
  <si>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</si>
  <si>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</si>
  <si>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</si>
  <si>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</si>
  <si>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</si>
  <si>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</si>
  <si>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</si>
  <si>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</si>
  <si>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</si>
  <si>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</si>
  <si>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</si>
  <si>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</si>
  <si>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</si>
  <si>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</si>
  <si>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</si>
  <si>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</si>
  <si>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</si>
  <si>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</si>
  <si>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</si>
  <si>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</si>
  <si>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</si>
  <si>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</si>
  <si>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</si>
  <si>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</si>
  <si>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</si>
  <si>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</si>
  <si>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</si>
  <si>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</si>
  <si>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</si>
  <si>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</si>
  <si>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</si>
  <si>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</si>
  <si>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</si>
  <si>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</si>
  <si>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</si>
  <si>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</si>
  <si>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</si>
  <si>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</si>
  <si>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</si>
  <si>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</si>
  <si>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</si>
  <si>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</si>
  <si>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</si>
  <si>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</si>
  <si>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</si>
  <si>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</si>
  <si>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</si>
  <si>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</si>
  <si>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</si>
  <si>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</si>
  <si>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</si>
  <si>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</si>
  <si>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</si>
  <si>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</si>
  <si>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</si>
  <si>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</si>
  <si>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</si>
  <si>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</si>
  <si>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</si>
  <si>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</si>
  <si>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</si>
  <si>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</si>
  <si>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</si>
  <si>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</si>
  <si>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</si>
  <si>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</si>
  <si>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</si>
  <si>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</si>
  <si>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</si>
  <si>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</si>
  <si>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</si>
  <si>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</si>
  <si>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</si>
  <si>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</si>
  <si>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</si>
  <si>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</si>
  <si>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</si>
  <si>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</si>
  <si>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</si>
  <si>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</si>
  <si>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</si>
  <si>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</si>
  <si>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</si>
  <si>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</si>
  <si>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</si>
  <si>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</si>
  <si>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</si>
  <si>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</si>
  <si>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</si>
  <si>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</si>
  <si>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</si>
  <si>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</si>
  <si>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</si>
  <si>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</si>
  <si>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</si>
  <si>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</si>
  <si>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</si>
  <si>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</si>
  <si>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</si>
  <si>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</si>
  <si>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</si>
  <si>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</si>
  <si>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</si>
  <si>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</si>
  <si>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</si>
  <si>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</si>
  <si>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</si>
  <si>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</si>
  <si>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</si>
  <si>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</si>
  <si>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</si>
  <si>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</si>
  <si>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</si>
  <si>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</si>
  <si>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</si>
  <si>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</si>
  <si>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</si>
  <si>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</si>
  <si>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</si>
  <si>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</si>
  <si>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</si>
  <si>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</si>
  <si>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</si>
  <si>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</si>
  <si>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</si>
  <si>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</si>
  <si>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</si>
  <si>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</si>
  <si>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</si>
  <si>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</si>
  <si>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</si>
  <si>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</si>
  <si>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</si>
  <si>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</si>
  <si>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</si>
  <si>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</si>
  <si>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</si>
  <si>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</si>
  <si>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</si>
  <si>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</si>
  <si>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</si>
  <si>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</si>
  <si>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</si>
  <si>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</si>
  <si>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</si>
  <si>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</si>
  <si>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</si>
  <si>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</si>
  <si>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</si>
  <si>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</si>
  <si>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</si>
  <si>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</si>
  <si>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</si>
  <si>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</si>
  <si>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</si>
  <si>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</si>
  <si>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</si>
  <si>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</si>
  <si>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</si>
  <si>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</si>
  <si>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</si>
  <si>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</si>
  <si>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</si>
  <si>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</si>
  <si>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</si>
  <si>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</si>
  <si>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</si>
  <si>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</si>
  <si>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</si>
  <si>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</si>
  <si>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</si>
  <si>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</si>
  <si>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</si>
  <si>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</si>
  <si>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</si>
  <si>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</si>
  <si>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</si>
  <si>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</si>
  <si>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</si>
  <si>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</si>
  <si>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</si>
  <si>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</si>
  <si>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</si>
  <si>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</si>
  <si>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</si>
  <si>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</si>
  <si>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</si>
  <si>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</si>
  <si>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</si>
  <si>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</si>
  <si>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</si>
  <si>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</si>
  <si>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</si>
  <si>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</si>
  <si>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</si>
  <si>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</si>
  <si>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</si>
  <si>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</si>
  <si>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</si>
  <si>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</si>
  <si>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</si>
  <si>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</si>
  <si>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</si>
  <si>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</si>
  <si>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</si>
  <si>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</si>
  <si>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</si>
  <si>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</si>
  <si>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</si>
  <si>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</si>
  <si>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</si>
  <si>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</si>
  <si>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</si>
  <si>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</si>
  <si>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</si>
  <si>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</si>
  <si>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</si>
  <si>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</si>
  <si>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</si>
  <si>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</si>
  <si>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</si>
  <si>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</si>
  <si>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</si>
  <si>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</si>
  <si>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</si>
  <si>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</si>
  <si>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</si>
  <si>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</si>
  <si>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</si>
  <si>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</si>
  <si>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</si>
  <si>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</si>
  <si>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</si>
  <si>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</si>
  <si>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</si>
  <si>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</si>
  <si>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</si>
  <si>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</si>
  <si>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</si>
  <si>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</si>
  <si>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</si>
  <si>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</si>
  <si>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</si>
  <si>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</si>
  <si>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</si>
  <si>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</si>
  <si>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</si>
  <si>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</si>
  <si>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</si>
  <si>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</si>
  <si>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</si>
  <si>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</si>
  <si>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</si>
  <si>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</si>
  <si>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</si>
  <si>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</si>
  <si>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</si>
  <si>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</si>
  <si>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</si>
  <si>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</si>
  <si>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</si>
  <si>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</si>
  <si>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</si>
  <si>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</si>
  <si>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</si>
  <si>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</si>
  <si>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</si>
  <si>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</si>
  <si>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</si>
  <si>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</si>
  <si>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</si>
  <si>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</si>
  <si>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</si>
  <si>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</si>
  <si>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</si>
  <si>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</si>
  <si>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</si>
  <si>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</si>
  <si>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</si>
  <si>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</si>
  <si>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</si>
  <si>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</si>
  <si>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</si>
  <si>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</si>
  <si>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</si>
  <si>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</si>
  <si>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</si>
  <si>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</si>
  <si>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</si>
  <si>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</si>
  <si>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</si>
  <si>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</si>
  <si>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</si>
  <si>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</si>
  <si>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</si>
  <si>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</si>
  <si>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</si>
  <si>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</si>
  <si>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</si>
  <si>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</si>
  <si>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</si>
  <si>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</si>
  <si>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</si>
  <si>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</si>
  <si>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</si>
  <si>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</si>
  <si>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</si>
  <si>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</si>
  <si>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</si>
  <si>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</si>
  <si>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</si>
  <si>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</si>
  <si>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</si>
  <si>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</si>
  <si>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</si>
  <si>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</si>
  <si>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</si>
  <si>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</si>
  <si>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</si>
  <si>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</si>
  <si>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</si>
  <si>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</si>
  <si>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</si>
  <si>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</si>
  <si>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</si>
  <si>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</si>
  <si>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</si>
  <si>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</si>
  <si>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</si>
  <si>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</si>
  <si>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</si>
  <si>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</si>
  <si>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</si>
  <si>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</si>
  <si>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</si>
  <si>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</si>
  <si>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</si>
  <si>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</si>
  <si>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</si>
  <si>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</si>
  <si>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</si>
  <si>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</si>
  <si>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</si>
  <si>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</si>
  <si>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</si>
  <si>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</si>
  <si>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</si>
  <si>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</si>
  <si>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</si>
  <si>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</si>
  <si>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</si>
  <si>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</si>
  <si>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</si>
  <si>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</si>
  <si>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</si>
  <si>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</si>
  <si>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</si>
  <si>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</si>
  <si>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</si>
  <si>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</si>
  <si>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</si>
  <si>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</si>
  <si>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</si>
  <si>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</si>
  <si>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</si>
  <si>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</si>
  <si>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</si>
  <si>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</si>
  <si>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</si>
  <si>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</si>
  <si>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</si>
  <si>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</si>
  <si>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</si>
  <si>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</si>
  <si>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</si>
  <si>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</si>
  <si>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</si>
  <si>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</si>
  <si>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</si>
  <si>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</si>
  <si>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</si>
  <si>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</si>
  <si>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</si>
  <si>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</si>
  <si>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</si>
  <si>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</si>
  <si>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</si>
  <si>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</si>
  <si>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</si>
  <si>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</si>
  <si>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</si>
  <si>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</si>
  <si>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</si>
  <si>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</si>
  <si>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</si>
  <si>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</si>
  <si>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</si>
  <si>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</si>
  <si>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</si>
  <si>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</si>
  <si>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</si>
  <si>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</si>
  <si>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</si>
  <si>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</si>
  <si>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</si>
  <si>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</si>
  <si>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</si>
  <si>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</si>
  <si>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</si>
  <si>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</si>
  <si>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</si>
  <si>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</si>
  <si>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</si>
  <si>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</si>
  <si>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</si>
  <si>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</si>
  <si>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</si>
  <si>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</si>
  <si>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</si>
  <si>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</si>
  <si>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</si>
  <si>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</si>
  <si>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</si>
  <si>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</si>
  <si>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</si>
  <si>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</si>
  <si>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</si>
  <si>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</si>
  <si>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</si>
  <si>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</si>
  <si>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</si>
  <si>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</si>
  <si>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</si>
  <si>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</si>
  <si>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</si>
  <si>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</si>
  <si>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</si>
  <si>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</si>
  <si>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</si>
  <si>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</si>
  <si>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</si>
  <si>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</si>
  <si>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</si>
  <si>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</si>
  <si>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</si>
  <si>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</si>
  <si>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</si>
  <si>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</si>
  <si>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</si>
  <si>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</si>
  <si>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</si>
  <si>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</si>
  <si>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</si>
  <si>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</si>
  <si>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</si>
  <si>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</si>
  <si>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</si>
  <si>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</si>
  <si>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</si>
  <si>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</si>
  <si>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</si>
  <si>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</si>
  <si>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</si>
  <si>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</si>
  <si>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</si>
  <si>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</si>
  <si>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</si>
  <si>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</si>
  <si>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</si>
  <si>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</si>
  <si>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</si>
  <si>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</si>
  <si>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</si>
  <si>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</si>
  <si>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</si>
  <si>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</si>
  <si>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</si>
  <si>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</si>
  <si>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</si>
  <si>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</si>
  <si>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</si>
  <si>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</si>
  <si>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</si>
  <si>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</si>
  <si>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</si>
  <si>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</si>
  <si>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</si>
  <si>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</si>
  <si>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</si>
  <si>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</si>
  <si>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</si>
  <si>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</si>
  <si>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</si>
  <si>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</si>
  <si>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</si>
  <si>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</si>
  <si>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</si>
  <si>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</si>
  <si>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</si>
  <si>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</si>
  <si>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</si>
  <si>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</si>
  <si>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</si>
  <si>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</si>
  <si>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</si>
  <si>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</si>
  <si>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</si>
  <si>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</si>
  <si>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</si>
  <si>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</si>
  <si>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</si>
  <si>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</si>
  <si>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</si>
  <si>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</si>
  <si>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</si>
  <si>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</si>
  <si>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</si>
  <si>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</si>
  <si>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</si>
  <si>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</si>
  <si>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</si>
  <si>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</si>
  <si>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</si>
  <si>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</si>
  <si>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</si>
  <si>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</si>
  <si>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</si>
  <si>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</si>
  <si>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</si>
  <si>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</si>
  <si>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</si>
  <si>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</si>
  <si>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</si>
  <si>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</si>
  <si>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</si>
  <si>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</si>
  <si>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</si>
  <si>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</si>
  <si>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</si>
  <si>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</si>
  <si>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</si>
  <si>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</si>
  <si>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</si>
  <si>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</si>
  <si>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</si>
  <si>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</si>
  <si>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</si>
  <si>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</si>
  <si>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</si>
  <si>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</si>
  <si>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</si>
  <si>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</si>
  <si>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</si>
  <si>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</si>
  <si>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</si>
  <si>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</si>
  <si>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</si>
  <si>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</si>
  <si>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</si>
  <si>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</si>
  <si>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</si>
  <si>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</si>
  <si>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</si>
  <si>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</si>
  <si>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</si>
  <si>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</si>
  <si>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</si>
  <si>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</si>
  <si>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</si>
  <si>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</si>
  <si>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</si>
  <si>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</si>
  <si>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</si>
  <si>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</si>
  <si>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</si>
  <si>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</si>
  <si>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</si>
  <si>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</si>
  <si>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</si>
  <si>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</si>
  <si>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</si>
  <si>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</si>
  <si>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</si>
  <si>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</si>
  <si>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</si>
  <si>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</si>
  <si>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</si>
  <si>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</si>
  <si>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</si>
  <si>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</si>
  <si>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</si>
  <si>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</si>
  <si>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</si>
  <si>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</si>
  <si>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</si>
  <si>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</si>
  <si>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</si>
  <si>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</si>
  <si>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</si>
  <si>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</si>
  <si>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</si>
  <si>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</si>
  <si>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</si>
  <si>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</si>
  <si>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</si>
  <si>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</si>
  <si>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</si>
  <si>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</si>
  <si>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</si>
  <si>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</si>
  <si>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</si>
  <si>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</si>
  <si>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</si>
  <si>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</si>
  <si>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</si>
  <si>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</si>
  <si>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</si>
  <si>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</si>
  <si>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</si>
  <si>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</si>
  <si>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</si>
  <si>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</si>
  <si>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</si>
  <si>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</si>
  <si>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</si>
  <si>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</si>
  <si>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</si>
  <si>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</si>
  <si>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</si>
  <si>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</si>
  <si>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</si>
  <si>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</si>
  <si>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</si>
  <si>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</si>
  <si>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</si>
  <si>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</si>
  <si>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</si>
  <si>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</si>
  <si>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</si>
  <si>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</si>
  <si>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</si>
  <si>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</si>
  <si>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</si>
  <si>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</si>
  <si>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</si>
  <si>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</si>
  <si>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</si>
  <si>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</si>
  <si>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</si>
  <si>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</si>
  <si>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</si>
  <si>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</si>
  <si>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</si>
  <si>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</si>
  <si>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</si>
  <si>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</si>
  <si>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</si>
  <si>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</si>
  <si>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</si>
  <si>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</si>
  <si>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</si>
  <si>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</si>
  <si>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</si>
  <si>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</si>
  <si>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</si>
  <si>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</si>
  <si>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</si>
  <si>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</si>
  <si>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</si>
  <si>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</si>
  <si>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</si>
  <si>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</si>
  <si>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</si>
  <si>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</si>
  <si>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</si>
  <si>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</si>
  <si>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</si>
  <si>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</si>
  <si>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</si>
  <si>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</si>
  <si>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</si>
  <si>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</si>
  <si>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</si>
  <si>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</si>
  <si>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</si>
  <si>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</si>
  <si>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</si>
  <si>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</si>
  <si>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</si>
  <si>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</si>
  <si>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</si>
  <si>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</si>
  <si>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</si>
  <si>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</si>
  <si>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</si>
  <si>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</si>
  <si>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</si>
  <si>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</si>
  <si>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</si>
  <si>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</si>
  <si>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</si>
  <si>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</si>
  <si>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</si>
  <si>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</si>
  <si>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</si>
  <si>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</si>
  <si>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</si>
  <si>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</si>
  <si>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</si>
  <si>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</si>
  <si>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</si>
  <si>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</si>
  <si>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</si>
  <si>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</si>
  <si>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</si>
  <si>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</si>
  <si>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</si>
  <si>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</si>
  <si>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</si>
  <si>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</si>
  <si>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</si>
  <si>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</si>
  <si>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</si>
  <si>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</si>
  <si>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</si>
  <si>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</si>
  <si>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</si>
  <si>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</si>
  <si>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</si>
  <si>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</si>
  <si>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</si>
  <si>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</si>
  <si>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</si>
  <si>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</si>
  <si>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</si>
  <si>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</si>
  <si>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</si>
  <si>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</si>
  <si>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</si>
  <si>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</si>
  <si>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</si>
  <si>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</si>
  <si>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</si>
  <si>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</si>
  <si>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</si>
  <si>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</si>
  <si>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</si>
  <si>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</si>
  <si>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</si>
  <si>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</si>
  <si>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</si>
  <si>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</si>
  <si>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</si>
  <si>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</si>
  <si>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</si>
  <si>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</si>
  <si>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</si>
  <si>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</si>
  <si>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</si>
  <si>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</si>
  <si>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</si>
  <si>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</si>
  <si>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</si>
  <si>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</si>
  <si>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</si>
  <si>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</si>
  <si>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</si>
  <si>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</si>
  <si>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</si>
  <si>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</si>
  <si>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</si>
  <si>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</si>
  <si>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em Preparação</t>
  </si>
  <si>
    <t>Aguardando confirmação de faixa + maquinista</t>
  </si>
  <si>
    <t>Aguardando solicitar MC1</t>
  </si>
  <si>
    <t>José Nilton</t>
  </si>
  <si>
    <t>R7D</t>
  </si>
  <si>
    <t>MC1 07hh28 / Autorizado entrada na via 07h28 / Em inspeção R7D.</t>
  </si>
  <si>
    <t>MC1 07h44 / previsão de faixa após U62</t>
  </si>
  <si>
    <t>Descarga de dormentes</t>
  </si>
  <si>
    <t xml:space="preserve">MC1 07h42 / </t>
  </si>
  <si>
    <t>MC1 07h23 / pronto 07h45 / Aguardando previsão de faixa</t>
  </si>
  <si>
    <t>ZPT105-1</t>
  </si>
  <si>
    <t>ZKW102-1</t>
  </si>
  <si>
    <t>ZPT-ZKW</t>
  </si>
  <si>
    <t>ZPTZKW</t>
  </si>
  <si>
    <t>MC1  07h15 / aguardando previsão de faixa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</si>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</sst>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3" headerRowBorderDxfId="221" tableBorderDxfId="222" totalsRowBorderDxfId="220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9"/>
    <tableColumn id="4" xr3:uid="{062C67FE-0D06-4582-BA9C-B087681F34EC}" name="SUB" dataDxfId="218"/>
    <tableColumn id="5" xr3:uid="{1DF130D1-4D15-4DFF-8266-F1B81CAA897E}" name="KM Inicio" dataDxfId="217"/>
    <tableColumn id="6" xr3:uid="{A344A0E9-F964-4FE5-9EB0-2661309404E9}" name="KM Fim" dataDxfId="216"/>
    <tableColumn id="7" xr3:uid="{B0ED4DF3-274E-46B6-A2D1-0985F47224C1}" name="Trecho" dataDxfId="215"/>
    <tableColumn id="8" xr3:uid="{1DE44FFC-B2F5-4DE5-A7E5-915DA69A16F8}" name="SB" dataDxfId="214"/>
    <tableColumn id="9" xr3:uid="{7841069B-E29E-4A5E-B561-931B24D14782}" name="NOME SUB" dataDxfId="213"/>
    <tableColumn id="10" xr3:uid="{01B251F8-5EA1-4C87-81E3-9BD14100B544}" name="Trecho Coordenação" dataDxfId="21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1"/>
    <tableColumn id="8" xr3:uid="{98E82858-1ECA-4DB3-8AE4-BBB972FC487D}" name="CORRELATO" dataDxfId="2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9" dataDxfId="208" headerRowBorderDxfId="206" tableBorderDxfId="207">
  <autoFilter ref="A1:A216" xr:uid="{0436727B-5FB8-4B0E-A1C6-DFB9231E4B16}"/>
  <tableColumns count="1">
    <tableColumn id="1" xr3:uid="{D0196BA9-8675-415E-BBE0-E5D0002285D2}" name="BLOCO" dataDxfId="20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4" dateTimeGrouping="day"/>
      </filters>
    </filterColumn>
  </autoFilter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N4" activePane="bottomRight" state="frozen"/>
      <selection pane="bottomRight" activeCell="BJ158" sqref="BJ158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5" t="s">
        <v>920</v>
      </c>
      <c r="C1" s="196"/>
      <c r="D1" s="196"/>
      <c r="E1" s="3"/>
      <c r="F1" s="195" t="s">
        <v>921</v>
      </c>
      <c r="G1" s="196"/>
      <c r="H1" s="197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96"/>
      <c r="AE1" s="196"/>
      <c r="AF1" s="196"/>
      <c r="AG1" s="198"/>
      <c r="AH1" s="5"/>
      <c r="AI1" s="202" t="s">
        <v>922</v>
      </c>
      <c r="AJ1" s="203"/>
      <c r="AK1" s="203"/>
      <c r="AL1" s="203"/>
      <c r="AM1" s="204"/>
      <c r="AN1" s="205"/>
      <c r="AO1" s="203"/>
      <c r="AP1" s="203"/>
      <c r="AQ1" s="203"/>
      <c r="AR1" s="203"/>
      <c r="AS1" s="203"/>
      <c r="AT1" s="203"/>
      <c r="AU1" s="203"/>
      <c r="AV1" s="203"/>
      <c r="AW1" s="203"/>
      <c r="AX1" s="203"/>
      <c r="AY1" s="203"/>
      <c r="AZ1" s="203"/>
      <c r="BA1" s="203"/>
      <c r="BB1" s="203"/>
      <c r="BC1" s="203"/>
      <c r="BD1" s="203"/>
      <c r="BE1" s="203"/>
      <c r="BF1" s="206"/>
      <c r="BG1" s="5"/>
      <c r="BH1" s="207" t="s">
        <v>923</v>
      </c>
      <c r="BI1" s="208"/>
      <c r="BJ1" s="208"/>
      <c r="BK1" s="209"/>
      <c r="BL1" s="5"/>
      <c r="BM1" s="199" t="s">
        <v>924</v>
      </c>
      <c r="BN1" s="200"/>
      <c r="BO1" s="200"/>
      <c r="BP1" s="200"/>
      <c r="BQ1" s="200"/>
      <c r="BR1" s="200"/>
      <c r="BS1" s="201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2" t="s">
        <v>925</v>
      </c>
      <c r="AJ2" s="203"/>
      <c r="AK2" s="203"/>
      <c r="AL2" s="203"/>
      <c r="AM2" s="204"/>
      <c r="AN2" s="205"/>
      <c r="AO2" s="203"/>
      <c r="AP2" s="203"/>
      <c r="AQ2" s="206"/>
      <c r="AR2" s="6"/>
      <c r="AS2" s="202" t="s">
        <v>928</v>
      </c>
      <c r="AT2" s="203"/>
      <c r="AU2" s="203"/>
      <c r="AV2" s="203"/>
      <c r="AW2" s="203"/>
      <c r="AX2" s="203"/>
      <c r="AY2" s="206"/>
      <c r="AZ2" s="6"/>
      <c r="BA2" s="188" t="s">
        <v>929</v>
      </c>
      <c r="BB2" s="192"/>
      <c r="BC2" s="202" t="s">
        <v>926</v>
      </c>
      <c r="BD2" s="203"/>
      <c r="BE2" s="203"/>
      <c r="BF2" s="206"/>
      <c r="BG2" s="5"/>
      <c r="BH2" s="210"/>
      <c r="BI2" s="211"/>
      <c r="BJ2" s="211"/>
      <c r="BK2" s="212"/>
      <c r="BL2" s="5"/>
      <c r="BM2" s="213"/>
      <c r="BN2" s="214"/>
      <c r="BO2" s="214"/>
      <c r="BP2" s="214"/>
      <c r="BQ2" s="214"/>
      <c r="BR2" s="214"/>
      <c r="BS2" s="215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88" t="s">
        <v>930</v>
      </c>
      <c r="AJ3" s="192"/>
      <c r="AK3" s="188" t="s">
        <v>931</v>
      </c>
      <c r="AL3" s="189"/>
      <c r="AM3" s="190"/>
      <c r="AN3" s="191"/>
      <c r="AO3" s="189"/>
      <c r="AP3" s="189"/>
      <c r="AQ3" s="192"/>
      <c r="AR3" s="63"/>
      <c r="AS3" s="193" t="s">
        <v>937</v>
      </c>
      <c r="AT3" s="194"/>
      <c r="AU3" s="193" t="s">
        <v>938</v>
      </c>
      <c r="AV3" s="194"/>
      <c r="AW3" s="193" t="s">
        <v>939</v>
      </c>
      <c r="AX3" s="194"/>
      <c r="AY3" s="63" t="s">
        <v>940</v>
      </c>
      <c r="AZ3" s="63"/>
      <c r="BA3" s="216"/>
      <c r="BB3" s="217"/>
      <c r="BC3" s="188" t="s">
        <v>933</v>
      </c>
      <c r="BD3" s="189"/>
      <c r="BE3" s="189"/>
      <c r="BF3" s="192"/>
      <c r="BG3" s="62"/>
      <c r="BH3" s="210"/>
      <c r="BI3" s="211"/>
      <c r="BJ3" s="211"/>
      <c r="BK3" s="212"/>
      <c r="BL3" s="62"/>
      <c r="BM3" s="199" t="s">
        <v>941</v>
      </c>
      <c r="BN3" s="200"/>
      <c r="BO3" s="200"/>
      <c r="BP3" s="201"/>
      <c r="BQ3" s="199" t="s">
        <v>707</v>
      </c>
      <c r="BR3" s="200"/>
      <c r="BS3" s="201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/>
      <c r="AS146" s="108"/>
      <c r="AT146" s="108"/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0</v>
      </c>
      <c r="AZ146" s="153"/>
      <c r="BA146" s="109"/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/>
      <c r="BI146" s="17"/>
      <c r="BJ146" s="17" t="s">
        <v>1228</v>
      </c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Produção e Intervalo</v>
      </c>
      <c r="BR146" s="19">
        <f>IF(OR(B146="",F146=""),"*",AY146/P146)</f>
        <v>0</v>
      </c>
      <c r="BS146" s="19">
        <f>IF(OR(B146="",F146=""),"*",BA146/Q146)</f>
        <v>0</v>
      </c>
      <c r="BT146" s="8" t="str">
        <f t="shared" si="3"/>
        <v/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/>
      <c r="AS147" s="108"/>
      <c r="AT147" s="108"/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0</v>
      </c>
      <c r="AZ147" s="153"/>
      <c r="BA147" s="109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7"/>
      <c r="BI147" s="17"/>
      <c r="BJ147" s="17" t="s">
        <v>1229</v>
      </c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8" t="str">
        <f t="shared" si="3"/>
        <v/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/>
      <c r="AS149" s="108"/>
      <c r="AT149" s="108"/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0</v>
      </c>
      <c r="AZ149" s="153"/>
      <c r="BA149" s="109"/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/>
      <c r="BI149" s="17"/>
      <c r="BJ149" s="17" t="s">
        <v>1228</v>
      </c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Produção e Intervalo</v>
      </c>
      <c r="BR149" s="19">
        <f>IF(OR(B149="",F149=""),"*",AY149/P149)</f>
        <v>0</v>
      </c>
      <c r="BS149" s="19">
        <f>IF(OR(B149="",F149=""),"*",BA149/Q149)</f>
        <v>0</v>
      </c>
      <c r="BT149" s="8" t="str">
        <f t="shared" si="3"/>
        <v/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100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/>
      <c r="AS150" s="108"/>
      <c r="AT150" s="108"/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0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/>
      <c r="BI150" s="17"/>
      <c r="BJ150" s="17" t="s">
        <v>1230</v>
      </c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8" t="str">
        <f t="shared" si="3"/>
        <v/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PDM - SUBSTITUIÇÃO - DORMENTE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/>
      <c r="AS152" s="108"/>
      <c r="AT152" s="108"/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0</v>
      </c>
      <c r="AZ152" s="153"/>
      <c r="BA152" s="109"/>
      <c r="BB152" s="10" t="str">
        <f>IFERROR(_xlfn.XLOOKUP(AI152, BS_ATIVIDADE[ATIVIDADE],BS_ATIVIDADE[UNIDADE] ), "*")</f>
        <v>Nº DE DORMENTES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/>
      <c r="BI152" s="17"/>
      <c r="BJ152" s="17" t="s">
        <v>1228</v>
      </c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8" t="str">
        <f t="shared" si="3"/>
        <v/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/>
      <c r="AS153" s="108"/>
      <c r="AT153" s="108"/>
      <c r="AU153" s="136"/>
      <c r="AV153" s="136"/>
      <c r="AW153" s="14"/>
      <c r="AX153" s="14"/>
      <c r="AY153" s="164">
        <f>IF(D153="","*",IFERROR(IF(ISODD(COUNT(AS153:AX153)),"ERRO",SUM((AT153-AS153),(AV153-AU153),(AX153-AW153))),"ERRO"))</f>
        <v>0</v>
      </c>
      <c r="AZ153" s="153"/>
      <c r="BA153" s="109"/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/>
      <c r="BI153" s="17"/>
      <c r="BJ153" s="17" t="s">
        <v>1228</v>
      </c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8" t="str">
        <f t="shared" si="3"/>
        <v/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1231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/>
      <c r="AS154" s="108"/>
      <c r="AT154" s="108"/>
      <c r="AU154" s="136"/>
      <c r="AV154" s="136"/>
      <c r="AW154" s="14"/>
      <c r="AX154" s="14"/>
      <c r="AY154" s="164">
        <f>IF(D154="","*",IFERROR(IF(ISODD(COUNT(AS154:AX154)),"ERRO",SUM((AT154-AS154),(AV154-AU154),(AX154-AW154))),"ERRO"))</f>
        <v>0</v>
      </c>
      <c r="AZ154" s="153"/>
      <c r="BA154" s="109"/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/>
      <c r="BI154" s="17"/>
      <c r="BJ154" s="17" t="s">
        <v>1228</v>
      </c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Produção e Intervalo</v>
      </c>
      <c r="BR154" s="19">
        <f>IF(OR(B154="",F154=""),"*",AY154/P154)</f>
        <v>0</v>
      </c>
      <c r="BS154" s="19">
        <f>IF(OR(B154="",F154=""),"*",BA154/Q154)</f>
        <v>0</v>
      </c>
      <c r="BT154" s="8" t="str">
        <f t="shared" si="3"/>
        <v/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/>
      <c r="AS155" s="108"/>
      <c r="AT155" s="108"/>
      <c r="AU155" s="136"/>
      <c r="AV155" s="136"/>
      <c r="AW155" s="14"/>
      <c r="AX155" s="14"/>
      <c r="AY155" s="164">
        <f>IF(D155="","*",IFERROR(IF(ISODD(COUNT(AS155:AX155)),"ERRO",SUM((AT155-AS155),(AV155-AU155),(AX155-AW155))),"ERRO"))</f>
        <v>0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/>
      <c r="BI155" s="17"/>
      <c r="BJ155" s="17" t="s">
        <v>1228</v>
      </c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Produção e Intervalo</v>
      </c>
      <c r="BR155" s="19">
        <f>IF(OR(B155="",F155=""),"*",AY155/P155)</f>
        <v>0</v>
      </c>
      <c r="BS155" s="19">
        <f>IF(OR(B155="",F155=""),"*",BA155/Q155)</f>
        <v>0</v>
      </c>
      <c r="BT155" s="8" t="str">
        <f t="shared" si="3"/>
        <v/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1232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0.30833333333333335</v>
      </c>
      <c r="AS156" s="108">
        <v>0.31111111111111112</v>
      </c>
      <c r="AT156" s="108">
        <v>0.3527777777777778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/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1</v>
      </c>
      <c r="BI156" s="17"/>
      <c r="BJ156" s="17" t="s">
        <v>1233</v>
      </c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Produção</v>
      </c>
      <c r="BR156" s="19">
        <f>IF(OR(B156="",F156=""),"*",AY156/P156)</f>
        <v>1.0000000000000004</v>
      </c>
      <c r="BS156" s="19">
        <f>IF(OR(B156="",F156=""),"*",BA156/Q156)</f>
        <v>0</v>
      </c>
      <c r="BT156" s="8" t="str">
        <f t="shared" si="3"/>
        <v/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/>
      <c r="AT157" s="108"/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0</v>
      </c>
      <c r="AZ157" s="153"/>
      <c r="BA157" s="109"/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/>
      <c r="BI157" s="17"/>
      <c r="BJ157" s="17" t="s">
        <v>1234</v>
      </c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Produção e Intervalo</v>
      </c>
      <c r="BR157" s="19">
        <f>IF(OR(B157="",F157=""),"*",AY157/P157)</f>
        <v>0</v>
      </c>
      <c r="BS157" s="19">
        <f>IF(OR(B157="",F157=""),"*",BA157/Q157)</f>
        <v>0</v>
      </c>
      <c r="BT157" s="8" t="str">
        <f t="shared" si="3"/>
        <v/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1235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/>
      <c r="AS158" s="108"/>
      <c r="AT158" s="108"/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0</v>
      </c>
      <c r="AZ158" s="153"/>
      <c r="BA158" s="109"/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/>
      <c r="BI158" s="17"/>
      <c r="BJ158" s="17" t="s">
        <v>1236</v>
      </c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Produção e Intervalo</v>
      </c>
      <c r="BR158" s="19">
        <f>IF(OR(B158="",F158=""),"*",AY158/P158)</f>
        <v>0</v>
      </c>
      <c r="BS158" s="19">
        <f>IF(OR(B158="",F158=""),"*",BA158/Q158)</f>
        <v>0</v>
      </c>
      <c r="BT158" s="8" t="str">
        <f t="shared" si="3"/>
        <v/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/>
      <c r="AS159" s="108"/>
      <c r="AT159" s="108"/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0</v>
      </c>
      <c r="AZ159" s="153"/>
      <c r="BA159" s="109"/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/>
      <c r="BI159" s="17"/>
      <c r="BJ159" s="17" t="s">
        <v>1228</v>
      </c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Produção e Intervalo</v>
      </c>
      <c r="BR159" s="19">
        <f>IF(OR(B159="",F159=""),"*",AY159/P159)</f>
        <v>0</v>
      </c>
      <c r="BS159" s="19">
        <f>IF(OR(B159="",F159=""),"*",BA159/Q159)</f>
        <v>0</v>
      </c>
      <c r="BT159" s="8" t="str">
        <f t="shared" si="3"/>
        <v/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/>
      <c r="AS160" s="108"/>
      <c r="AT160" s="108"/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0</v>
      </c>
      <c r="AZ160" s="153"/>
      <c r="BA160" s="109"/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/>
      <c r="BI160" s="17"/>
      <c r="BJ160" s="17" t="s">
        <v>1228</v>
      </c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Produção e Intervalo</v>
      </c>
      <c r="BR160" s="19">
        <f>IF(OR(B160="",F160=""),"*",AY160/P160)</f>
        <v>0</v>
      </c>
      <c r="BS160" s="19">
        <f>IF(OR(B160="",F160=""),"*",BA160/Q160)</f>
        <v>0</v>
      </c>
      <c r="BT160" s="8" t="str">
        <f t="shared" si="3"/>
        <v/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/>
      <c r="AS161" s="108"/>
      <c r="AT161" s="108"/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/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/>
      <c r="BI161" s="17"/>
      <c r="BJ161" s="17" t="s">
        <v>1230</v>
      </c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/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/>
      <c r="AS162" s="108"/>
      <c r="AT162" s="108"/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/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/>
      <c r="BI162" s="17"/>
      <c r="BJ162" s="17" t="s">
        <v>1228</v>
      </c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/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/>
      <c r="AS163" s="108"/>
      <c r="AT163" s="108"/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/>
      <c r="BI163" s="17"/>
      <c r="BJ163" s="17" t="s">
        <v>1228</v>
      </c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/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/>
      <c r="AS165" s="108"/>
      <c r="AT165" s="108"/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/>
      <c r="BI165" s="17"/>
      <c r="BJ165" s="17" t="s">
        <v>1228</v>
      </c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/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/>
      <c r="AS166" s="108"/>
      <c r="AT166" s="108"/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/>
      <c r="BI166" s="17"/>
      <c r="BJ166" s="17" t="s">
        <v>1228</v>
      </c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/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/>
      <c r="AS167" s="108"/>
      <c r="AT167" s="108"/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/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/>
      <c r="BI167" s="17"/>
      <c r="BJ167" s="17" t="s">
        <v>1228</v>
      </c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/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/>
      <c r="AS168" s="108"/>
      <c r="AT168" s="108"/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/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/>
      <c r="BI168" s="17"/>
      <c r="BJ168" s="17" t="s">
        <v>1228</v>
      </c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/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740</v>
      </c>
      <c r="G170" s="142" t="str">
        <f>IF(D170="","*",VLOOKUP(F170,BS_ATIVIDADE[],3,FALSE))</f>
        <v>SOLDA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PDM - SOLDA</v>
      </c>
      <c r="AJ170" s="9" t="str">
        <f>IF(BS_CONTROLE[[#This Row],[Atividade]]=0, "-", BS_CONTROLE[[#This Row],[Atividade]])</f>
        <v>PDM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/>
      <c r="AS170" s="108"/>
      <c r="AT170" s="108"/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0</v>
      </c>
      <c r="AZ170" s="153"/>
      <c r="BA170" s="109"/>
      <c r="BB170" s="10" t="str">
        <f>IFERROR(_xlfn.XLOOKUP(AI170, BS_ATIVIDADE[ATIVIDADE],BS_ATIVIDADE[UNIDADE] ), "*")</f>
        <v>Nº DE SOLDA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/>
      <c r="BI170" s="17"/>
      <c r="BJ170" s="17" t="s">
        <v>1228</v>
      </c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8" t="str">
        <f t="shared" si="3"/>
        <v/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/>
      <c r="AS172" s="108"/>
      <c r="AT172" s="108"/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0</v>
      </c>
      <c r="AZ172" s="153"/>
      <c r="BA172" s="109"/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/>
      <c r="BI172" s="17"/>
      <c r="BJ172" s="17" t="s">
        <v>1228</v>
      </c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Produção e Intervalo</v>
      </c>
      <c r="BR172" s="19">
        <f>IF(OR(B172="",F172=""),"*",AY172/P172)</f>
        <v>0</v>
      </c>
      <c r="BS172" s="19">
        <f>IF(OR(B172="",F172=""),"*",BA172/Q172)</f>
        <v>0</v>
      </c>
      <c r="BT172" s="8" t="str">
        <f t="shared" si="3"/>
        <v/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/>
      <c r="AT173" s="108"/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0</v>
      </c>
      <c r="AZ173" s="153"/>
      <c r="BA173" s="109"/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/>
      <c r="BI173" s="17"/>
      <c r="BJ173" s="17" t="s">
        <v>1237</v>
      </c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Produção e Intervalo</v>
      </c>
      <c r="BR173" s="19">
        <f>IF(OR(B173="",F173=""),"*",AY173/P173)</f>
        <v>0</v>
      </c>
      <c r="BS173" s="19">
        <f>IF(OR(B173="",F173=""),"*",BA173/Q173)</f>
        <v>0</v>
      </c>
      <c r="BT173" s="8" t="str">
        <f t="shared" si="3"/>
        <v/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/>
      <c r="AS174" s="108"/>
      <c r="AT174" s="108"/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/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/>
      <c r="BI174" s="17"/>
      <c r="BJ174" s="17" t="s">
        <v>1228</v>
      </c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/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/>
      <c r="AS175" s="108"/>
      <c r="AT175" s="108"/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/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/>
      <c r="BI175" s="17"/>
      <c r="BJ175" s="17" t="s">
        <v>1228</v>
      </c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/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/>
      <c r="AS176" s="108"/>
      <c r="AT176" s="108"/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/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/>
      <c r="BI176" s="17"/>
      <c r="BJ176" s="17" t="s">
        <v>1228</v>
      </c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/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1238</v>
      </c>
      <c r="I177" s="106" t="s">
        <v>1239</v>
      </c>
      <c r="J177" s="105">
        <v>54</v>
      </c>
      <c r="K177" s="105">
        <v>106</v>
      </c>
      <c r="L177" s="105" t="s">
        <v>558</v>
      </c>
      <c r="M177" s="127" t="s">
        <v>1240</v>
      </c>
      <c r="N177" s="127" t="s">
        <v>1241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1232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/>
      <c r="AT177" s="108"/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0</v>
      </c>
      <c r="AZ177" s="153"/>
      <c r="BA177" s="109"/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/>
      <c r="BI177" s="17"/>
      <c r="BJ177" s="17" t="s">
        <v>1242</v>
      </c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8" t="str">
        <f t="shared" si="3"/>
        <v/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/>
      <c r="AS178" s="108"/>
      <c r="AT178" s="108"/>
      <c r="AU178" s="136"/>
      <c r="AV178" s="136"/>
      <c r="AW178" s="14"/>
      <c r="AX178" s="14"/>
      <c r="AY178" s="164">
        <f>IF(D178="","*",IFERROR(IF(ISODD(COUNT(AS178:AX178)),"ERRO",SUM((AT178-AS178),(AV178-AU178),(AX178-AW178))),"ERRO"))</f>
        <v>0</v>
      </c>
      <c r="AZ178" s="153"/>
      <c r="BA178" s="109"/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/>
      <c r="BI178" s="17"/>
      <c r="BJ178" s="17" t="s">
        <v>1228</v>
      </c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8" t="str">
        <f t="shared" si="3"/>
        <v/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 hidden="1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 hidden="1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 hidden="1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 hidden="1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 hidden="1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 hidden="1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 hidden="1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 hidden="1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 hidden="1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 hidden="1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 hidden="1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 hidden="1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 hidden="1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 hidden="1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idden="1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 hidden="1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 hidden="1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 hidden="1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 hidden="1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 hidden="1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idden="1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 hidden="1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 hidden="1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idden="1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 hidden="1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 hidden="1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idden="1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 hidden="1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 hidden="1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 hidden="1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1243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1244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1244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179:Z1001 Y98:Z172 Z174:Z178 Y173:Y178">
    <cfRule type="cellIs" dxfId="204" priority="54002" operator="equal">
      <formula>"OPORTUNIDADE"</formula>
    </cfRule>
  </conditionalFormatting>
  <conditionalFormatting sqref="Y40:Z43 Y45:Z47 Y53:Z67 Y69:Z74 Y76:Z76 Y79:Z80 Y83:Z90 Y92:Z92 Y94:Z94 Y179:Z1001 Y98:Z172 Z174:Z178 Y173:Y178">
    <cfRule type="cellIs" dxfId="203" priority="11588" operator="equal">
      <formula>"NÃO"</formula>
    </cfRule>
    <cfRule type="cellIs" dxfId="202" priority="11589" operator="equal">
      <formula>"SIM"</formula>
    </cfRule>
  </conditionalFormatting>
  <conditionalFormatting sqref="AZ6:AZ1001">
    <cfRule type="expression" dxfId="201" priority="54044">
      <formula>#REF!=1</formula>
    </cfRule>
  </conditionalFormatting>
  <conditionalFormatting sqref="BE6:BE1001 AY6:AY1001 U6:U1001">
    <cfRule type="cellIs" dxfId="200" priority="54028" operator="equal">
      <formula>"ERRO"</formula>
    </cfRule>
  </conditionalFormatting>
  <conditionalFormatting sqref="BQ6:BQ1001">
    <cfRule type="cellIs" dxfId="199" priority="54023" operator="equal">
      <formula>"Produção e Intervalo"</formula>
    </cfRule>
    <cfRule type="cellIs" dxfId="198" priority="54024" operator="equal">
      <formula>"Aderente"</formula>
    </cfRule>
    <cfRule type="cellIs" dxfId="197" priority="54025" operator="equal">
      <formula>"Intervalo"</formula>
    </cfRule>
    <cfRule type="cellIs" dxfId="196" priority="54026" operator="equal">
      <formula>"Produção"</formula>
    </cfRule>
    <cfRule type="cellIs" dxfId="195" priority="54027" operator="equal">
      <formula>"ERRO"</formula>
    </cfRule>
  </conditionalFormatting>
  <conditionalFormatting sqref="BR6:BS1001">
    <cfRule type="cellIs" dxfId="194" priority="54005" operator="equal">
      <formula>"*"</formula>
    </cfRule>
    <cfRule type="cellIs" dxfId="193" priority="54006" operator="greaterThanOrEqual">
      <formula>1</formula>
    </cfRule>
    <cfRule type="cellIs" dxfId="192" priority="54007" operator="lessThan">
      <formula>1</formula>
    </cfRule>
  </conditionalFormatting>
  <conditionalFormatting sqref="BK949 BK81 BK83:BK84 BK101 BK67 BK69 BK72:BK73 BJ9:BJ1001">
    <cfRule type="iconSet" priority="60792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948 BK125 BK127 BK137 BK118:BK119">
    <cfRule type="iconSet" priority="60794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1" priority="131" operator="equal">
      <formula>"OPORTUNIDADE"</formula>
    </cfRule>
  </conditionalFormatting>
  <conditionalFormatting sqref="Y6:Z39">
    <cfRule type="cellIs" dxfId="190" priority="129" operator="equal">
      <formula>"NÃO"</formula>
    </cfRule>
    <cfRule type="cellIs" dxfId="189" priority="130" operator="equal">
      <formula>"SIM"</formula>
    </cfRule>
  </conditionalFormatting>
  <conditionalFormatting sqref="BH6:BH8">
    <cfRule type="iconSet" priority="127">
      <iconSet showValue="0">
        <cfvo type="percent" val="0"/>
        <cfvo type="num" val="1"/>
        <cfvo type="num" val="1" gte="0"/>
      </iconSet>
    </cfRule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8" priority="99" operator="equal">
      <formula>"OPORTUNIDADE"</formula>
    </cfRule>
  </conditionalFormatting>
  <conditionalFormatting sqref="Y44:Z44">
    <cfRule type="cellIs" dxfId="187" priority="97" operator="equal">
      <formula>"NÃO"</formula>
    </cfRule>
    <cfRule type="cellIs" dxfId="186" priority="98" operator="equal">
      <formula>"SIM"</formula>
    </cfRule>
  </conditionalFormatting>
  <conditionalFormatting sqref="Y48:Z52">
    <cfRule type="cellIs" dxfId="185" priority="96" operator="equal">
      <formula>"OPORTUNIDADE"</formula>
    </cfRule>
  </conditionalFormatting>
  <conditionalFormatting sqref="Y48:Z52">
    <cfRule type="cellIs" dxfId="184" priority="94" operator="equal">
      <formula>"NÃO"</formula>
    </cfRule>
    <cfRule type="cellIs" dxfId="183" priority="95" operator="equal">
      <formula>"SIM"</formula>
    </cfRule>
  </conditionalFormatting>
  <conditionalFormatting sqref="Y68:Z68">
    <cfRule type="cellIs" dxfId="182" priority="90" operator="equal">
      <formula>"OPORTUNIDADE"</formula>
    </cfRule>
  </conditionalFormatting>
  <conditionalFormatting sqref="Y68:Z68">
    <cfRule type="cellIs" dxfId="181" priority="88" operator="equal">
      <formula>"NÃO"</formula>
    </cfRule>
    <cfRule type="cellIs" dxfId="180" priority="89" operator="equal">
      <formula>"SIM"</formula>
    </cfRule>
  </conditionalFormatting>
  <conditionalFormatting sqref="Y75:Z75">
    <cfRule type="cellIs" dxfId="179" priority="87" operator="equal">
      <formula>"OPORTUNIDADE"</formula>
    </cfRule>
  </conditionalFormatting>
  <conditionalFormatting sqref="Y75:Z75">
    <cfRule type="cellIs" dxfId="178" priority="85" operator="equal">
      <formula>"NÃO"</formula>
    </cfRule>
    <cfRule type="cellIs" dxfId="177" priority="86" operator="equal">
      <formula>"SIM"</formula>
    </cfRule>
  </conditionalFormatting>
  <conditionalFormatting sqref="Y77:Z78">
    <cfRule type="cellIs" dxfId="176" priority="84" operator="equal">
      <formula>"OPORTUNIDADE"</formula>
    </cfRule>
  </conditionalFormatting>
  <conditionalFormatting sqref="Y77:Z78">
    <cfRule type="cellIs" dxfId="175" priority="82" operator="equal">
      <formula>"NÃO"</formula>
    </cfRule>
    <cfRule type="cellIs" dxfId="174" priority="83" operator="equal">
      <formula>"SIM"</formula>
    </cfRule>
  </conditionalFormatting>
  <conditionalFormatting sqref="Y81:Z81">
    <cfRule type="cellIs" dxfId="173" priority="81" operator="equal">
      <formula>"OPORTUNIDADE"</formula>
    </cfRule>
  </conditionalFormatting>
  <conditionalFormatting sqref="Y81:Z81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Y82:Z82">
    <cfRule type="cellIs" dxfId="170" priority="78" operator="equal">
      <formula>"OPORTUNIDADE"</formula>
    </cfRule>
  </conditionalFormatting>
  <conditionalFormatting sqref="Y82:Z82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Y91:Z91">
    <cfRule type="cellIs" dxfId="167" priority="75" operator="equal">
      <formula>"OPORTUNIDADE"</formula>
    </cfRule>
  </conditionalFormatting>
  <conditionalFormatting sqref="Y91:Z91">
    <cfRule type="cellIs" dxfId="166" priority="73" operator="equal">
      <formula>"NÃO"</formula>
    </cfRule>
    <cfRule type="cellIs" dxfId="165" priority="74" operator="equal">
      <formula>"SIM"</formula>
    </cfRule>
  </conditionalFormatting>
  <conditionalFormatting sqref="Y93:Z93">
    <cfRule type="cellIs" dxfId="164" priority="72" operator="equal">
      <formula>"OPORTUNIDADE"</formula>
    </cfRule>
  </conditionalFormatting>
  <conditionalFormatting sqref="Y93:Z93">
    <cfRule type="cellIs" dxfId="163" priority="70" operator="equal">
      <formula>"NÃO"</formula>
    </cfRule>
    <cfRule type="cellIs" dxfId="162" priority="71" operator="equal">
      <formula>"SIM"</formula>
    </cfRule>
  </conditionalFormatting>
  <conditionalFormatting sqref="Y95:Z95">
    <cfRule type="cellIs" dxfId="161" priority="69" operator="equal">
      <formula>"OPORTUNIDADE"</formula>
    </cfRule>
  </conditionalFormatting>
  <conditionalFormatting sqref="Y95:Z95">
    <cfRule type="cellIs" dxfId="160" priority="67" operator="equal">
      <formula>"NÃO"</formula>
    </cfRule>
    <cfRule type="cellIs" dxfId="159" priority="68" operator="equal">
      <formula>"SIM"</formula>
    </cfRule>
  </conditionalFormatting>
  <conditionalFormatting sqref="Y96:Z97">
    <cfRule type="cellIs" dxfId="158" priority="66" operator="equal">
      <formula>"OPORTUNIDADE"</formula>
    </cfRule>
  </conditionalFormatting>
  <conditionalFormatting sqref="Y96:Z97">
    <cfRule type="cellIs" dxfId="157" priority="64" operator="equal">
      <formula>"NÃO"</formula>
    </cfRule>
    <cfRule type="cellIs" dxfId="156" priority="65" operator="equal">
      <formula>"SIM"</formula>
    </cfRule>
  </conditionalFormatting>
  <conditionalFormatting sqref="BK95:BK9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895">
      <iconSet showValue="0">
        <cfvo type="percent" val="0"/>
        <cfvo type="num" val="1"/>
        <cfvo type="num" val="1" gte="0"/>
      </iconSet>
    </cfRule>
    <cfRule type="iconSet" priority="60896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899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001 BP116:BP119 BP127:BP133 BP138 BP135:BP136 BP122:BP123">
    <cfRule type="iconSet" priority="6090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55" priority="9" operator="equal">
      <formula>"OPORTUNIDADE"</formula>
    </cfRule>
  </conditionalFormatting>
  <conditionalFormatting sqref="Z173">
    <cfRule type="cellIs" dxfId="154" priority="7" operator="equal">
      <formula>"NÃO"</formula>
    </cfRule>
    <cfRule type="cellIs" dxfId="153" priority="8" operator="equal">
      <formula>"SIM"</formula>
    </cfRule>
  </conditionalFormatting>
  <conditionalFormatting sqref="BP13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1245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1246</v>
      </c>
      <c r="C4" s="160" t="s">
        <v>1247</v>
      </c>
      <c r="D4" s="160" t="s">
        <v>1248</v>
      </c>
      <c r="E4" s="160" t="s">
        <v>1249</v>
      </c>
      <c r="F4" s="160" t="s">
        <v>4</v>
      </c>
      <c r="G4" s="160" t="s">
        <v>1250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1251</v>
      </c>
      <c r="C6" s="161">
        <v>407867</v>
      </c>
      <c r="D6" s="161" t="s">
        <v>1252</v>
      </c>
      <c r="E6" s="161" t="s">
        <v>789</v>
      </c>
      <c r="F6" s="161" t="s">
        <v>1253</v>
      </c>
      <c r="G6" s="162"/>
    </row>
    <row r="7" spans="2:7">
      <c r="B7" s="161" t="s">
        <v>1254</v>
      </c>
      <c r="C7" s="161">
        <v>293644</v>
      </c>
      <c r="D7" s="161" t="s">
        <v>1255</v>
      </c>
      <c r="E7" s="161" t="s">
        <v>789</v>
      </c>
      <c r="F7" s="161" t="s">
        <v>1253</v>
      </c>
      <c r="G7" s="162"/>
    </row>
    <row r="8" spans="2:7">
      <c r="B8" s="161" t="s">
        <v>1256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1257</v>
      </c>
      <c r="C9" s="161">
        <v>256790</v>
      </c>
      <c r="D9" s="161" t="s">
        <v>1258</v>
      </c>
      <c r="E9" s="161" t="s">
        <v>790</v>
      </c>
      <c r="F9" s="161" t="s">
        <v>1259</v>
      </c>
      <c r="G9" s="162">
        <v>46357</v>
      </c>
    </row>
    <row r="10" spans="2:7">
      <c r="B10" s="161" t="s">
        <v>1260</v>
      </c>
      <c r="C10" s="161">
        <v>265193</v>
      </c>
      <c r="D10" s="161" t="s">
        <v>1261</v>
      </c>
      <c r="E10" s="161" t="s">
        <v>791</v>
      </c>
      <c r="F10" s="161" t="s">
        <v>1072</v>
      </c>
      <c r="G10" s="161" t="s">
        <v>1262</v>
      </c>
    </row>
    <row r="11" spans="2:7">
      <c r="B11" s="161" t="s">
        <v>1263</v>
      </c>
      <c r="C11" s="161">
        <v>293716</v>
      </c>
      <c r="D11" s="161" t="s">
        <v>1264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1265</v>
      </c>
      <c r="C12" s="161">
        <v>257258</v>
      </c>
      <c r="D12" s="161" t="s">
        <v>1266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1267</v>
      </c>
      <c r="C13" s="161">
        <v>371147</v>
      </c>
      <c r="D13" s="161" t="s">
        <v>1268</v>
      </c>
      <c r="E13" s="161" t="s">
        <v>792</v>
      </c>
      <c r="F13" s="161" t="s">
        <v>128</v>
      </c>
      <c r="G13" s="161" t="s">
        <v>1262</v>
      </c>
    </row>
    <row r="14" spans="2:7">
      <c r="B14" s="161" t="s">
        <v>1269</v>
      </c>
      <c r="C14" s="161">
        <v>259230</v>
      </c>
      <c r="D14" s="161" t="s">
        <v>1270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1271</v>
      </c>
      <c r="C15" s="161">
        <v>370705</v>
      </c>
      <c r="D15" s="161"/>
      <c r="E15" s="161" t="s">
        <v>792</v>
      </c>
      <c r="F15" s="161" t="s">
        <v>128</v>
      </c>
      <c r="G15" s="161" t="s">
        <v>1262</v>
      </c>
    </row>
    <row r="16" spans="2:7">
      <c r="B16" s="161" t="s">
        <v>1272</v>
      </c>
      <c r="C16" s="161">
        <v>258542</v>
      </c>
      <c r="D16" s="161" t="s">
        <v>1273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1274</v>
      </c>
      <c r="C17" s="161">
        <v>257050</v>
      </c>
      <c r="D17" s="161" t="s">
        <v>1275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1276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1277</v>
      </c>
      <c r="D4" s="163" t="s">
        <v>1278</v>
      </c>
      <c r="E4" s="163" t="s">
        <v>1279</v>
      </c>
      <c r="F4" s="160" t="s">
        <v>1280</v>
      </c>
      <c r="G4" s="163" t="s">
        <v>1281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1282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1283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1282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1284</v>
      </c>
      <c r="G9" s="167" t="s">
        <v>1285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1282</v>
      </c>
      <c r="G10" s="167"/>
    </row>
    <row r="11" spans="2:7">
      <c r="B11" s="167" t="s">
        <v>1286</v>
      </c>
      <c r="C11" s="167">
        <v>9038</v>
      </c>
      <c r="D11" s="168">
        <v>46085</v>
      </c>
      <c r="E11" s="167">
        <v>10520</v>
      </c>
      <c r="F11" s="169" t="s">
        <v>1287</v>
      </c>
      <c r="G11" s="167"/>
    </row>
    <row r="12" spans="2:7">
      <c r="B12" s="167" t="s">
        <v>709</v>
      </c>
      <c r="C12" s="167" t="s">
        <v>1288</v>
      </c>
      <c r="D12" s="168">
        <v>46066</v>
      </c>
      <c r="E12" s="167">
        <v>9500</v>
      </c>
      <c r="F12" s="169" t="s">
        <v>1289</v>
      </c>
      <c r="G12" s="167"/>
    </row>
    <row r="13" spans="2:7">
      <c r="B13" s="167" t="s">
        <v>709</v>
      </c>
      <c r="C13" s="167" t="s">
        <v>1290</v>
      </c>
      <c r="D13" s="168">
        <v>46066</v>
      </c>
      <c r="E13" s="167">
        <v>10500</v>
      </c>
      <c r="F13" s="169" t="s">
        <v>1289</v>
      </c>
      <c r="G13" s="167"/>
    </row>
    <row r="14" spans="2:7">
      <c r="B14" s="167" t="s">
        <v>709</v>
      </c>
      <c r="C14" s="167" t="s">
        <v>1291</v>
      </c>
      <c r="D14" s="168">
        <v>46066</v>
      </c>
      <c r="E14" s="167">
        <v>9000</v>
      </c>
      <c r="F14" s="169" t="s">
        <v>1289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1292</v>
      </c>
      <c r="C2" s="121" t="s">
        <v>947</v>
      </c>
      <c r="D2" s="76" t="s">
        <v>949</v>
      </c>
      <c r="E2" s="76" t="s">
        <v>1293</v>
      </c>
      <c r="F2" s="99" t="s">
        <v>1294</v>
      </c>
      <c r="G2" s="76" t="s">
        <v>1295</v>
      </c>
      <c r="H2" s="76" t="s">
        <v>1296</v>
      </c>
      <c r="I2" s="76" t="s">
        <v>1297</v>
      </c>
      <c r="J2" s="76" t="s">
        <v>1298</v>
      </c>
      <c r="K2" s="78" t="s">
        <v>1299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 hidden="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 hidden="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 hidden="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 hidden="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 hidden="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 hidden="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 hidden="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 hidden="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 hidden="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L160" workbookViewId="0">
      <selection sqref="A1:T175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1010</v>
      </c>
      <c r="Q1" s="225"/>
      <c r="R1" s="111"/>
      <c r="S1" s="84"/>
      <c r="T1" s="86"/>
      <c r="U1" s="226" t="s">
        <v>1300</v>
      </c>
      <c r="V1" s="226"/>
      <c r="W1" s="226"/>
    </row>
    <row r="2" spans="1:23" ht="15" customHeight="1">
      <c r="A2" s="87" t="s">
        <v>1301</v>
      </c>
      <c r="B2" s="87" t="s">
        <v>1302</v>
      </c>
      <c r="C2" s="87" t="s">
        <v>376</v>
      </c>
      <c r="D2" s="88" t="s">
        <v>962</v>
      </c>
      <c r="E2" s="88" t="s">
        <v>4</v>
      </c>
      <c r="F2" s="88" t="s">
        <v>1303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1304</v>
      </c>
      <c r="T2" s="91" t="s">
        <v>965</v>
      </c>
      <c r="U2" s="138">
        <f ca="1">TODAY()-1</f>
        <v>46085</v>
      </c>
      <c r="V2" s="138">
        <f ca="1">U2-1</f>
        <v>46084</v>
      </c>
      <c r="W2" s="138">
        <f ca="1">V2-1</f>
        <v>46083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850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>
        <f ca="1">_xlfn.XLOOKUP(G8&amp;$V$2,BS_CONTROLE[CHAVE],BS_CONTROLE[Quantidade_11],"-")</f>
        <v>0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400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435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50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1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>
        <f ca="1">_xlfn.XLOOKUP(G20&amp;$W$2,BS_CONTROLE[CHAVE],BS_CONTROLE[Quantidade_11],"-")</f>
        <v>0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1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1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>
        <f ca="1">_xlfn.XLOOKUP(G27&amp;$W$2,BS_CONTROLE[CHAVE],BS_CONTROLE[Quantidade_11],"-")</f>
        <v>50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42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0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312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1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50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400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2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>
        <f ca="1">_xlfn.XLOOKUP(G52&amp;$V$2,BS_CONTROLE[CHAVE],BS_CONTROLE[Quantidade_11],"-")</f>
        <v>0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850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40</v>
      </c>
      <c r="V55" s="137">
        <f ca="1">_xlfn.XLOOKUP(G55&amp;$V$2,BS_CONTROLE[CHAVE],BS_CONTROLE[Quantidade_11],"-")</f>
        <v>0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50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850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50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40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312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1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1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0</v>
      </c>
      <c r="W86" s="137">
        <f ca="1">_xlfn.XLOOKUP(G86&amp;$W$2,BS_CONTROLE[CHAVE],BS_CONTROLE[Quantidade_11],"-")</f>
        <v>50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400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2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0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0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54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850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50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30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40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312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3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0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1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1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1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1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2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50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42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2</v>
      </c>
      <c r="V138" s="137">
        <f ca="1">_xlfn.XLOOKUP(G138&amp;$V$2,BS_CONTROLE[CHAVE],BS_CONTROLE[Quantidade_11],"-")</f>
        <v>0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435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100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850</v>
      </c>
    </row>
    <row r="149" spans="1:23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50</v>
      </c>
    </row>
    <row r="150" spans="1:23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30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40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54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0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0</v>
      </c>
    </row>
    <row r="156" spans="1:23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312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1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>
        <f ca="1">_xlfn.XLOOKUP(G163&amp;$W$2,BS_CONTROLE[CHAVE],BS_CONTROLE[Quantidade_11],"-")</f>
        <v>0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1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PDM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2</v>
      </c>
      <c r="V167" s="137">
        <f ca="1">_xlfn.XLOOKUP(G167&amp;$V$2,BS_CONTROLE[CHAVE],BS_CONTROLE[Quantidade_11],"-")</f>
        <v>0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50</v>
      </c>
    </row>
    <row r="175" spans="1:23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2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40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2</v>
      </c>
      <c r="V533" s="137">
        <f ca="1">_xlfn.XLOOKUP(G533&amp;$V$2,BS_CONTROLE[CHAVE],BS_CONTROLE[Quantidade_11],"-")</f>
        <v>0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>
        <f ca="1">_xlfn.XLOOKUP(G768&amp;$W$2,BS_CONTROLE[CHAVE],BS_CONTROLE[Quantidade_11],"-")</f>
        <v>435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1305</v>
      </c>
      <c r="D5" s="228"/>
      <c r="E5" s="228"/>
      <c r="F5" s="228"/>
      <c r="G5" s="228"/>
      <c r="H5" s="228"/>
      <c r="I5" s="228"/>
      <c r="J5" s="229"/>
      <c r="K5" s="230" t="s">
        <v>1306</v>
      </c>
      <c r="L5" s="231"/>
      <c r="M5" s="231"/>
      <c r="N5" s="231"/>
      <c r="O5" s="232" t="s">
        <v>1307</v>
      </c>
      <c r="P5" s="233"/>
    </row>
    <row r="6" spans="1:16" s="74" customFormat="1" ht="15" customHeight="1">
      <c r="A6" s="66" t="s">
        <v>1303</v>
      </c>
      <c r="B6" s="75" t="s">
        <v>1302</v>
      </c>
      <c r="C6" s="76" t="s">
        <v>962</v>
      </c>
      <c r="D6" s="77" t="s">
        <v>963</v>
      </c>
      <c r="E6" s="76" t="s">
        <v>1308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1309</v>
      </c>
      <c r="M6" s="80" t="s">
        <v>576</v>
      </c>
      <c r="N6" s="81" t="s">
        <v>957</v>
      </c>
      <c r="O6" s="158" t="s">
        <v>1000</v>
      </c>
      <c r="P6" s="133" t="s">
        <v>1310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1</v>
      </c>
      <c r="P156" s="147" t="str">
        <f>IF($A$2=1,IF(SP_SUL!BJ156="","*",SP_SUL!BJ156),IF(SP_SUL!BK156="","*",SP_SUL!BK156))</f>
        <v>*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2026-03-05T11:16:58Z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