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115" documentId="8_{B6337239-1A00-434D-AAD0-422EA1FEB5AE}" xr6:coauthVersionLast="47" xr6:coauthVersionMax="47" xr10:uidLastSave="{9943545D-8B1F-411A-8C93-BB138379DD5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" i="1" l="1" a="1"/>
  <c r="N34" i="1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/>
  <c r="U329" i="1"/>
  <c r="AI329" i="1"/>
  <c r="AJ329" i="1"/>
  <c r="AK329" i="1"/>
  <c r="AL329" i="1"/>
  <c r="AO329" i="1"/>
  <c r="BE329" i="1" s="1"/>
  <c r="AP329" i="1"/>
  <c r="AQ329" i="1"/>
  <c r="BB329" i="1"/>
  <c r="BC329" i="1" a="1"/>
  <c r="BC329" i="1" s="1"/>
  <c r="BD329" i="1" a="1"/>
  <c r="BD329" i="1"/>
  <c r="BF329" i="1"/>
  <c r="BR329" i="1"/>
  <c r="BS329" i="1"/>
  <c r="A330" i="1"/>
  <c r="C330" i="1"/>
  <c r="G330" i="1"/>
  <c r="M330" i="1" a="1"/>
  <c r="M330" i="1" s="1"/>
  <c r="N330" i="1" a="1"/>
  <c r="N330" i="1"/>
  <c r="R330" i="1"/>
  <c r="S330" i="1" a="1"/>
  <c r="S330" i="1"/>
  <c r="T330" i="1" a="1"/>
  <c r="T330" i="1" s="1"/>
  <c r="E328" i="12" s="1"/>
  <c r="U330" i="1"/>
  <c r="AI330" i="1"/>
  <c r="AJ330" i="1"/>
  <c r="AK330" i="1"/>
  <c r="AL330" i="1"/>
  <c r="AN330" i="1"/>
  <c r="AO330" i="1"/>
  <c r="BE330" i="1" s="1"/>
  <c r="AP330" i="1"/>
  <c r="AQ330" i="1"/>
  <c r="BB330" i="1"/>
  <c r="BC330" i="1" a="1"/>
  <c r="BC330" i="1" s="1"/>
  <c r="BD330" i="1" a="1"/>
  <c r="BD330" i="1" s="1"/>
  <c r="BF330" i="1"/>
  <c r="BR330" i="1"/>
  <c r="BS330" i="1"/>
  <c r="A331" i="1"/>
  <c r="C331" i="1"/>
  <c r="G331" i="1"/>
  <c r="M331" i="1" a="1"/>
  <c r="M331" i="1" s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N331" i="1"/>
  <c r="AO331" i="1"/>
  <c r="AP331" i="1"/>
  <c r="AQ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/>
  <c r="U332" i="1"/>
  <c r="AI332" i="1"/>
  <c r="AJ332" i="1"/>
  <c r="AK332" i="1"/>
  <c r="AL332" i="1"/>
  <c r="AO332" i="1"/>
  <c r="BE332" i="1" s="1"/>
  <c r="AP332" i="1"/>
  <c r="AQ332" i="1"/>
  <c r="BB332" i="1"/>
  <c r="BC332" i="1" a="1"/>
  <c r="BC332" i="1" s="1"/>
  <c r="BD332" i="1" a="1"/>
  <c r="BD332" i="1"/>
  <c r="BF332" i="1"/>
  <c r="BR332" i="1"/>
  <c r="BS332" i="1"/>
  <c r="A333" i="1"/>
  <c r="C333" i="1"/>
  <c r="G333" i="1"/>
  <c r="M333" i="1" a="1"/>
  <c r="M333" i="1"/>
  <c r="AM333" i="1" s="1"/>
  <c r="N333" i="1" a="1"/>
  <c r="N333" i="1"/>
  <c r="R333" i="1"/>
  <c r="S333" i="1" a="1"/>
  <c r="S333" i="1"/>
  <c r="T333" i="1" a="1"/>
  <c r="T333" i="1" s="1"/>
  <c r="E331" i="12" s="1"/>
  <c r="U333" i="1"/>
  <c r="AI333" i="1"/>
  <c r="AJ333" i="1"/>
  <c r="AK333" i="1"/>
  <c r="AL333" i="1"/>
  <c r="AN333" i="1"/>
  <c r="AO333" i="1"/>
  <c r="BE333" i="1" s="1"/>
  <c r="AP333" i="1"/>
  <c r="AQ333" i="1"/>
  <c r="BB333" i="1"/>
  <c r="BC333" i="1" a="1"/>
  <c r="BC333" i="1" s="1"/>
  <c r="BD333" i="1" a="1"/>
  <c r="BD333" i="1" s="1"/>
  <c r="BF333" i="1"/>
  <c r="BR333" i="1"/>
  <c r="BS333" i="1"/>
  <c r="A334" i="1"/>
  <c r="C334" i="1"/>
  <c r="G334" i="1"/>
  <c r="M334" i="1" a="1"/>
  <c r="M334" i="1" s="1"/>
  <c r="N334" i="1" a="1"/>
  <c r="N334" i="1"/>
  <c r="AN334" i="1" s="1"/>
  <c r="R334" i="1"/>
  <c r="S334" i="1" a="1"/>
  <c r="S334" i="1" s="1"/>
  <c r="D332" i="12" s="1"/>
  <c r="T334" i="1" a="1"/>
  <c r="T334" i="1" s="1"/>
  <c r="E332" i="12" s="1"/>
  <c r="U334" i="1"/>
  <c r="AI334" i="1"/>
  <c r="AJ334" i="1"/>
  <c r="AK334" i="1"/>
  <c r="AL334" i="1"/>
  <c r="AO334" i="1"/>
  <c r="BE334" i="1" s="1"/>
  <c r="AP334" i="1"/>
  <c r="AQ334" i="1"/>
  <c r="BB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AJ335" i="1"/>
  <c r="AK335" i="1"/>
  <c r="AL335" i="1"/>
  <c r="AO335" i="1"/>
  <c r="AP335" i="1"/>
  <c r="AQ335" i="1"/>
  <c r="BB335" i="1"/>
  <c r="BC335" i="1" a="1"/>
  <c r="BC335" i="1" s="1"/>
  <c r="BD335" i="1" a="1"/>
  <c r="BD335" i="1" s="1"/>
  <c r="BE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AJ336" i="1"/>
  <c r="AK336" i="1"/>
  <c r="AL336" i="1"/>
  <c r="AO336" i="1"/>
  <c r="BD336" i="1" s="1" a="1"/>
  <c r="BD336" i="1" s="1"/>
  <c r="AP336" i="1"/>
  <c r="AQ336" i="1"/>
  <c r="BB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K246" i="11" s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T263" i="1" a="1"/>
  <c r="T263" i="1" s="1"/>
  <c r="E2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5" i="12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24" i="12"/>
  <c r="K324" i="12"/>
  <c r="D331" i="12"/>
  <c r="L332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K326" i="12"/>
  <c r="L329" i="12"/>
  <c r="L276" i="12"/>
  <c r="K276" i="12"/>
  <c r="L302" i="12"/>
  <c r="K302" i="12"/>
  <c r="L301" i="12"/>
  <c r="K301" i="12"/>
  <c r="L300" i="12"/>
  <c r="K300" i="12"/>
  <c r="L299" i="12"/>
  <c r="K298" i="12"/>
  <c r="K296" i="12"/>
  <c r="L303" i="12"/>
  <c r="K303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E330" i="12"/>
  <c r="E329" i="12"/>
  <c r="D329" i="12"/>
  <c r="D328" i="12"/>
  <c r="E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5" i="12"/>
  <c r="E294" i="12"/>
  <c r="D294" i="12"/>
  <c r="E292" i="12"/>
  <c r="D292" i="12"/>
  <c r="E289" i="12"/>
  <c r="E288" i="12"/>
  <c r="D288" i="12"/>
  <c r="D287" i="12"/>
  <c r="D285" i="12"/>
  <c r="E283" i="12"/>
  <c r="D279" i="12"/>
  <c r="E278" i="12"/>
  <c r="D277" i="12"/>
  <c r="E276" i="12"/>
  <c r="D276" i="12"/>
  <c r="D275" i="12"/>
  <c r="E274" i="12"/>
  <c r="E273" i="12"/>
  <c r="D273" i="12"/>
  <c r="E272" i="12"/>
  <c r="D272" i="12"/>
  <c r="E271" i="12"/>
  <c r="D271" i="12"/>
  <c r="E270" i="12"/>
  <c r="E269" i="12"/>
  <c r="D268" i="12"/>
  <c r="E267" i="12"/>
  <c r="D267" i="12"/>
  <c r="E266" i="12"/>
  <c r="D266" i="12"/>
  <c r="E265" i="12"/>
  <c r="D265" i="12"/>
  <c r="E264" i="12"/>
  <c r="D263" i="12"/>
  <c r="E262" i="12"/>
  <c r="D261" i="12"/>
  <c r="E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12" i="12"/>
  <c r="E107" i="12"/>
  <c r="D107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3" i="11"/>
  <c r="M106" i="11"/>
  <c r="K109" i="11"/>
  <c r="K112" i="11"/>
  <c r="K12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M246" i="11"/>
  <c r="M247" i="11"/>
  <c r="K248" i="11"/>
  <c r="M248" i="11"/>
  <c r="K249" i="11"/>
  <c r="M250" i="11"/>
  <c r="K251" i="11"/>
  <c r="M251" i="11"/>
  <c r="K252" i="11"/>
  <c r="M252" i="11"/>
  <c r="M253" i="11"/>
  <c r="K254" i="11"/>
  <c r="M254" i="11"/>
  <c r="M255" i="11"/>
  <c r="K256" i="11"/>
  <c r="K257" i="11"/>
  <c r="K258" i="11"/>
  <c r="M258" i="11"/>
  <c r="K259" i="11"/>
  <c r="M259" i="11"/>
  <c r="M260" i="11"/>
  <c r="K261" i="11"/>
  <c r="M262" i="11"/>
  <c r="K263" i="11"/>
  <c r="M263" i="11"/>
  <c r="K264" i="11"/>
  <c r="M264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3" i="11"/>
  <c r="K284" i="11"/>
  <c r="K286" i="11"/>
  <c r="M287" i="11"/>
  <c r="K289" i="11"/>
  <c r="M289" i="11"/>
  <c r="K290" i="11"/>
  <c r="K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330" i="12" l="1"/>
  <c r="AM332" i="1"/>
  <c r="K328" i="12"/>
  <c r="AM330" i="1"/>
  <c r="K327" i="12"/>
  <c r="AM329" i="1"/>
  <c r="K332" i="12"/>
  <c r="AM334" i="1"/>
  <c r="AN335" i="1"/>
  <c r="L333" i="12"/>
  <c r="L330" i="12"/>
  <c r="AN332" i="1"/>
  <c r="AM331" i="1"/>
  <c r="K329" i="12"/>
  <c r="L327" i="12"/>
  <c r="AN329" i="1"/>
  <c r="BD334" i="1" a="1"/>
  <c r="BD334" i="1" s="1"/>
  <c r="AN263" i="1"/>
  <c r="K269" i="12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<sst xmlns="http://schemas.openxmlformats.org/spreadsheetml/2006/main" count="5018" uniqueCount="1321">
  <si>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</si>
  <si>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</si>
  <si>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</si>
  <si>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</si>
  <si>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</si>
  <si>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</si>
  <si>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</si>
  <si>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</si>
  <si>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</si>
  <si>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</si>
  <si>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</si>
  <si>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</si>
  <si>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</si>
  <si>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</si>
  <si>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</si>
  <si>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</si>
  <si>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</si>
  <si>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</si>
  <si>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</si>
  <si>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</si>
  <si>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</si>
  <si>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</si>
  <si>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</si>
  <si>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</si>
  <si>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</si>
  <si>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</si>
  <si>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</si>
  <si>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</si>
  <si>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</si>
  <si>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</si>
  <si>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</si>
  <si>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</si>
  <si>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</si>
  <si>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</si>
  <si>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</si>
  <si>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</si>
  <si>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</si>
  <si>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</si>
  <si>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</si>
  <si>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</si>
  <si>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</si>
  <si>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</si>
  <si>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</si>
  <si>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</si>
  <si>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</si>
  <si>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</si>
  <si>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</si>
  <si>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</si>
  <si>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</si>
  <si>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</si>
  <si>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</si>
  <si>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</si>
  <si>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</si>
  <si>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</si>
  <si>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</si>
  <si>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</si>
  <si>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</si>
  <si>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</si>
  <si>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</si>
  <si>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</si>
  <si>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</si>
  <si>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</si>
  <si>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</si>
  <si>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</si>
  <si>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</si>
  <si>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</si>
  <si>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</si>
  <si>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</si>
  <si>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</si>
  <si>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</si>
  <si>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</si>
  <si>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</si>
  <si>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</si>
  <si>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</si>
  <si>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</si>
  <si>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</si>
  <si>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</si>
  <si>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</si>
  <si>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</si>
  <si>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</si>
  <si>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</si>
  <si>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</si>
  <si>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</si>
  <si>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</si>
  <si>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</si>
  <si>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</si>
  <si>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</si>
  <si>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</si>
  <si>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</si>
  <si>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</si>
  <si>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</si>
  <si>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</si>
  <si>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</si>
  <si>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</si>
  <si>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</si>
  <si>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</si>
  <si>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</si>
  <si>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</si>
  <si>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</si>
  <si>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</si>
  <si>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</si>
  <si>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</si>
  <si>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</si>
  <si>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</si>
  <si>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</si>
  <si>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</si>
  <si>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</si>
  <si>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</si>
  <si>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</si>
  <si>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</si>
  <si>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</si>
  <si>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</si>
  <si>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</si>
  <si>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</si>
  <si>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</si>
  <si>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</si>
  <si>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</si>
  <si>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</si>
  <si>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</si>
  <si>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</si>
  <si>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</si>
  <si>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</si>
  <si>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</si>
  <si>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</si>
  <si>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</si>
  <si>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</si>
  <si>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</si>
  <si>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</si>
  <si>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</si>
  <si>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</si>
  <si>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</si>
  <si>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</si>
  <si>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</si>
  <si>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</si>
  <si>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</si>
  <si>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</si>
  <si>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</si>
  <si>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</si>
  <si>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</si>
  <si>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</si>
  <si>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</si>
  <si>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</si>
  <si>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</si>
  <si>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</si>
  <si>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</si>
  <si>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</si>
  <si>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</si>
  <si>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</si>
  <si>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</si>
  <si>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</si>
  <si>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</si>
  <si>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</si>
  <si>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</si>
  <si>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</si>
  <si>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</si>
  <si>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</si>
  <si>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</si>
  <si>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</si>
  <si>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</si>
  <si>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</si>
  <si>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</si>
  <si>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</si>
  <si>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</si>
  <si>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</si>
  <si>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</si>
  <si>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</si>
  <si>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</si>
  <si>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</si>
  <si>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</si>
  <si>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</si>
  <si>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</si>
  <si>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</si>
  <si>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</si>
  <si>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</si>
  <si>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</si>
  <si>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</si>
  <si>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</si>
  <si>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</si>
  <si>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</si>
  <si>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</si>
  <si>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</si>
  <si>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</si>
  <si>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</si>
  <si>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</si>
  <si>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</si>
  <si>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</si>
  <si>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</si>
  <si>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</si>
  <si>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</si>
  <si>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</si>
  <si>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</si>
  <si>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</si>
  <si>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</si>
  <si>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</si>
  <si>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</si>
  <si>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</si>
  <si>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</si>
  <si>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</si>
  <si>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</si>
  <si>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</si>
  <si>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</si>
  <si>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</si>
  <si>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</si>
  <si>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</si>
  <si>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</si>
  <si>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</si>
  <si>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</si>
  <si>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</si>
  <si>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</si>
  <si>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</si>
  <si>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</si>
  <si>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</si>
  <si>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</si>
  <si>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</si>
  <si>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</si>
  <si>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</si>
  <si>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</si>
  <si>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</si>
  <si>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</si>
  <si>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</si>
  <si>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</si>
  <si>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</si>
  <si>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</si>
  <si>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</si>
  <si>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</si>
  <si>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</si>
  <si>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</si>
  <si>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</si>
  <si>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</si>
  <si>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</si>
  <si>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</si>
  <si>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</si>
  <si>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</si>
  <si>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</si>
  <si>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</si>
  <si>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</si>
  <si>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</si>
  <si>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</si>
  <si>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</si>
  <si>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</si>
  <si>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</si>
  <si>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</si>
  <si>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</si>
  <si>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</si>
  <si>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</si>
  <si>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</si>
  <si>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</si>
  <si>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</si>
  <si>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</si>
  <si>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</si>
  <si>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</si>
  <si>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</si>
  <si>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</si>
  <si>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</si>
  <si>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</si>
  <si>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</si>
  <si>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</si>
  <si>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</si>
  <si>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</si>
  <si>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</si>
  <si>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</si>
  <si>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</si>
  <si>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</si>
  <si>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</si>
  <si>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</si>
  <si>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</si>
  <si>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</si>
  <si>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</si>
  <si>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</si>
  <si>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</si>
  <si>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</si>
  <si>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</si>
  <si>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</si>
  <si>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</si>
  <si>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</si>
  <si>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</si>
  <si>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</si>
  <si>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</si>
  <si>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</si>
  <si>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</si>
  <si>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</si>
  <si>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</si>
  <si>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</si>
  <si>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</si>
  <si>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</si>
  <si>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</si>
  <si>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</si>
  <si>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</si>
  <si>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</si>
  <si>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</si>
  <si>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</si>
  <si>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</si>
  <si>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</si>
  <si>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</si>
  <si>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</si>
  <si>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</si>
  <si>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</si>
  <si>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</si>
  <si>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</si>
  <si>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</si>
  <si>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</si>
  <si>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</si>
  <si>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</si>
  <si>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</si>
  <si>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</si>
  <si>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</si>
  <si>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</si>
  <si>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</si>
  <si>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</si>
  <si>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</si>
  <si>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</si>
  <si>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</si>
  <si>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</si>
  <si>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</si>
  <si>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</si>
  <si>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</si>
  <si>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</si>
  <si>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</si>
  <si>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</si>
  <si>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</si>
  <si>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</si>
  <si>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</si>
  <si>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</si>
  <si>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</si>
  <si>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</si>
  <si>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</si>
  <si>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</si>
  <si>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</si>
  <si>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</si>
  <si>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</si>
  <si>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</si>
  <si>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</si>
  <si>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</si>
  <si>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</si>
  <si>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</si>
  <si>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</si>
  <si>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</si>
  <si>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</si>
  <si>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</si>
  <si>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</si>
  <si>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</si>
  <si>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</si>
  <si>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</si>
  <si>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</si>
  <si>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</si>
  <si>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</si>
  <si>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</si>
  <si>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</si>
  <si>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</si>
  <si>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</si>
  <si>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</si>
  <si>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</si>
  <si>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</si>
  <si>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</si>
  <si>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</si>
  <si>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</si>
  <si>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</si>
  <si>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</si>
  <si>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</si>
  <si>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</si>
  <si>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</si>
  <si>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</si>
  <si>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</si>
  <si>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</si>
  <si>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</si>
  <si>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</si>
  <si>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</si>
  <si>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</si>
  <si>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</si>
  <si>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</si>
  <si>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</si>
  <si>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</si>
  <si>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</si>
  <si>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</si>
  <si>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</si>
  <si>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</si>
  <si>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</si>
  <si>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</si>
  <si>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</si>
  <si>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</si>
  <si>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</si>
  <si>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</si>
  <si>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</si>
  <si>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</si>
  <si>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</si>
  <si>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</si>
  <si>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</si>
  <si>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</si>
  <si>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</si>
  <si>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</si>
  <si>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</si>
  <si>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</si>
  <si>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</si>
  <si>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</si>
  <si>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</si>
  <si>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</si>
  <si>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</si>
  <si>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</si>
  <si>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</si>
  <si>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</si>
  <si>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</si>
  <si>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</si>
  <si>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</si>
  <si>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</si>
  <si>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</si>
  <si>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</si>
  <si>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</si>
  <si>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</si>
  <si>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</si>
  <si>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</si>
  <si>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</si>
  <si>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</si>
  <si>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</si>
  <si>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</si>
  <si>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</si>
  <si>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</si>
  <si>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</si>
  <si>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</si>
  <si>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</si>
  <si>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</si>
  <si>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</si>
  <si>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</si>
  <si>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</si>
  <si>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</si>
  <si>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</si>
  <si>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</si>
  <si>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</si>
  <si>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</si>
  <si>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</si>
  <si>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</si>
  <si>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</si>
  <si>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</si>
  <si>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</si>
  <si>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</si>
  <si>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</si>
  <si>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</si>
  <si>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</si>
  <si>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</si>
  <si>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</si>
  <si>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</si>
  <si>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</si>
  <si>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</si>
  <si>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</si>
  <si>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</si>
  <si>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</si>
  <si>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</si>
  <si>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</si>
  <si>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</si>
  <si>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</si>
  <si>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</si>
  <si>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</si>
  <si>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</si>
  <si>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</si>
  <si>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</si>
  <si>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</si>
  <si>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</si>
  <si>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</si>
  <si>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</si>
  <si>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</si>
  <si>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</si>
  <si>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</si>
  <si>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</si>
  <si>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</si>
  <si>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</si>
  <si>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</si>
  <si>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</si>
  <si>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</si>
  <si>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</si>
  <si>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</si>
  <si>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</si>
  <si>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</si>
  <si>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</si>
  <si>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</si>
  <si>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</si>
  <si>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</si>
  <si>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</si>
  <si>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</si>
  <si>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</si>
  <si>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</si>
  <si>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</si>
  <si>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</si>
  <si>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</si>
  <si>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</si>
  <si>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</si>
  <si>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</si>
  <si>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</si>
  <si>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</si>
  <si>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</si>
  <si>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</si>
  <si>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</si>
  <si>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</si>
  <si>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</si>
  <si>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</si>
  <si>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</si>
  <si>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</si>
  <si>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</si>
  <si>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</si>
  <si>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</si>
  <si>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</si>
  <si>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</si>
  <si>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</si>
  <si>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</si>
  <si>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</si>
  <si>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</si>
  <si>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</si>
  <si>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</si>
  <si>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</si>
  <si>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</si>
  <si>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</si>
  <si>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</si>
  <si>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</si>
  <si>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</si>
  <si>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</si>
  <si>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</si>
  <si>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</si>
  <si>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</si>
  <si>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</si>
  <si>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</si>
  <si>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</si>
  <si>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</si>
  <si>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</si>
  <si>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</si>
  <si>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</si>
  <si>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</si>
  <si>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</si>
  <si>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</si>
  <si>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</si>
  <si>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</si>
  <si>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</si>
  <si>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</si>
  <si>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</si>
  <si>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</si>
  <si>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</si>
  <si>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</si>
  <si>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</si>
  <si>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</si>
  <si>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</si>
  <si>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</si>
  <si>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</si>
  <si>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</si>
  <si>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</si>
  <si>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</si>
  <si>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</si>
  <si>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</si>
  <si>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</si>
  <si>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</si>
  <si>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</si>
  <si>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</si>
  <si>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</si>
  <si>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</si>
  <si>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</si>
  <si>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</si>
  <si>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</si>
  <si>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</si>
  <si>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</si>
  <si>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</si>
  <si>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</si>
  <si>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</si>
  <si>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</si>
  <si>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</si>
  <si>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</si>
  <si>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</si>
  <si>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</si>
  <si>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</si>
  <si>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</si>
  <si>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</si>
  <si>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</si>
  <si>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</si>
  <si>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</si>
  <si>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</si>
  <si>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</si>
  <si>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</si>
  <si>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</si>
  <si>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</si>
  <si>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</si>
  <si>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</si>
  <si>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</si>
  <si>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</si>
  <si>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</si>
  <si>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</si>
  <si>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</si>
  <si>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</si>
  <si>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</si>
  <si>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</si>
  <si>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</si>
  <si>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</si>
  <si>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</si>
  <si>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</si>
  <si>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</si>
  <si>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</si>
  <si>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</si>
  <si>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</si>
  <si>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</si>
  <si>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</si>
  <si>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</si>
  <si>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</si>
  <si>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</si>
  <si>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</si>
  <si>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</si>
  <si>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</si>
  <si>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</si>
  <si>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</si>
  <si>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</si>
  <si>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</si>
  <si>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</si>
  <si>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</si>
  <si>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</si>
  <si>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</si>
  <si>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</si>
  <si>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</si>
  <si>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</si>
  <si>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</si>
  <si>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</si>
  <si>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</si>
  <si>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</si>
  <si>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</si>
  <si>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</si>
  <si>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</si>
  <si>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</si>
  <si>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</si>
  <si>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</si>
  <si>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</si>
  <si>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</si>
  <si>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</si>
  <si>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</si>
  <si>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</si>
  <si>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</si>
  <si>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</si>
  <si>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</si>
  <si>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</si>
  <si>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</si>
  <si>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</si>
  <si>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</si>
  <si>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</si>
  <si>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</si>
  <si>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</si>
  <si>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</si>
  <si>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</si>
  <si>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</si>
  <si>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</si>
  <si>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</si>
  <si>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</si>
  <si>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</si>
  <si>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</si>
  <si>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</si>
  <si>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</si>
  <si>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</si>
  <si>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</si>
  <si>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</si>
  <si>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</si>
  <si>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</si>
  <si>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</si>
  <si>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</si>
  <si>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</si>
  <si>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</si>
  <si>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</si>
  <si>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</si>
  <si>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</si>
  <si>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</si>
  <si>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</si>
  <si>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</si>
  <si>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</si>
  <si>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</si>
  <si>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</si>
  <si>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</si>
  <si>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</si>
  <si>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</si>
  <si>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</si>
  <si>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</si>
  <si>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</si>
  <si>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</si>
  <si>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</si>
  <si>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</si>
  <si>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</si>
  <si>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</si>
  <si>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</si>
  <si>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</si>
  <si>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</si>
  <si>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</si>
  <si>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</si>
  <si>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</si>
  <si>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</si>
  <si>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</si>
  <si>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</si>
  <si>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</si>
  <si>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</si>
  <si>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</si>
  <si>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</si>
  <si>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</si>
  <si>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</si>
  <si>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</si>
  <si>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</si>
  <si>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</si>
  <si>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</si>
  <si>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</si>
  <si>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</si>
  <si>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</si>
  <si>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</si>
  <si>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</si>
  <si>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</si>
  <si>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</si>
  <si>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</si>
  <si>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</si>
  <si>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</si>
  <si>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</si>
  <si>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</si>
  <si>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</si>
  <si>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</si>
  <si>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</si>
  <si>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</si>
  <si>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</si>
  <si>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</si>
  <si>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</si>
  <si>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</si>
  <si>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</si>
  <si>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</si>
  <si>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</si>
  <si>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</si>
  <si>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</si>
  <si>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</si>
  <si>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</si>
  <si>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</si>
  <si>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</si>
  <si>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</si>
  <si>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</si>
  <si>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</si>
  <si>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</si>
  <si>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</si>
  <si>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</si>
  <si>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</si>
  <si>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</si>
  <si>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</si>
  <si>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</si>
  <si>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</si>
  <si>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</si>
  <si>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</si>
  <si>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</si>
  <si>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</si>
  <si>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</si>
  <si>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</si>
  <si>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</si>
  <si>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</si>
  <si>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</si>
  <si>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</si>
  <si>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</si>
  <si>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</si>
  <si>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</si>
  <si>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</si>
  <si>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</si>
  <si>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</si>
  <si>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</si>
  <si>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</si>
  <si>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</si>
  <si>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</si>
  <si>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</si>
  <si>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</si>
  <si>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</si>
  <si>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</si>
  <si>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</si>
  <si>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</si>
  <si>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</si>
  <si>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</si>
  <si>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</si>
  <si>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</si>
  <si>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</si>
  <si>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</si>
  <si>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</si>
  <si>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</si>
  <si>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</si>
  <si>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</si>
  <si>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</si>
  <si>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</si>
  <si>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</si>
  <si>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</si>
  <si>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</si>
  <si>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</si>
  <si>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</si>
  <si>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</si>
  <si>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</si>
  <si>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</si>
  <si>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</si>
  <si>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</si>
  <si>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</si>
  <si>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</si>
  <si>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</si>
  <si>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</si>
  <si>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</si>
  <si>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</si>
  <si>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</si>
  <si>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</si>
  <si>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</si>
  <si>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</si>
  <si>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</si>
  <si>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</si>
  <si>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</si>
  <si>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</si>
  <si>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</si>
  <si>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</si>
  <si>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</si>
  <si>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</si>
  <si>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</si>
  <si>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</si>
  <si>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</si>
  <si>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</si>
  <si>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</si>
  <si>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</si>
  <si>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</si>
  <si>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</si>
  <si>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</si>
  <si>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</si>
  <si>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</si>
  <si>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</si>
  <si>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</si>
  <si>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</si>
  <si>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</si>
  <si>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</si>
  <si>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</si>
  <si>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</si>
  <si>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</si>
  <si>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</si>
  <si>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</si>
  <si>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</si>
  <si>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</si>
  <si>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</si>
  <si>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</si>
  <si>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</si>
  <si>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</si>
  <si>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</si>
  <si>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</si>
  <si>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</si>
  <si>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</si>
  <si>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</si>
  <si>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</si>
  <si>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</si>
  <si>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</si>
  <si>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</si>
  <si>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</si>
  <si>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</si>
  <si>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</si>
  <si>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</si>
  <si>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</si>
  <si>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</si>
  <si>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</si>
  <si>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</si>
  <si>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</si>
  <si>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</si>
  <si>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</si>
  <si>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</si>
  <si>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</si>
  <si>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</si>
  <si>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</si>
  <si>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</si>
  <si>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</si>
  <si>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</si>
  <si>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</si>
  <si>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</si>
  <si>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</si>
  <si>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</si>
  <si>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</si>
  <si>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</si>
  <si>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</si>
  <si>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</si>
  <si>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</si>
  <si>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</si>
  <si>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</si>
  <si>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</si>
  <si>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</si>
  <si>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</si>
  <si>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</si>
  <si>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</si>
  <si>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</si>
  <si>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</si>
  <si>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</si>
  <si>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</si>
  <si>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</si>
  <si>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</si>
  <si>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</si>
  <si>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</si>
  <si>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</si>
  <si>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</si>
  <si>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</si>
  <si>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</si>
  <si>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</si>
  <si>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</si>
  <si>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</si>
  <si>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</si>
  <si>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</si>
  <si>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</si>
  <si>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</si>
  <si>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</si>
  <si>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</si>
  <si>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</si>
  <si>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</si>
  <si>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</si>
  <si>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</si>
  <si>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</si>
  <si>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</si>
  <si>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</si>
  <si>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</si>
  <si>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</si>
  <si>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</si>
  <si>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</si>
  <si>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</si>
  <si>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</si>
  <si>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</si>
  <si>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</si>
  <si>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</si>
  <si>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</si>
  <si>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</si>
  <si>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</si>
  <si>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</si>
  <si>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</si>
  <si>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</si>
  <si>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</si>
  <si>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</si>
  <si>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</si>
  <si>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</si>
  <si>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</si>
  <si>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</si>
  <si>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</si>
  <si>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</si>
  <si>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</si>
  <si>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</si>
  <si>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</si>
  <si>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</si>
  <si>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</si>
  <si>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</si>
  <si>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</si>
  <si>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</si>
  <si>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</si>
  <si>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</si>
  <si>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</si>
  <si>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</si>
  <si>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</si>
  <si>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</si>
  <si>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</si>
  <si>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</si>
  <si>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</si>
  <si>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</si>
  <si>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</si>
  <si>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</si>
  <si>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</si>
  <si>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</si>
  <si>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</si>
  <si>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</si>
  <si>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</si>
  <si>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</si>
  <si>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</si>
  <si>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</si>
  <si>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</si>
  <si>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</si>
  <si>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</si>
  <si>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</si>
  <si>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</si>
  <si>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</si>
  <si>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</si>
  <si>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</si>
  <si>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</si>
  <si>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</si>
  <si>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</si>
  <si>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</si>
  <si>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</si>
  <si>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</si>
  <si>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</si>
  <si>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</si>
  <si>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</si>
  <si>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</si>
  <si>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</si>
  <si>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</si>
  <si>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</si>
  <si>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</si>
  <si>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</si>
  <si>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</si>
  <si>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</si>
  <si>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</si>
  <si>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</si>
  <si>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</si>
  <si>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</si>
  <si>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</si>
  <si>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</si>
  <si>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</si>
  <si>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</si>
  <si>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</si>
  <si>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</si>
  <si>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</si>
  <si>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</si>
  <si>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</si>
  <si>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</si>
  <si>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</si>
  <si>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</si>
  <si>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</si>
  <si>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</si>
  <si>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</si>
  <si>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</si>
  <si>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</si>
  <si>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</si>
  <si>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</si>
  <si>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</si>
  <si>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</si>
  <si>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</si>
  <si>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</si>
  <si>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</si>
  <si>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</si>
  <si>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</si>
  <si>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</si>
  <si>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</si>
  <si>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</si>
  <si>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</si>
  <si>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</si>
  <si>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</si>
  <si>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</si>
  <si>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</si>
  <si>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</si>
  <si>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</si>
  <si>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</si>
  <si>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</si>
  <si>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</si>
  <si>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</si>
  <si>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</si>
  <si>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</si>
  <si>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</si>
  <si>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</si>
  <si>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</si>
  <si>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</si>
  <si>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</si>
  <si>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</si>
  <si>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</si>
  <si>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</si>
  <si>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</si>
  <si>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</si>
  <si>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</si>
  <si>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</si>
  <si>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</si>
  <si>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</si>
  <si>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</si>
  <si>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</si>
  <si>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</si>
  <si>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</si>
  <si>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</si>
  <si>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</si>
  <si>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</si>
  <si>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</si>
  <si>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</si>
  <si>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</si>
  <si>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</si>
  <si>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</si>
  <si>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</si>
  <si>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</si>
  <si>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</si>
  <si>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</si>
  <si>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</si>
  <si>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</si>
  <si>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</si>
  <si>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</si>
  <si>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</si>
  <si>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</si>
  <si>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</si>
  <si>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</si>
  <si>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</si>
  <si>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</si>
  <si>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</si>
  <si>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</si>
  <si>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</si>
  <si>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</si>
  <si>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</si>
  <si>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</si>
  <si>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</si>
  <si>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</si>
  <si>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</si>
  <si>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</si>
  <si>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</si>
  <si>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</si>
  <si>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</si>
  <si>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</si>
  <si>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</si>
  <si>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</si>
  <si>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</si>
  <si>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</si>
  <si>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</si>
  <si>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</si>
  <si>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</si>
  <si>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</si>
  <si>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</si>
  <si>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</si>
  <si>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</si>
  <si>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</si>
  <si>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</si>
  <si>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</si>
  <si>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</si>
  <si>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</si>
  <si>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</si>
  <si>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</si>
  <si>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</si>
  <si>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</si>
  <si>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</si>
  <si>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</si>
  <si>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</si>
  <si>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</si>
  <si>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</si>
  <si>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</si>
  <si>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</si>
  <si>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</si>
  <si>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</si>
  <si>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</si>
  <si>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</si>
  <si>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</si>
  <si>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</si>
  <si>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</si>
  <si>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</si>
  <si>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</si>
  <si>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</si>
  <si>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</si>
  <si>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</si>
  <si>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</si>
  <si>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</si>
  <si>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</si>
  <si>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</si>
  <si>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</si>
  <si>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</si>
  <si>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</si>
  <si>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</si>
  <si>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</si>
  <si>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</si>
  <si>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</si>
  <si>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</si>
  <si>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</si>
  <si>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</si>
  <si>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</si>
  <si>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</si>
  <si>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</si>
  <si>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</si>
  <si>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</si>
  <si>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</si>
  <si>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</si>
  <si>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</si>
  <si>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</si>
  <si>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</si>
  <si>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</si>
  <si>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</si>
  <si>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</si>
  <si>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</si>
  <si>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</si>
  <si>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</si>
  <si>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</si>
  <si>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</si>
  <si>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</si>
  <si>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</si>
  <si>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</si>
  <si>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</si>
  <si>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</si>
  <si>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</si>
  <si>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</si>
  <si>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</si>
  <si>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</si>
  <si>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</si>
  <si>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</si>
  <si>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</si>
  <si>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</si>
  <si>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</si>
  <si>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</si>
  <si>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</si>
  <si>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</si>
  <si>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</si>
  <si>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</si>
  <si>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</si>
  <si>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</si>
  <si>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</si>
  <si>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</si>
  <si>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</si>
  <si>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</si>
  <si>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</si>
  <si>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</si>
  <si>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</si>
  <si>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</si>
  <si>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</si>
  <si>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</si>
  <si>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</si>
  <si>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</si>
  <si>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</si>
  <si>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</si>
  <si>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</si>
  <si>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</si>
  <si>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</si>
  <si>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</si>
  <si>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</si>
  <si>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</si>
  <si>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</si>
  <si>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</si>
  <si>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</si>
  <si>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</si>
  <si>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</si>
  <si>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</si>
  <si>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</si>
  <si>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</si>
  <si>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</si>
  <si>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</si>
  <si>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</si>
  <si>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</si>
  <si>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</si>
  <si>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</si>
  <si>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</si>
  <si>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</si>
  <si>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</si>
  <si>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</si>
  <si>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</si>
  <si>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</si>
  <si>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</si>
  <si>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</si>
  <si>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</si>
  <si>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</si>
  <si>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</si>
  <si>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</si>
  <si>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</si>
  <si>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</si>
  <si>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</si>
  <si>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</si>
  <si>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</si>
  <si>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</si>
  <si>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</si>
  <si>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</si>
  <si>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</si>
  <si>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</si>
  <si>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</si>
  <si>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</si>
  <si>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</si>
  <si>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</si>
  <si>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</si>
  <si>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</si>
  <si>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</si>
  <si>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</si>
  <si>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</si>
  <si>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</si>
  <si>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</si>
  <si>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</si>
  <si>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</si>
  <si>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</si>
  <si>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</si>
  <si>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</si>
  <si>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</si>
  <si>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</si>
  <si>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</si>
  <si>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</si>
  <si>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</si>
  <si>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</si>
  <si>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</si>
  <si>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</si>
  <si>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</si>
  <si>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</si>
  <si>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</si>
  <si>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</si>
  <si>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</si>
  <si>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</si>
  <si>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</si>
  <si>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</si>
  <si>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</si>
  <si>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</si>
  <si>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</si>
  <si>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</si>
  <si>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</si>
  <si>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</si>
  <si>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</si>
  <si>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</si>
  <si>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o intervalo execução da solda 14:50 ate 16:20 km 446/prod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</si>
  <si>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</si>
  <si>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</si>
  <si>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</si>
  <si>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</si>
  <si>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em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</si>
  <si>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</si>
  <si>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</si>
  <si>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</si>
  <si>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</si>
  <si>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</si>
  <si>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</si>
  <si>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</t>
  </si>
  <si>
    <t xml:space="preserve">TP pronta  08:20, em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</si>
  <si>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</si>
  <si>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</si>
  <si>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</si>
  <si>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</si>
  <si>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</si>
  <si>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</si>
  <si>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</si>
  <si>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</si>
  <si>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</si>
  <si>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</si>
  <si>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</si>
  <si>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</si>
  <si>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</si>
  <si>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</si>
  <si>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pmd</t>
  </si>
  <si>
    <t>Descarga de pedra em TAG2</t>
  </si>
  <si>
    <t>Enio  e Daniel</t>
  </si>
  <si>
    <t>Execução de solda (VIA 1)</t>
  </si>
  <si>
    <t xml:space="preserve">TCS2 </t>
  </si>
  <si>
    <t>TCS-TMI</t>
  </si>
  <si>
    <t>TCSTMI</t>
  </si>
  <si>
    <t>Efrain</t>
  </si>
  <si>
    <t xml:space="preserve">Descarga de dormentes </t>
  </si>
  <si>
    <t>2 Alex e Maicon</t>
  </si>
  <si>
    <t xml:space="preserve">Manutenção programada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</si>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</sst>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56" tableBorderDxfId="555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54"/>
    <tableColumn id="8" xr3:uid="{69D5AC3B-4F64-4F8F-AD2A-0AD158918DDD}" name="CORRELATO" dataDxfId="5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0</v>
      </c>
      <c r="E14" s="32" t="s">
        <v>0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982</v>
      </c>
      <c r="Q14" s="32" t="s">
        <v>999</v>
      </c>
      <c r="R14" s="32" t="s">
        <v>1000</v>
      </c>
      <c r="S14" s="32" t="s">
        <v>0</v>
      </c>
      <c r="T14" s="32" t="s">
        <v>0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973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982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33" activePane="bottomRight" state="frozen"/>
      <selection pane="bottomRight" activeCell="BP41" sqref="BP4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1" t="s">
        <v>1124</v>
      </c>
      <c r="AJ1" s="332"/>
      <c r="AK1" s="332"/>
      <c r="AL1" s="332"/>
      <c r="AM1" s="332"/>
      <c r="AN1" s="332"/>
      <c r="AO1" s="332"/>
      <c r="AP1" s="332"/>
      <c r="AQ1" s="332"/>
      <c r="AR1" s="333"/>
      <c r="AS1" s="333"/>
      <c r="AT1" s="333"/>
      <c r="AU1" s="333"/>
      <c r="AV1" s="333"/>
      <c r="AW1" s="333"/>
      <c r="AX1" s="332"/>
      <c r="AY1" s="332"/>
      <c r="AZ1" s="332"/>
      <c r="BA1" s="332"/>
      <c r="BB1" s="332"/>
      <c r="BC1" s="332"/>
      <c r="BD1" s="332"/>
      <c r="BE1" s="332"/>
      <c r="BF1" s="334"/>
      <c r="BG1" s="3"/>
      <c r="BH1" s="335" t="s">
        <v>1125</v>
      </c>
      <c r="BI1" s="336"/>
      <c r="BJ1" s="337"/>
      <c r="BK1" s="338"/>
      <c r="BL1" s="49"/>
      <c r="BM1" s="328" t="s">
        <v>1126</v>
      </c>
      <c r="BN1" s="329"/>
      <c r="BO1" s="329"/>
      <c r="BP1" s="329"/>
      <c r="BQ1" s="329"/>
      <c r="BR1" s="329"/>
      <c r="BS1" s="33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1" t="s">
        <v>1127</v>
      </c>
      <c r="AJ2" s="332"/>
      <c r="AK2" s="332"/>
      <c r="AL2" s="332"/>
      <c r="AM2" s="332"/>
      <c r="AN2" s="332"/>
      <c r="AO2" s="332"/>
      <c r="AP2" s="332"/>
      <c r="AQ2" s="334"/>
      <c r="AR2" s="239"/>
      <c r="AS2" s="346" t="s">
        <v>1130</v>
      </c>
      <c r="AT2" s="333"/>
      <c r="AU2" s="333"/>
      <c r="AV2" s="333"/>
      <c r="AW2" s="333"/>
      <c r="AX2" s="332"/>
      <c r="AY2" s="334"/>
      <c r="AZ2" s="4"/>
      <c r="BA2" s="325" t="s">
        <v>1131</v>
      </c>
      <c r="BB2" s="327"/>
      <c r="BC2" s="331" t="s">
        <v>1128</v>
      </c>
      <c r="BD2" s="332"/>
      <c r="BE2" s="332"/>
      <c r="BF2" s="334"/>
      <c r="BG2" s="3"/>
      <c r="BH2" s="339"/>
      <c r="BI2" s="340"/>
      <c r="BJ2" s="341"/>
      <c r="BK2" s="342"/>
      <c r="BL2" s="49"/>
      <c r="BM2" s="343"/>
      <c r="BN2" s="344"/>
      <c r="BO2" s="344"/>
      <c r="BP2" s="344"/>
      <c r="BQ2" s="344"/>
      <c r="BR2" s="344"/>
      <c r="BS2" s="34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5" t="s">
        <v>1132</v>
      </c>
      <c r="AJ3" s="327"/>
      <c r="AK3" s="325" t="s">
        <v>1133</v>
      </c>
      <c r="AL3" s="326"/>
      <c r="AM3" s="326"/>
      <c r="AN3" s="326"/>
      <c r="AO3" s="326"/>
      <c r="AP3" s="326"/>
      <c r="AQ3" s="327"/>
      <c r="AR3" s="240"/>
      <c r="AS3" s="349" t="s">
        <v>1139</v>
      </c>
      <c r="AT3" s="350"/>
      <c r="AU3" s="349" t="s">
        <v>1140</v>
      </c>
      <c r="AV3" s="350"/>
      <c r="AW3" s="349" t="s">
        <v>1141</v>
      </c>
      <c r="AX3" s="351"/>
      <c r="AY3" s="63" t="s">
        <v>1142</v>
      </c>
      <c r="AZ3" s="63"/>
      <c r="BA3" s="347"/>
      <c r="BB3" s="348"/>
      <c r="BC3" s="325" t="s">
        <v>1135</v>
      </c>
      <c r="BD3" s="326"/>
      <c r="BE3" s="326"/>
      <c r="BF3" s="327"/>
      <c r="BG3" s="62"/>
      <c r="BH3" s="339"/>
      <c r="BI3" s="340"/>
      <c r="BJ3" s="341"/>
      <c r="BK3" s="342"/>
      <c r="BL3" s="49"/>
      <c r="BM3" s="328" t="s">
        <v>1143</v>
      </c>
      <c r="BN3" s="329"/>
      <c r="BO3" s="329"/>
      <c r="BP3" s="330"/>
      <c r="BQ3" s="328" t="s">
        <v>759</v>
      </c>
      <c r="BR3" s="329"/>
      <c r="BS3" s="330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75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4</v>
      </c>
      <c r="K5" s="221" t="s">
        <v>1157</v>
      </c>
      <c r="L5" s="221" t="s">
        <v>1158</v>
      </c>
      <c r="M5" s="221" t="s">
        <v>1159</v>
      </c>
      <c r="N5" s="288" t="s">
        <v>8</v>
      </c>
      <c r="O5" s="221" t="s">
        <v>1160</v>
      </c>
      <c r="P5" s="221" t="s">
        <v>1161</v>
      </c>
      <c r="Q5" s="275" t="s">
        <v>1162</v>
      </c>
      <c r="R5" s="221" t="s">
        <v>1163</v>
      </c>
      <c r="S5" s="221" t="s">
        <v>1164</v>
      </c>
      <c r="T5" s="221" t="s">
        <v>1165</v>
      </c>
      <c r="U5" s="276" t="s">
        <v>7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605</v>
      </c>
      <c r="AA5" s="275" t="s">
        <v>1170</v>
      </c>
      <c r="AB5" s="221" t="s">
        <v>1171</v>
      </c>
      <c r="AC5" s="221" t="s">
        <v>1172</v>
      </c>
      <c r="AD5" s="221" t="s">
        <v>1173</v>
      </c>
      <c r="AE5" s="275" t="s">
        <v>1174</v>
      </c>
      <c r="AF5" s="275" t="s">
        <v>1175</v>
      </c>
      <c r="AG5" s="275" t="s">
        <v>1176</v>
      </c>
      <c r="AH5" s="221" t="s">
        <v>1177</v>
      </c>
      <c r="AI5" s="221" t="s">
        <v>1178</v>
      </c>
      <c r="AJ5" s="221" t="s">
        <v>1179</v>
      </c>
      <c r="AK5" s="276" t="s">
        <v>1180</v>
      </c>
      <c r="AL5" s="276" t="s">
        <v>1181</v>
      </c>
      <c r="AM5" s="276" t="s">
        <v>1182</v>
      </c>
      <c r="AN5" s="276" t="s">
        <v>1183</v>
      </c>
      <c r="AO5" s="221" t="s">
        <v>1184</v>
      </c>
      <c r="AP5" s="221" t="s">
        <v>1185</v>
      </c>
      <c r="AQ5" s="221" t="s">
        <v>1186</v>
      </c>
      <c r="AR5" s="277" t="s">
        <v>1187</v>
      </c>
      <c r="AS5" s="277" t="s">
        <v>1188</v>
      </c>
      <c r="AT5" s="277" t="s">
        <v>1189</v>
      </c>
      <c r="AU5" s="277" t="s">
        <v>1190</v>
      </c>
      <c r="AV5" s="277" t="s">
        <v>1191</v>
      </c>
      <c r="AW5" s="277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837</v>
      </c>
      <c r="E6" s="320">
        <v>394</v>
      </c>
      <c r="F6" s="172" t="s">
        <v>785</v>
      </c>
      <c r="G6" s="9" t="str">
        <f>IF(D6="","*",VLOOKUP(F6,BS_ATIVIDADE[#All],3,FALSE))</f>
        <v>PEDRA</v>
      </c>
      <c r="H6" s="173" t="s">
        <v>597</v>
      </c>
      <c r="I6" s="173" t="s">
        <v>595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BASE_MAPA!$E$2:$E$359, BASE_MAPA!$J$2:$J$359), "ERRO")</f>
        <v>ALTO ARAGUAIA - RONDONOPOLIS</v>
      </c>
      <c r="V6" s="198" t="s">
        <v>1215</v>
      </c>
      <c r="W6" s="173" t="s">
        <v>1216</v>
      </c>
      <c r="X6" s="218" t="s">
        <v>957</v>
      </c>
      <c r="Y6" s="158"/>
      <c r="Z6" s="158"/>
      <c r="AA6" s="83" t="s">
        <v>1217</v>
      </c>
      <c r="AB6" s="70" t="s">
        <v>948</v>
      </c>
      <c r="AC6" s="70" t="s">
        <v>609</v>
      </c>
      <c r="AD6" s="173">
        <v>0.29166666666666669</v>
      </c>
      <c r="AE6" s="83">
        <v>9414</v>
      </c>
      <c r="AF6" s="83" t="s">
        <v>609</v>
      </c>
      <c r="AG6" s="83" t="s">
        <v>609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4" t="str">
        <f>IF(BS_CONTROLE[[#This Row],[Local - Partida]]=0, "-", BS_CONTROLE[[#This Row],[Local - Partida]])</f>
        <v>TGR2</v>
      </c>
      <c r="AL6" s="284" t="str">
        <f>IF(BS_CONTROLE[[#This Row],[Local - Encerramento]]=0, "-", BS_CONTROLE[[#This Row],[Local - Encerramento]])</f>
        <v>TGR</v>
      </c>
      <c r="AM6" s="284" t="str">
        <f>IF(BS_CONTROLE[[#This Row],[Entre - Estações]]=0, "-", BS_CONTROLE[[#This Row],[Entre - Estações]])</f>
        <v>TGR-TBE</v>
      </c>
      <c r="AN6" s="284" t="str">
        <f>IF(BS_CONTROLE[[#This Row],[SB]]=0, "-", BS_CONTROLE[[#This Row],[SB]])</f>
        <v>TGR512</v>
      </c>
      <c r="AO6" s="285">
        <f>IF(BS_CONTROLE[[#This Row],[SUB]]=0, "-", BS_CONTROLE[[#This Row],[SUB]])</f>
        <v>98</v>
      </c>
      <c r="AP6" s="286">
        <f>IF(BS_CONTROLE[[#This Row],[KM - Inicio]]=0, "-", BS_CONTROLE[[#This Row],[KM - Inicio]])</f>
        <v>506</v>
      </c>
      <c r="AQ6" s="286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7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864</v>
      </c>
      <c r="E7" s="320">
        <v>324</v>
      </c>
      <c r="F7" s="172" t="s">
        <v>792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609</v>
      </c>
      <c r="J7" s="217">
        <v>98</v>
      </c>
      <c r="K7" s="217">
        <v>538.24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BASE_MAPA!$E$2:$E$359, BASE_MAPA!$J$2:$J$359), "ERRO")</f>
        <v>ALTO ARAGUAIA - RONDONOPOLIS</v>
      </c>
      <c r="V7" s="198" t="s">
        <v>1219</v>
      </c>
      <c r="W7" s="173" t="s">
        <v>1220</v>
      </c>
      <c r="X7" s="218" t="s">
        <v>957</v>
      </c>
      <c r="Y7" s="158"/>
      <c r="Z7" s="158"/>
      <c r="AA7" s="83" t="s">
        <v>609</v>
      </c>
      <c r="AB7" s="70" t="s">
        <v>609</v>
      </c>
      <c r="AC7" s="70" t="s">
        <v>609</v>
      </c>
      <c r="AD7" s="17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TBE539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TBE-TRM</v>
      </c>
      <c r="AN7" s="284" t="str">
        <f>IF(BS_CONTROLE[[#This Row],[SB]]=0, "-", BS_CONTROLE[[#This Row],[SB]])</f>
        <v>TBE539</v>
      </c>
      <c r="AO7" s="285">
        <f>IF(BS_CONTROLE[[#This Row],[SUB]]=0, "-", BS_CONTROLE[[#This Row],[SUB]])</f>
        <v>98</v>
      </c>
      <c r="AP7" s="286">
        <f>IF(BS_CONTROLE[[#This Row],[KM - Inicio]]=0, "-", BS_CONTROLE[[#This Row],[KM - Inicio]])</f>
        <v>538.24</v>
      </c>
      <c r="AQ7" s="286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7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984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886</v>
      </c>
      <c r="E8" s="320">
        <v>396</v>
      </c>
      <c r="F8" s="172" t="s">
        <v>792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609</v>
      </c>
      <c r="J8" s="217">
        <v>74</v>
      </c>
      <c r="K8" s="217">
        <v>334.1</v>
      </c>
      <c r="L8" s="83" t="s">
        <v>609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BASE_MAPA!$E$2:$E$359, BASE_MAPA!$J$2:$J$359), "ERRO")</f>
        <v>MARCO INICIAL - ALTO ARAGUAIA</v>
      </c>
      <c r="V8" s="198" t="s">
        <v>1222</v>
      </c>
      <c r="W8" s="173" t="s">
        <v>1223</v>
      </c>
      <c r="X8" s="218" t="s">
        <v>957</v>
      </c>
      <c r="Y8" s="158"/>
      <c r="Z8" s="158"/>
      <c r="AA8" s="83" t="s">
        <v>609</v>
      </c>
      <c r="AB8" s="70" t="s">
        <v>609</v>
      </c>
      <c r="AC8" s="70" t="s">
        <v>609</v>
      </c>
      <c r="AD8" s="173" t="s">
        <v>609</v>
      </c>
      <c r="AE8" s="83" t="s">
        <v>609</v>
      </c>
      <c r="AF8" s="83" t="s">
        <v>609</v>
      </c>
      <c r="AG8" s="83" t="s">
        <v>609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4" t="str">
        <f>IF(BS_CONTROLE[[#This Row],[Local - Partida]]=0, "-", BS_CONTROLE[[#This Row],[Local - Partida]])</f>
        <v>326TLA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TMR-TLA</v>
      </c>
      <c r="AN8" s="284" t="str">
        <f>IF(BS_CONTROLE[[#This Row],[SB]]=0, "-", BS_CONTROLE[[#This Row],[SB]])</f>
        <v>326TLA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334.1</v>
      </c>
      <c r="AQ8" s="286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705</v>
      </c>
      <c r="E9" s="320">
        <v>313</v>
      </c>
      <c r="F9" s="172" t="s">
        <v>631</v>
      </c>
      <c r="G9" s="9" t="str">
        <f>IF(D9="","*",VLOOKUP(F9,BS_ATIVIDADE[#All],3,FALSE))</f>
        <v>DETECÇÃO</v>
      </c>
      <c r="H9" s="173" t="s">
        <v>266</v>
      </c>
      <c r="I9" s="173" t="s">
        <v>228</v>
      </c>
      <c r="J9" s="217">
        <v>74</v>
      </c>
      <c r="K9" s="217">
        <v>290</v>
      </c>
      <c r="L9" s="83" t="s">
        <v>609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1228</v>
      </c>
      <c r="W9" s="173" t="s">
        <v>1229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4" t="str">
        <f>IF(BS_CONTROLE[[#This Row],[Local - Partida]]=0, "-", BS_CONTROLE[[#This Row],[Local - Partida]])</f>
        <v>TCS2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TCS-TIN</v>
      </c>
      <c r="AN9" s="284" t="str">
        <f>IF(BS_CONTROLE[[#This Row],[SB]]=0, "-", BS_CONTROLE[[#This Row],[SB]])</f>
        <v>TCSTIN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290</v>
      </c>
      <c r="AQ9" s="286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20">
        <v>324</v>
      </c>
      <c r="F10" s="172" t="s">
        <v>715</v>
      </c>
      <c r="G10" s="9" t="str">
        <f>IF(D10="","*",VLOOKUP(F10,BS_ATIVIDADE[#All],3,FALSE))</f>
        <v>MECANIZAÇÃO - SOCADORA</v>
      </c>
      <c r="H10" s="173" t="s">
        <v>250</v>
      </c>
      <c r="I10" s="173" t="s">
        <v>250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1231</v>
      </c>
      <c r="W10" s="173" t="s">
        <v>1232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TID2</v>
      </c>
      <c r="AL10" s="284" t="str">
        <f>IF(BS_CONTROLE[[#This Row],[Local - Encerramento]]=0, "-", BS_CONTROLE[[#This Row],[Local - Encerramento]])</f>
        <v>TID2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974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889</v>
      </c>
      <c r="E11" s="320">
        <v>326</v>
      </c>
      <c r="F11" s="172" t="s">
        <v>792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609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1234</v>
      </c>
      <c r="W11" s="173" t="s">
        <v>1223</v>
      </c>
      <c r="X11" s="218" t="s">
        <v>957</v>
      </c>
      <c r="Y11" s="158"/>
      <c r="Z11" s="158"/>
      <c r="AA11" s="83" t="s">
        <v>609</v>
      </c>
      <c r="AB11" s="70" t="s">
        <v>609</v>
      </c>
      <c r="AC11" s="70" t="s">
        <v>609</v>
      </c>
      <c r="AD11" s="17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TQIK73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TQI-TSP</v>
      </c>
      <c r="AN11" s="284" t="str">
        <f>IF(BS_CONTROLE[[#This Row],[SB]]=0, "-", BS_CONTROLE[[#This Row],[SB]])</f>
        <v>TQIK73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64.563999999999993</v>
      </c>
      <c r="AQ11" s="286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860</v>
      </c>
      <c r="E12" s="320">
        <v>68</v>
      </c>
      <c r="F12" s="172" t="s">
        <v>799</v>
      </c>
      <c r="G12" s="9" t="str">
        <f>IF(D12="","*",VLOOKUP(F12,BS_ATIVIDADE[#All],3,FALSE))</f>
        <v>TRILHO - SUBSTITUIÇÂO</v>
      </c>
      <c r="H12" s="173" t="s">
        <v>609</v>
      </c>
      <c r="I12" s="173" t="s">
        <v>609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BASE_MAPA!$E$2:$E$359, BASE_MAPA!$J$2:$J$359), "ERRO")</f>
        <v>MARCO INICIAL - ALTO ARAGUAIA</v>
      </c>
      <c r="V12" s="198" t="s">
        <v>1236</v>
      </c>
      <c r="W12" s="173" t="s">
        <v>1237</v>
      </c>
      <c r="X12" s="218" t="s">
        <v>957</v>
      </c>
      <c r="Y12" s="158"/>
      <c r="Z12" s="158"/>
      <c r="AA12" s="83" t="s">
        <v>609</v>
      </c>
      <c r="AB12" s="70" t="s">
        <v>609</v>
      </c>
      <c r="AC12" s="70" t="s">
        <v>609</v>
      </c>
      <c r="AD12" s="173" t="s">
        <v>609</v>
      </c>
      <c r="AE12" s="83" t="s">
        <v>609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TQI-TSP</v>
      </c>
      <c r="AN12" s="284" t="str">
        <f>IF(BS_CONTROLE[[#This Row],[SB]]=0, "-", BS_CONTROLE[[#This Row],[SB]])</f>
        <v>TQIK73</v>
      </c>
      <c r="AO12" s="285">
        <f>IF(BS_CONTROLE[[#This Row],[SUB]]=0, "-", BS_CONTROLE[[#This Row],[SUB]])</f>
        <v>74</v>
      </c>
      <c r="AP12" s="286">
        <f>IF(BS_CONTROLE[[#This Row],[KM - Inicio]]=0, "-", BS_CONTROLE[[#This Row],[KM - Inicio]])</f>
        <v>64.563999999999993</v>
      </c>
      <c r="AQ12" s="286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7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778</v>
      </c>
      <c r="E13" s="320">
        <v>68</v>
      </c>
      <c r="F13" s="172" t="s">
        <v>741</v>
      </c>
      <c r="G13" s="9" t="str">
        <f>IF(D13="","*",VLOOKUP(F13,BS_ATIVIDADE[#All],3,FALSE))</f>
        <v>MODERNIZAÇÃO</v>
      </c>
      <c r="H13" s="173" t="s">
        <v>396</v>
      </c>
      <c r="I13" s="173" t="s">
        <v>396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BASE_MAPA!$E$2:$E$359, BASE_MAPA!$J$2:$J$359), "ERRO")</f>
        <v>ARARAQUARA - COLOMBIA</v>
      </c>
      <c r="V13" s="198" t="s">
        <v>1239</v>
      </c>
      <c r="W13" s="173" t="s">
        <v>1232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4" t="str">
        <f>IF(BS_CONTROLE[[#This Row],[Local - Partida]]=0, "-", BS_CONTROLE[[#This Row],[Local - Partida]])</f>
        <v>ZGT1</v>
      </c>
      <c r="AL13" s="284" t="str">
        <f>IF(BS_CONTROLE[[#This Row],[Local - Encerramento]]=0, "-", BS_CONTROLE[[#This Row],[Local - Encerramento]])</f>
        <v>ZGT1</v>
      </c>
      <c r="AM13" s="284" t="str">
        <f>IF(BS_CONTROLE[[#This Row],[Entre - Estações]]=0, "-", BS_CONTROLE[[#This Row],[Entre - Estações]])</f>
        <v>ZRI-ZGT</v>
      </c>
      <c r="AN13" s="284" t="str">
        <f>IF(BS_CONTROLE[[#This Row],[SB]]=0, "-", BS_CONTROLE[[#This Row],[SB]])</f>
        <v>ZRIZGT</v>
      </c>
      <c r="AO13" s="285">
        <f>IF(BS_CONTROLE[[#This Row],[SUB]]=0, "-", BS_CONTROLE[[#This Row],[SUB]])</f>
        <v>72</v>
      </c>
      <c r="AP13" s="286">
        <f>IF(BS_CONTROLE[[#This Row],[KM - Inicio]]=0, "-", BS_CONTROLE[[#This Row],[KM - Inicio]])</f>
        <v>294</v>
      </c>
      <c r="AQ13" s="286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7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980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20">
        <v>444</v>
      </c>
      <c r="F14" s="70" t="s">
        <v>812</v>
      </c>
      <c r="G14" s="9" t="str">
        <f>IF(D14="","*",VLOOKUP(F14,BS_ATIVIDADE[#All],3,FALSE))</f>
        <v>OUTROS</v>
      </c>
      <c r="H14" s="173" t="s">
        <v>1241</v>
      </c>
      <c r="I14" s="173" t="s">
        <v>492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BASE_MAPA!$E$2:$E$359, BASE_MAPA!$J$2:$J$359), "ERRO")</f>
        <v>ITIRAPINA - BAURU</v>
      </c>
      <c r="V14" s="217" t="s">
        <v>1244</v>
      </c>
      <c r="W14" s="217" t="s">
        <v>1245</v>
      </c>
      <c r="X14" s="218" t="s">
        <v>957</v>
      </c>
      <c r="Y14" s="158"/>
      <c r="Z14" s="158"/>
      <c r="AA14" s="217" t="s">
        <v>609</v>
      </c>
      <c r="AB14" s="172" t="s">
        <v>609</v>
      </c>
      <c r="AC14" s="172" t="s">
        <v>609</v>
      </c>
      <c r="AD14" s="322" t="s">
        <v>609</v>
      </c>
      <c r="AE14" s="217" t="s">
        <v>609</v>
      </c>
      <c r="AF14" s="217" t="s">
        <v>609</v>
      </c>
      <c r="AG14" s="217" t="s">
        <v>609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4" t="str">
        <f>IF(BS_CONTROLE[[#This Row],[Local - Partida]]=0, "-", BS_CONTROLE[[#This Row],[Local - Partida]])</f>
        <v>ZIQ</v>
      </c>
      <c r="AL14" s="284" t="str">
        <f>IF(BS_CONTROLE[[#This Row],[Local - Encerramento]]=0, "-", BS_CONTROLE[[#This Row],[Local - Encerramento]])</f>
        <v>ZPD</v>
      </c>
      <c r="AM14" s="284" t="str">
        <f>IF(BS_CONTROLE[[#This Row],[Entre - Estações]]=0, "-", BS_CONTROLE[[#This Row],[Entre - Estações]])</f>
        <v>ZIQ-ZPQ</v>
      </c>
      <c r="AN14" s="284" t="str">
        <f>IF(BS_CONTROLE[[#This Row],[SB]]=0, "-", BS_CONTROLE[[#This Row],[SB]])</f>
        <v>ZIQZPD</v>
      </c>
      <c r="AO14" s="285">
        <f>IF(BS_CONTROLE[[#This Row],[SUB]]=0, "-", BS_CONTROLE[[#This Row],[SUB]])</f>
        <v>78</v>
      </c>
      <c r="AP14" s="286">
        <f>IF(BS_CONTROLE[[#This Row],[KM - Inicio]]=0, "-", BS_CONTROLE[[#This Row],[KM - Inicio]])</f>
        <v>175</v>
      </c>
      <c r="AQ14" s="286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7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846</v>
      </c>
      <c r="E15" s="320">
        <v>359</v>
      </c>
      <c r="F15" s="172" t="s">
        <v>753</v>
      </c>
      <c r="G15" s="9" t="str">
        <f>IF(D15="","*",VLOOKUP(F15,BS_ATIVIDADE[#All],3,FALSE))</f>
        <v>OUTROS</v>
      </c>
      <c r="H15" s="173" t="s">
        <v>307</v>
      </c>
      <c r="I15" s="173" t="s">
        <v>337</v>
      </c>
      <c r="J15" s="217">
        <v>103</v>
      </c>
      <c r="K15" s="217">
        <v>1882</v>
      </c>
      <c r="L15" s="83" t="s">
        <v>609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BASE_MAPA!$E$2:$E$359, BASE_MAPA!$J$2:$J$359), "ERRO")</f>
        <v>OURO VERDE - LIGAÇÃO</v>
      </c>
      <c r="V15" s="198" t="s">
        <v>1247</v>
      </c>
      <c r="W15" s="173" t="s">
        <v>1248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609</v>
      </c>
      <c r="AD15" s="173">
        <v>0.29166666666666669</v>
      </c>
      <c r="AE15" s="83">
        <v>9406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4" t="str">
        <f>IF(BS_CONTROLE[[#This Row],[Local - Partida]]=0, "-", BS_CONTROLE[[#This Row],[Local - Partida]])</f>
        <v>PSG</v>
      </c>
      <c r="AL15" s="284" t="str">
        <f>IF(BS_CONTROLE[[#This Row],[Local - Encerramento]]=0, "-", BS_CONTROLE[[#This Row],[Local - Encerramento]])</f>
        <v>PPR</v>
      </c>
      <c r="AM15" s="284" t="str">
        <f>IF(BS_CONTROLE[[#This Row],[Entre - Estações]]=0, "-", BS_CONTROLE[[#This Row],[Entre - Estações]])</f>
        <v>POA-PAM</v>
      </c>
      <c r="AN15" s="284" t="str">
        <f>IF(BS_CONTROLE[[#This Row],[SB]]=0, "-", BS_CONTROLE[[#This Row],[SB]])</f>
        <v>POAPAM</v>
      </c>
      <c r="AO15" s="285">
        <f>IF(BS_CONTROLE[[#This Row],[SUB]]=0, "-", BS_CONTROLE[[#This Row],[SUB]])</f>
        <v>103</v>
      </c>
      <c r="AP15" s="286">
        <f>IF(BS_CONTROLE[[#This Row],[KM - Inicio]]=0, "-", BS_CONTROLE[[#This Row],[KM - Inicio]])</f>
        <v>1882</v>
      </c>
      <c r="AQ15" s="286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7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978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609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853</v>
      </c>
      <c r="E18" s="320">
        <v>14</v>
      </c>
      <c r="F18" s="172" t="s">
        <v>766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609</v>
      </c>
      <c r="J18" s="217">
        <v>98</v>
      </c>
      <c r="K18" s="217">
        <v>615.41999999999996</v>
      </c>
      <c r="L18" s="83" t="s">
        <v>609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BASE_MAPA!$E$2:$E$359, BASE_MAPA!$J$2:$J$359), "ERRO")</f>
        <v>ALTO ARAGUAIA - RONDONOPOLIS</v>
      </c>
      <c r="V18" s="198" t="s">
        <v>1250</v>
      </c>
      <c r="W18" s="173" t="s">
        <v>1251</v>
      </c>
      <c r="X18" s="218" t="s">
        <v>952</v>
      </c>
      <c r="Y18" s="158" t="s">
        <v>951</v>
      </c>
      <c r="Z18" s="158" t="s">
        <v>958</v>
      </c>
      <c r="AA18" s="83" t="s">
        <v>609</v>
      </c>
      <c r="AB18" s="70" t="s">
        <v>609</v>
      </c>
      <c r="AC18" s="70" t="s">
        <v>609</v>
      </c>
      <c r="AD18" s="173" t="s">
        <v>609</v>
      </c>
      <c r="AE18" s="83" t="s">
        <v>609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84" t="str">
        <f>IF(BS_CONTROLE[[#This Row],[Local - Partida]]=0, "-", BS_CONTROLE[[#This Row],[Local - Partida]])</f>
        <v>TIQ1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TIQ</v>
      </c>
      <c r="AN18" s="284" t="str">
        <f>IF(BS_CONTROLE[[#This Row],[SB]]=0, "-", BS_CONTROLE[[#This Row],[SB]])</f>
        <v>TIQ1</v>
      </c>
      <c r="AO18" s="285">
        <f>IF(BS_CONTROLE[[#This Row],[SUB]]=0, "-", BS_CONTROLE[[#This Row],[SUB]])</f>
        <v>98</v>
      </c>
      <c r="AP18" s="286">
        <f>IF(BS_CONTROLE[[#This Row],[KM - Inicio]]=0, "-", BS_CONTROLE[[#This Row],[KM - Inicio]])</f>
        <v>615.41999999999996</v>
      </c>
      <c r="AQ18" s="286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287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978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705</v>
      </c>
      <c r="E19" s="320">
        <v>313</v>
      </c>
      <c r="F19" s="172" t="s">
        <v>631</v>
      </c>
      <c r="G19" s="9" t="str">
        <f>IF(D19="","*",VLOOKUP(F19,BS_ATIVIDADE[#All],3,FALSE))</f>
        <v>DETECÇÃO</v>
      </c>
      <c r="H19" s="173" t="s">
        <v>597</v>
      </c>
      <c r="I19" s="173" t="s">
        <v>80</v>
      </c>
      <c r="J19" s="217">
        <v>74</v>
      </c>
      <c r="K19" s="217">
        <v>501</v>
      </c>
      <c r="L19" s="83" t="s">
        <v>609</v>
      </c>
      <c r="M19" s="217" t="s">
        <v>18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BASE_MAPA!$E$2:$E$359, BASE_MAPA!$J$2:$J$359), "ERRO")</f>
        <v>MARCO INICIAL - ALTO ARAGUAIA</v>
      </c>
      <c r="V19" s="198" t="s">
        <v>1228</v>
      </c>
      <c r="W19" s="173" t="s">
        <v>1254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TGR2</v>
      </c>
      <c r="AL19" s="284" t="str">
        <f>IF(BS_CONTROLE[[#This Row],[Local - Encerramento]]=0, "-", BS_CONTROLE[[#This Row],[Local - Encerramento]])</f>
        <v>TRO</v>
      </c>
      <c r="AM19" s="284" t="str">
        <f>IF(BS_CONTROLE[[#This Row],[Entre - Estações]]=0, "-", BS_CONTROLE[[#This Row],[Entre - Estações]])</f>
        <v>TGR-TRO</v>
      </c>
      <c r="AN19" s="284" t="str">
        <f>IF(BS_CONTROLE[[#This Row],[SB]]=0, "-", BS_CONTROLE[[#This Row],[SB]])</f>
        <v>TGRTRO</v>
      </c>
      <c r="AO19" s="285">
        <f>IF(BS_CONTROLE[[#This Row],[SUB]]=0, "-", BS_CONTROLE[[#This Row],[SUB]])</f>
        <v>74</v>
      </c>
      <c r="AP19" s="286">
        <f>IF(BS_CONTROLE[[#This Row],[KM - Inicio]]=0, "-", BS_CONTROLE[[#This Row],[KM - Inicio]])</f>
        <v>501</v>
      </c>
      <c r="AQ19" s="286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985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837</v>
      </c>
      <c r="E20" s="320">
        <v>324</v>
      </c>
      <c r="F20" s="172" t="s">
        <v>783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609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597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BASE_MAPA!$E$2:$E$359, BASE_MAPA!$J$2:$J$359), "ERRO")</f>
        <v>MARCO INICIAL - ALTO ARAGUAIA</v>
      </c>
      <c r="V20" s="198" t="s">
        <v>1257</v>
      </c>
      <c r="W20" s="173" t="s">
        <v>1258</v>
      </c>
      <c r="X20" s="218" t="s">
        <v>957</v>
      </c>
      <c r="Y20" s="158"/>
      <c r="Z20" s="158" t="s">
        <v>953</v>
      </c>
      <c r="AA20" s="83" t="s">
        <v>1259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609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84" t="str">
        <f>IF(BS_CONTROLE[[#This Row],[Local - Partida]]=0, "-", BS_CONTROLE[[#This Row],[Local - Partida]])</f>
        <v>TAG</v>
      </c>
      <c r="AL20" s="284" t="str">
        <f>IF(BS_CONTROLE[[#This Row],[Local - Encerramento]]=0, "-", BS_CONTROLE[[#This Row],[Local - Encerramento]])</f>
        <v>TAG</v>
      </c>
      <c r="AM20" s="284" t="str">
        <f>IF(BS_CONTROLE[[#This Row],[Entre - Estações]]=0, "-", BS_CONTROLE[[#This Row],[Entre - Estações]])</f>
        <v>TGR</v>
      </c>
      <c r="AN20" s="284" t="str">
        <f>IF(BS_CONTROLE[[#This Row],[SB]]=0, "-", BS_CONTROLE[[#This Row],[SB]])</f>
        <v>TGR2</v>
      </c>
      <c r="AO20" s="285">
        <f>IF(BS_CONTROLE[[#This Row],[SUB]]=0, "-", BS_CONTROLE[[#This Row],[SUB]])</f>
        <v>74</v>
      </c>
      <c r="AP20" s="286">
        <f>IF(BS_CONTROLE[[#This Row],[KM - Inicio]]=0, "-", BS_CONTROLE[[#This Row],[KM - Inicio]])</f>
        <v>501</v>
      </c>
      <c r="AQ20" s="286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287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880</v>
      </c>
      <c r="E21" s="320">
        <v>16</v>
      </c>
      <c r="F21" s="172" t="s">
        <v>799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609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0.125</v>
      </c>
      <c r="Q21" s="83">
        <v>624</v>
      </c>
      <c r="R21" s="10" t="str">
        <f>IFERROR(_xlfn.XLOOKUP(F21, BS_ATIVIDADE[ATIVIDADE],BS_ATIVIDADE[UNIDADE] ), "*")</f>
        <v>M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8" t="s">
        <v>1260</v>
      </c>
      <c r="W21" s="173" t="s">
        <v>1261</v>
      </c>
      <c r="X21" s="218" t="s">
        <v>957</v>
      </c>
      <c r="Y21" s="158" t="s">
        <v>960</v>
      </c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4" t="str">
        <f>IF(BS_CONTROLE[[#This Row],[Local - Partida]]=0, "-", BS_CONTROLE[[#This Row],[Local - Partida]])</f>
        <v>440TVL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TPC-TVL</v>
      </c>
      <c r="AN21" s="284" t="str">
        <f>IF(BS_CONTROLE[[#This Row],[SB]]=0, "-", BS_CONTROLE[[#This Row],[SB]])</f>
        <v>440TVL</v>
      </c>
      <c r="AO21" s="285">
        <f>IF(BS_CONTROLE[[#This Row],[SUB]]=0, "-", BS_CONTROLE[[#This Row],[SUB]])</f>
        <v>74</v>
      </c>
      <c r="AP21" s="286">
        <f>IF(BS_CONTROLE[[#This Row],[KM - Inicio]]=0, "-", BS_CONTROLE[[#This Row],[KM - Inicio]])</f>
        <v>444.98</v>
      </c>
      <c r="AQ21" s="286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0.68055555555555558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6.25E-2</v>
      </c>
      <c r="AZ21" s="13"/>
      <c r="BA21" s="71"/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7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/>
      <c r="BN21" s="14"/>
      <c r="BO21" s="165"/>
      <c r="BP21" s="16"/>
      <c r="BQ21" s="12" t="str">
        <f t="shared" si="2"/>
        <v>Produção e Intervalo</v>
      </c>
      <c r="BR21" s="18">
        <f t="shared" si="3"/>
        <v>0.5</v>
      </c>
      <c r="BS21" s="18">
        <f t="shared" si="4"/>
        <v>0</v>
      </c>
      <c r="BT21" s="225" t="str">
        <f t="shared" si="5"/>
        <v/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827</v>
      </c>
      <c r="E22" s="320"/>
      <c r="F22" s="172" t="s">
        <v>699</v>
      </c>
      <c r="G22" s="9" t="str">
        <f>IF(D22="","*",VLOOKUP(F22,BS_ATIVIDADE[#All],3,FALSE))</f>
        <v>MECANIZAÇÃO - DOL</v>
      </c>
      <c r="H22" s="173" t="s">
        <v>572</v>
      </c>
      <c r="I22" s="173" t="s">
        <v>572</v>
      </c>
      <c r="J22" s="217">
        <v>74</v>
      </c>
      <c r="K22" s="217">
        <v>416.2</v>
      </c>
      <c r="L22" s="83" t="s">
        <v>609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1263</v>
      </c>
      <c r="W22" s="173" t="s">
        <v>1264</v>
      </c>
      <c r="X22" s="218" t="s">
        <v>952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609</v>
      </c>
      <c r="AD22" s="173">
        <v>0.29166666666666669</v>
      </c>
      <c r="AE22" s="83">
        <v>6202</v>
      </c>
      <c r="AF22" s="83">
        <v>6203</v>
      </c>
      <c r="AG22" s="83" t="s">
        <v>609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84" t="str">
        <f>IF(BS_CONTROLE[[#This Row],[Local - Partida]]=0, "-", BS_CONTROLE[[#This Row],[Local - Partida]])</f>
        <v>TOM2</v>
      </c>
      <c r="AL22" s="284" t="str">
        <f>IF(BS_CONTROLE[[#This Row],[Local - Encerramento]]=0, "-", BS_CONTROLE[[#This Row],[Local - Encerramento]])</f>
        <v>TOM2</v>
      </c>
      <c r="AM22" s="284" t="str">
        <f>IF(BS_CONTROLE[[#This Row],[Entre - Estações]]=0, "-", BS_CONTROLE[[#This Row],[Entre - Estações]])</f>
        <v>TOM-TPC</v>
      </c>
      <c r="AN22" s="284" t="str">
        <f>IF(BS_CONTROLE[[#This Row],[SB]]=0, "-", BS_CONTROLE[[#This Row],[SB]])</f>
        <v>416TPC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416.2</v>
      </c>
      <c r="AQ22" s="286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977</v>
      </c>
      <c r="BN22" s="14" t="s">
        <v>997</v>
      </c>
      <c r="BO22" s="165" t="s">
        <v>1108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886</v>
      </c>
      <c r="E23" s="320">
        <v>396</v>
      </c>
      <c r="F23" s="172" t="s">
        <v>792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609</v>
      </c>
      <c r="J23" s="217">
        <v>74</v>
      </c>
      <c r="K23" s="217">
        <v>311.89999999999998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1222</v>
      </c>
      <c r="W23" s="173" t="s">
        <v>1223</v>
      </c>
      <c r="X23" s="218" t="s">
        <v>957</v>
      </c>
      <c r="Y23" s="158" t="s">
        <v>960</v>
      </c>
      <c r="Z23" s="158" t="s">
        <v>958</v>
      </c>
      <c r="AA23" s="83" t="s">
        <v>609</v>
      </c>
      <c r="AB23" s="70" t="s">
        <v>609</v>
      </c>
      <c r="AC23" s="70" t="s">
        <v>609</v>
      </c>
      <c r="AD23" s="173" t="s">
        <v>609</v>
      </c>
      <c r="AE23" s="83" t="s">
        <v>609</v>
      </c>
      <c r="AF23" s="83" t="s">
        <v>609</v>
      </c>
      <c r="AG23" s="83" t="s">
        <v>609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84" t="str">
        <f>IF(BS_CONTROLE[[#This Row],[Local - Partida]]=0, "-", BS_CONTROLE[[#This Row],[Local - Partida]])</f>
        <v>309TMR</v>
      </c>
      <c r="AL23" s="284" t="str">
        <f>IF(BS_CONTROLE[[#This Row],[Local - Encerramento]]=0, "-", BS_CONTROLE[[#This Row],[Local - Encerramento]])</f>
        <v>-</v>
      </c>
      <c r="AM23" s="284" t="str">
        <f>IF(BS_CONTROLE[[#This Row],[Entre - Estações]]=0, "-", BS_CONTROLE[[#This Row],[Entre - Estações]])</f>
        <v>THE-TMR</v>
      </c>
      <c r="AN23" s="284" t="str">
        <f>IF(BS_CONTROLE[[#This Row],[SB]]=0, "-", BS_CONTROLE[[#This Row],[SB]])</f>
        <v>309TMR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311.89999999999998</v>
      </c>
      <c r="AQ23" s="286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20">
        <v>273</v>
      </c>
      <c r="F24" s="172" t="s">
        <v>598</v>
      </c>
      <c r="G24" s="9" t="str">
        <f>IF(D24="","*",VLOOKUP(F24,BS_ATIVIDADE[#All],3,FALSE))</f>
        <v>OUTROS</v>
      </c>
      <c r="H24" s="173" t="s">
        <v>609</v>
      </c>
      <c r="I24" s="173" t="s">
        <v>609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BASE_MAPA!$E$2:$E$359, BASE_MAPA!$J$2:$J$359), "ERRO")</f>
        <v>MARCO INICIAL - ALTO ARAGUAIA</v>
      </c>
      <c r="V24" s="198" t="s">
        <v>1231</v>
      </c>
      <c r="W24" s="173" t="s">
        <v>1232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609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TID-TVI</v>
      </c>
      <c r="AN24" s="284" t="str">
        <f>IF(BS_CONTROLE[[#This Row],[SB]]=0, "-", BS_CONTROLE[[#This Row],[SB]])</f>
        <v>213TVI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221.8</v>
      </c>
      <c r="AQ24" s="286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980</v>
      </c>
      <c r="BN24" s="14" t="s">
        <v>1007</v>
      </c>
      <c r="BO24" s="165" t="s">
        <v>1102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828</v>
      </c>
      <c r="E25" s="320">
        <v>274</v>
      </c>
      <c r="F25" s="172" t="s">
        <v>732</v>
      </c>
      <c r="G25" s="9" t="str">
        <f>IF(D25="","*",VLOOKUP(F25,BS_ATIVIDADE[#All],3,FALSE))</f>
        <v>MODERNIZAÇÃO</v>
      </c>
      <c r="H25" s="173" t="s">
        <v>266</v>
      </c>
      <c r="I25" s="173" t="s">
        <v>266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1271</v>
      </c>
      <c r="W25" s="173" t="s">
        <v>1223</v>
      </c>
      <c r="X25" s="218" t="s">
        <v>952</v>
      </c>
      <c r="Y25" s="158" t="s">
        <v>951</v>
      </c>
      <c r="Z25" s="158" t="s">
        <v>958</v>
      </c>
      <c r="AA25" s="83" t="s">
        <v>609</v>
      </c>
      <c r="AB25" s="70" t="s">
        <v>609</v>
      </c>
      <c r="AC25" s="70" t="s">
        <v>609</v>
      </c>
      <c r="AD25" s="173" t="s">
        <v>609</v>
      </c>
      <c r="AE25" s="83" t="s">
        <v>609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84" t="str">
        <f>IF(BS_CONTROLE[[#This Row],[Local - Partida]]=0, "-", BS_CONTROLE[[#This Row],[Local - Partida]])</f>
        <v>TCS2</v>
      </c>
      <c r="AL25" s="284" t="str">
        <f>IF(BS_CONTROLE[[#This Row],[Local - Encerramento]]=0, "-", BS_CONTROLE[[#This Row],[Local - Encerramento]])</f>
        <v>TCS2</v>
      </c>
      <c r="AM25" s="284" t="str">
        <f>IF(BS_CONTROLE[[#This Row],[Entre - Estações]]=0, "-", BS_CONTROLE[[#This Row],[Entre - Estações]])</f>
        <v>TID-TVI</v>
      </c>
      <c r="AN25" s="284" t="str">
        <f>IF(BS_CONTROLE[[#This Row],[SB]]=0, "-", BS_CONTROLE[[#This Row],[SB]])</f>
        <v>213TVI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221.8</v>
      </c>
      <c r="AQ25" s="286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980</v>
      </c>
      <c r="BN25" s="14" t="s">
        <v>1007</v>
      </c>
      <c r="BO25" s="165" t="s">
        <v>1102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24">
        <v>324</v>
      </c>
      <c r="F26" s="172" t="s">
        <v>715</v>
      </c>
      <c r="G26" s="9" t="str">
        <f>IF(D26="","*",VLOOKUP(F26,BS_ATIVIDADE[#All],3,FALSE))</f>
        <v>MECANIZAÇÃO - SOCADORA</v>
      </c>
      <c r="H26" s="173" t="s">
        <v>250</v>
      </c>
      <c r="I26" s="173" t="s">
        <v>250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840</v>
      </c>
      <c r="R26" s="10" t="str">
        <f>IFERROR(_xlfn.XLOOKUP(F26, BS_ATIVIDADE[ATIVIDADE],BS_ATIVIDADE[UNIDADE] ), "*")</f>
        <v>M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1231</v>
      </c>
      <c r="W26" s="173" t="s">
        <v>1232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609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84" t="str">
        <f>IF(BS_CONTROLE[[#This Row],[Local - Partida]]=0, "-", BS_CONTROLE[[#This Row],[Local - Partida]])</f>
        <v>TID2</v>
      </c>
      <c r="AL26" s="284" t="str">
        <f>IF(BS_CONTROLE[[#This Row],[Local - Encerramento]]=0, "-", BS_CONTROLE[[#This Row],[Local - Encerramento]])</f>
        <v>TID2</v>
      </c>
      <c r="AM26" s="284" t="str">
        <f>IF(BS_CONTROLE[[#This Row],[Entre - Estações]]=0, "-", BS_CONTROLE[[#This Row],[Entre - Estações]])</f>
        <v>TID-TVI</v>
      </c>
      <c r="AN26" s="284" t="str">
        <f>IF(BS_CONTROLE[[#This Row],[SB]]=0, "-", BS_CONTROLE[[#This Row],[SB]])</f>
        <v>TID201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200</v>
      </c>
      <c r="AQ26" s="286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9">
        <f>IF(D26="","*",IFERROR(IF(ISODD(COUNT(AS26:AX26)),"ERRO",SUM((AT26-AS26),(AV26-AU26),(AX26-AW26))),"ERRO"))</f>
        <v>0.10625000000000001</v>
      </c>
      <c r="AZ26" s="13"/>
      <c r="BA26" s="71"/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/>
      <c r="BN26" s="14"/>
      <c r="BO26" s="165"/>
      <c r="BP26" s="16"/>
      <c r="BQ26" s="12" t="str">
        <f t="shared" si="2"/>
        <v>Produção</v>
      </c>
      <c r="BR26" s="18">
        <f t="shared" si="3"/>
        <v>1.7000000000000002</v>
      </c>
      <c r="BS26" s="18">
        <f t="shared" si="4"/>
        <v>0</v>
      </c>
      <c r="BT26" s="225" t="str">
        <f t="shared" si="5"/>
        <v/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889</v>
      </c>
      <c r="E27" s="320">
        <v>326</v>
      </c>
      <c r="F27" s="172" t="s">
        <v>792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609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1271</v>
      </c>
      <c r="W27" s="173" t="s">
        <v>1223</v>
      </c>
      <c r="X27" s="218" t="s">
        <v>957</v>
      </c>
      <c r="Y27" s="158" t="s">
        <v>960</v>
      </c>
      <c r="Z27" s="158" t="s">
        <v>958</v>
      </c>
      <c r="AA27" s="83" t="s">
        <v>609</v>
      </c>
      <c r="AB27" s="70" t="s">
        <v>609</v>
      </c>
      <c r="AC27" s="70" t="s">
        <v>609</v>
      </c>
      <c r="AD27" s="173" t="s">
        <v>609</v>
      </c>
      <c r="AE27" s="83" t="s">
        <v>609</v>
      </c>
      <c r="AF27" s="83" t="s">
        <v>609</v>
      </c>
      <c r="AG27" s="83" t="s">
        <v>609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84" t="str">
        <f>IF(BS_CONTROLE[[#This Row],[Local - Partida]]=0, "-", BS_CONTROLE[[#This Row],[Local - Partida]])</f>
        <v>TQIK73</v>
      </c>
      <c r="AL27" s="284" t="str">
        <f>IF(BS_CONTROLE[[#This Row],[Local - Encerramento]]=0, "-", BS_CONTROLE[[#This Row],[Local - Encerramento]])</f>
        <v>-</v>
      </c>
      <c r="AM27" s="284" t="str">
        <f>IF(BS_CONTROLE[[#This Row],[Entre - Estações]]=0, "-", BS_CONTROLE[[#This Row],[Entre - Estações]])</f>
        <v>TQI-TSP</v>
      </c>
      <c r="AN27" s="284" t="str">
        <f>IF(BS_CONTROLE[[#This Row],[SB]]=0, "-", BS_CONTROLE[[#This Row],[SB]])</f>
        <v>TQIK73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64.563999999999993</v>
      </c>
      <c r="AQ27" s="286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1275</v>
      </c>
      <c r="BL27" s="15"/>
      <c r="BM27" s="14" t="s">
        <v>982</v>
      </c>
      <c r="BN27" s="14" t="s">
        <v>982</v>
      </c>
      <c r="BO27" s="165" t="s">
        <v>982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23">
        <v>237</v>
      </c>
      <c r="F28" s="172" t="s">
        <v>812</v>
      </c>
      <c r="G28" s="9" t="str">
        <f>IF(D28="","*",VLOOKUP(F28,BS_ATIVIDADE[#All],3,FALSE))</f>
        <v>OUTROS</v>
      </c>
      <c r="H28" s="173" t="s">
        <v>469</v>
      </c>
      <c r="I28" s="173" t="s">
        <v>492</v>
      </c>
      <c r="J28" s="217">
        <v>78</v>
      </c>
      <c r="K28" s="217">
        <v>252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BASE_MAPA!$E$2:$E$359, BASE_MAPA!$J$2:$J$359), "ERRO")</f>
        <v>ITIRAPINA - BAURU</v>
      </c>
      <c r="V28" s="217" t="s">
        <v>1244</v>
      </c>
      <c r="W28" s="217" t="s">
        <v>1245</v>
      </c>
      <c r="X28" s="218" t="s">
        <v>957</v>
      </c>
      <c r="Y28" s="158" t="s">
        <v>960</v>
      </c>
      <c r="Z28" s="158" t="s">
        <v>962</v>
      </c>
      <c r="AA28" s="217" t="s">
        <v>609</v>
      </c>
      <c r="AB28" s="172" t="s">
        <v>609</v>
      </c>
      <c r="AC28" s="172" t="s">
        <v>609</v>
      </c>
      <c r="AD28" s="322" t="s">
        <v>609</v>
      </c>
      <c r="AE28" s="217" t="s">
        <v>609</v>
      </c>
      <c r="AF28" s="217" t="s">
        <v>609</v>
      </c>
      <c r="AG28" s="217" t="s">
        <v>609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84" t="str">
        <f>IF(BS_CONTROLE[[#This Row],[Local - Partida]]=0, "-", BS_CONTROLE[[#This Row],[Local - Partida]])</f>
        <v>ZDK</v>
      </c>
      <c r="AL28" s="284" t="str">
        <f>IF(BS_CONTROLE[[#This Row],[Local - Encerramento]]=0, "-", BS_CONTROLE[[#This Row],[Local - Encerramento]])</f>
        <v>ZPD</v>
      </c>
      <c r="AM28" s="284" t="str">
        <f>IF(BS_CONTROLE[[#This Row],[Entre - Estações]]=0, "-", BS_CONTROLE[[#This Row],[Entre - Estações]])</f>
        <v>ZDK</v>
      </c>
      <c r="AN28" s="284" t="str">
        <f>IF(BS_CONTROLE[[#This Row],[SB]]=0, "-", BS_CONTROLE[[#This Row],[SB]])</f>
        <v>ZDK1</v>
      </c>
      <c r="AO28" s="285">
        <f>IF(BS_CONTROLE[[#This Row],[SUB]]=0, "-", BS_CONTROLE[[#This Row],[SUB]])</f>
        <v>78</v>
      </c>
      <c r="AP28" s="286">
        <f>IF(BS_CONTROLE[[#This Row],[KM - Inicio]]=0, "-", BS_CONTROLE[[#This Row],[KM - Inicio]])</f>
        <v>252</v>
      </c>
      <c r="AQ28" s="286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BASE_MAPA!$E$2:$E$359, BASE_MAPA!$J$2:$J$359), "ERRO")</f>
        <v>ITIRAPINA - BAURU</v>
      </c>
      <c r="BF28" s="287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1276</v>
      </c>
      <c r="BK28" s="16" t="s">
        <v>1276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24">
        <v>313</v>
      </c>
      <c r="F29" s="172" t="s">
        <v>611</v>
      </c>
      <c r="G29" s="9" t="str">
        <f>IF(D29="","*",VLOOKUP(F29,BS_ATIVIDADE[#All],3,FALSE))</f>
        <v>CAMINHÂO - SOLDA</v>
      </c>
      <c r="H29" s="173" t="s">
        <v>470</v>
      </c>
      <c r="I29" s="173" t="s">
        <v>470</v>
      </c>
      <c r="J29" s="217">
        <v>78</v>
      </c>
      <c r="K29" s="217">
        <v>251</v>
      </c>
      <c r="L29" s="83">
        <v>244</v>
      </c>
      <c r="M29" s="217" t="s">
        <v>1277</v>
      </c>
      <c r="N29" s="217" t="s">
        <v>1278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1279</v>
      </c>
      <c r="W29" s="173" t="s">
        <v>1280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84" t="str">
        <f>IF(BS_CONTROLE[[#This Row],[Local - Partida]]=0, "-", BS_CONTROLE[[#This Row],[Local - Partida]])</f>
        <v>ZDK1</v>
      </c>
      <c r="AL29" s="284" t="str">
        <f>IF(BS_CONTROLE[[#This Row],[Local - Encerramento]]=0, "-", BS_CONTROLE[[#This Row],[Local - Encerramento]])</f>
        <v>ZDK1</v>
      </c>
      <c r="AM29" s="284" t="str">
        <f>IF(BS_CONTROLE[[#This Row],[Entre - Estações]]=0, "-", BS_CONTROLE[[#This Row],[Entre - Estações]])</f>
        <v>ZDK-ZVT</v>
      </c>
      <c r="AN29" s="284" t="str">
        <f>IF(BS_CONTROLE[[#This Row],[SB]]=0, "-", BS_CONTROLE[[#This Row],[SB]])</f>
        <v>ZDK1/ZDKZVT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251</v>
      </c>
      <c r="AQ29" s="286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1281</v>
      </c>
      <c r="BK29" s="16" t="s">
        <v>1281</v>
      </c>
      <c r="BL29" s="15"/>
      <c r="BM29" s="14" t="s">
        <v>982</v>
      </c>
      <c r="BN29" s="14" t="s">
        <v>982</v>
      </c>
      <c r="BO29" s="165" t="s">
        <v>982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829</v>
      </c>
      <c r="E30" s="320">
        <v>282</v>
      </c>
      <c r="F30" s="172" t="s">
        <v>623</v>
      </c>
      <c r="G30" s="9" t="str">
        <f>IF(D30="","*",VLOOKUP(F30,BS_ATIVIDADE[#All],3,FALSE))</f>
        <v>OUTROS</v>
      </c>
      <c r="H30" s="173" t="s">
        <v>155</v>
      </c>
      <c r="I30" s="173" t="s">
        <v>170</v>
      </c>
      <c r="J30" s="217">
        <v>101</v>
      </c>
      <c r="K30" s="217">
        <v>1290</v>
      </c>
      <c r="L30" s="83" t="s">
        <v>609</v>
      </c>
      <c r="M30" s="204" t="s">
        <v>1282</v>
      </c>
      <c r="N30" s="204" t="s">
        <v>1283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BASE_MAPA!$E$2:$E$359, BASE_MAPA!$J$2:$J$359), "ERRO")</f>
        <v>PORTO NACIONAL - OURO VERDE</v>
      </c>
      <c r="V30" s="198" t="s">
        <v>1284</v>
      </c>
      <c r="W30" s="173" t="s">
        <v>1285</v>
      </c>
      <c r="X30" s="218" t="s">
        <v>957</v>
      </c>
      <c r="Y30" s="158" t="s">
        <v>960</v>
      </c>
      <c r="Z30" s="158" t="s">
        <v>958</v>
      </c>
      <c r="AA30" s="83" t="s">
        <v>609</v>
      </c>
      <c r="AB30" s="70" t="s">
        <v>948</v>
      </c>
      <c r="AC30" s="70" t="s">
        <v>609</v>
      </c>
      <c r="AD30" s="173">
        <v>0.29166666666666669</v>
      </c>
      <c r="AE30" s="83">
        <v>9220</v>
      </c>
      <c r="AF30" s="83" t="s">
        <v>609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PUR</v>
      </c>
      <c r="AL30" s="284" t="str">
        <f>IF(BS_CONTROLE[[#This Row],[Local - Encerramento]]=0, "-", BS_CONTROLE[[#This Row],[Local - Encerramento]])</f>
        <v>PJG</v>
      </c>
      <c r="AM30" s="284" t="str">
        <f>IF(BS_CONTROLE[[#This Row],[Entre - Estações]]=0, "-", BS_CONTROLE[[#This Row],[Entre - Estações]])</f>
        <v>PUR-PJG</v>
      </c>
      <c r="AN30" s="284" t="str">
        <f>IF(BS_CONTROLE[[#This Row],[SB]]=0, "-", BS_CONTROLE[[#This Row],[SB]])</f>
        <v>PURPJG</v>
      </c>
      <c r="AO30" s="285">
        <f>IF(BS_CONTROLE[[#This Row],[SUB]]=0, "-", BS_CONTROLE[[#This Row],[SUB]])</f>
        <v>101</v>
      </c>
      <c r="AP30" s="286">
        <f>IF(BS_CONTROLE[[#This Row],[KM - Inicio]]=0, "-", BS_CONTROLE[[#This Row],[KM - Inicio]])</f>
        <v>1290</v>
      </c>
      <c r="AQ30" s="286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BASE_MAPA!$E$2:$E$359, BASE_MAPA!$J$2:$J$359), "ERRO")</f>
        <v>PORTO NACIONAL - OURO VERDE</v>
      </c>
      <c r="BF30" s="287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1286</v>
      </c>
      <c r="BK30" s="16" t="s">
        <v>1286</v>
      </c>
      <c r="BL30" s="15"/>
      <c r="BM30" s="14" t="s">
        <v>982</v>
      </c>
      <c r="BN30" s="14" t="s">
        <v>982</v>
      </c>
      <c r="BO30" s="165" t="s">
        <v>982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846</v>
      </c>
      <c r="E31" s="320">
        <v>359</v>
      </c>
      <c r="F31" s="172" t="s">
        <v>753</v>
      </c>
      <c r="G31" s="9" t="str">
        <f>IF(D31="","*",VLOOKUP(F31,BS_ATIVIDADE[#All],3,FALSE))</f>
        <v>OUTROS</v>
      </c>
      <c r="H31" s="173" t="s">
        <v>307</v>
      </c>
      <c r="I31" s="173" t="s">
        <v>337</v>
      </c>
      <c r="J31" s="217">
        <v>103</v>
      </c>
      <c r="K31" s="217">
        <v>1882</v>
      </c>
      <c r="L31" s="83" t="s">
        <v>609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BASE_MAPA!$E$2:$E$359, BASE_MAPA!$J$2:$J$359), "ERRO")</f>
        <v>OURO VERDE - LIGAÇÃO</v>
      </c>
      <c r="V31" s="198" t="s">
        <v>1287</v>
      </c>
      <c r="W31" s="173" t="s">
        <v>1288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609</v>
      </c>
      <c r="AD31" s="173">
        <v>0.29166666666666669</v>
      </c>
      <c r="AE31" s="83">
        <v>9406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84" t="str">
        <f>IF(BS_CONTROLE[[#This Row],[Local - Partida]]=0, "-", BS_CONTROLE[[#This Row],[Local - Partida]])</f>
        <v>PSG</v>
      </c>
      <c r="AL31" s="284" t="str">
        <f>IF(BS_CONTROLE[[#This Row],[Local - Encerramento]]=0, "-", BS_CONTROLE[[#This Row],[Local - Encerramento]])</f>
        <v>PPR</v>
      </c>
      <c r="AM31" s="284" t="str">
        <f>IF(BS_CONTROLE[[#This Row],[Entre - Estações]]=0, "-", BS_CONTROLE[[#This Row],[Entre - Estações]])</f>
        <v>POA-PAM</v>
      </c>
      <c r="AN31" s="284" t="str">
        <f>IF(BS_CONTROLE[[#This Row],[SB]]=0, "-", BS_CONTROLE[[#This Row],[SB]])</f>
        <v>POAPAM</v>
      </c>
      <c r="AO31" s="285">
        <f>IF(BS_CONTROLE[[#This Row],[SUB]]=0, "-", BS_CONTROLE[[#This Row],[SUB]])</f>
        <v>103</v>
      </c>
      <c r="AP31" s="286">
        <f>IF(BS_CONTROLE[[#This Row],[KM - Inicio]]=0, "-", BS_CONTROLE[[#This Row],[KM - Inicio]])</f>
        <v>1882</v>
      </c>
      <c r="AQ31" s="286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287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1289</v>
      </c>
      <c r="BK31" s="16" t="s">
        <v>1289</v>
      </c>
      <c r="BL31" s="15"/>
      <c r="BM31" s="14" t="s">
        <v>978</v>
      </c>
      <c r="BN31" s="14" t="s">
        <v>998</v>
      </c>
      <c r="BO31" s="165" t="s">
        <v>1069</v>
      </c>
      <c r="BP31" s="16" t="s">
        <v>1289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609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609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242"/>
      <c r="AS33" s="242"/>
      <c r="AT33" s="242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853</v>
      </c>
      <c r="E34" s="320">
        <v>14</v>
      </c>
      <c r="F34" s="172" t="s">
        <v>766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609</v>
      </c>
      <c r="J34" s="217">
        <v>98</v>
      </c>
      <c r="K34" s="217">
        <v>615.41999999999996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BASE_MAPA!$E$2:$E$359, BASE_MAPA!$J$2:$J$359), "ERRO")</f>
        <v>ALTO ARAGUAIA - RONDONOPOLIS</v>
      </c>
      <c r="V34" s="198" t="s">
        <v>1250</v>
      </c>
      <c r="W34" s="173" t="s">
        <v>1251</v>
      </c>
      <c r="X34" s="218" t="s">
        <v>957</v>
      </c>
      <c r="Y34" s="158"/>
      <c r="Z34" s="158" t="s">
        <v>958</v>
      </c>
      <c r="AA34" s="83" t="s">
        <v>609</v>
      </c>
      <c r="AB34" s="70" t="s">
        <v>609</v>
      </c>
      <c r="AC34" s="70" t="s">
        <v>609</v>
      </c>
      <c r="AD34" s="17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84" t="str">
        <f>IF(BS_CONTROLE[[#This Row],[Local - Partida]]=0, "-", BS_CONTROLE[[#This Row],[Local - Partida]])</f>
        <v>TIQ1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TIQ</v>
      </c>
      <c r="AN34" s="284" t="str">
        <f>IF(BS_CONTROLE[[#This Row],[SB]]=0, "-", BS_CONTROLE[[#This Row],[SB]])</f>
        <v>TIQ1</v>
      </c>
      <c r="AO34" s="285">
        <f>IF(BS_CONTROLE[[#This Row],[SUB]]=0, "-", BS_CONTROLE[[#This Row],[SUB]])</f>
        <v>98</v>
      </c>
      <c r="AP34" s="286">
        <f>IF(BS_CONTROLE[[#This Row],[KM - Inicio]]=0, "-", BS_CONTROLE[[#This Row],[KM - Inicio]])</f>
        <v>615.41999999999996</v>
      </c>
      <c r="AQ34" s="286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9">
        <f>IF(D34="","*",IFERROR(IF(ISODD(COUNT(AS34:AX34)),"ERRO",SUM((AT34-AS34),(AV34-AU34),(AX34-AW34))),"ERRO"))</f>
        <v>0</v>
      </c>
      <c r="AZ34" s="13"/>
      <c r="BA34" s="71"/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BASE_MAPA!$E$2:$E$359, BASE_MAPA!$J$2:$J$359), "ERRO")</f>
        <v>ALTO ARAGUAIA - RONDONOPOLIS</v>
      </c>
      <c r="BF34" s="287" t="str">
        <f>IF(BS_CONTROLE[[#This Row],[Responsavel pelo boletim]]=0, "-", BS_CONTROLE[[#This Row],[Responsavel pelo boletim]])</f>
        <v xml:space="preserve">camila 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Produção e Intervalo</v>
      </c>
      <c r="BR34" s="18">
        <f t="shared" si="3"/>
        <v>0</v>
      </c>
      <c r="BS34" s="18">
        <f t="shared" si="4"/>
        <v>0</v>
      </c>
      <c r="BT34" s="225" t="str">
        <f t="shared" si="5"/>
        <v/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837</v>
      </c>
      <c r="E35" s="320" t="s">
        <v>1290</v>
      </c>
      <c r="F35" s="172" t="s">
        <v>785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609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597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BASE_MAPA!$E$2:$E$359, BASE_MAPA!$J$2:$J$359), "ERRO")</f>
        <v>MARCO INICIAL - ALTO ARAGUAIA</v>
      </c>
      <c r="V35" s="198" t="s">
        <v>1260</v>
      </c>
      <c r="W35" s="173" t="s">
        <v>1291</v>
      </c>
      <c r="X35" s="218" t="s">
        <v>957</v>
      </c>
      <c r="Y35" s="158"/>
      <c r="Z35" s="158" t="s">
        <v>953</v>
      </c>
      <c r="AA35" s="83" t="s">
        <v>1292</v>
      </c>
      <c r="AB35" s="70" t="s">
        <v>948</v>
      </c>
      <c r="AC35" s="70" t="s">
        <v>943</v>
      </c>
      <c r="AD35" s="173">
        <v>0.39583333333333331</v>
      </c>
      <c r="AE35" s="83">
        <v>9414</v>
      </c>
      <c r="AF35" s="83" t="s">
        <v>609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84" t="str">
        <f>IF(BS_CONTROLE[[#This Row],[Local - Partida]]=0, "-", BS_CONTROLE[[#This Row],[Local - Partida]])</f>
        <v>TAG</v>
      </c>
      <c r="AL35" s="284" t="str">
        <f>IF(BS_CONTROLE[[#This Row],[Local - Encerramento]]=0, "-", BS_CONTROLE[[#This Row],[Local - Encerramento]])</f>
        <v>TAG</v>
      </c>
      <c r="AM35" s="284" t="str">
        <f>IF(BS_CONTROLE[[#This Row],[Entre - Estações]]=0, "-", BS_CONTROLE[[#This Row],[Entre - Estações]])</f>
        <v>TGR</v>
      </c>
      <c r="AN35" s="284" t="str">
        <f>IF(BS_CONTROLE[[#This Row],[SB]]=0, "-", BS_CONTROLE[[#This Row],[SB]])</f>
        <v>TGR2</v>
      </c>
      <c r="AO35" s="285">
        <f>IF(BS_CONTROLE[[#This Row],[SUB]]=0, "-", BS_CONTROLE[[#This Row],[SUB]])</f>
        <v>74</v>
      </c>
      <c r="AP35" s="286">
        <f>IF(BS_CONTROLE[[#This Row],[KM - Inicio]]=0, "-", BS_CONTROLE[[#This Row],[KM - Inicio]])</f>
        <v>501</v>
      </c>
      <c r="AQ35" s="286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9">
        <f>IF(D35="","*",IFERROR(IF(ISODD(COUNT(AS35:AX35)),"ERRO",SUM((AT35-AS35),(AV35-AU35),(AX35-AW35))),"ERRO"))</f>
        <v>0</v>
      </c>
      <c r="AZ35" s="13"/>
      <c r="BA35" s="71"/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BASE_MAPA!$E$2:$E$359, BASE_MAPA!$J$2:$J$359), "ERRO")</f>
        <v>MARCO INICIAL - ALTO ARAGUAIA</v>
      </c>
      <c r="BF35" s="287" t="str">
        <f>IF(BS_CONTROLE[[#This Row],[Responsavel pelo boletim]]=0, "-", BS_CONTROLE[[#This Row],[Responsavel pelo boletim]])</f>
        <v xml:space="preserve">elton 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/>
      </c>
    </row>
    <row r="36" spans="1:72">
      <c r="A36" s="50" t="str">
        <f t="shared" si="1"/>
        <v>DILL (TF-519)45994</v>
      </c>
      <c r="B36" s="171">
        <v>45994</v>
      </c>
      <c r="C36" s="8">
        <f>IF(BS_CONTROLE[[#This Row],[DATA]]="","",WEEKNUM(BS_CONTROLE[[#This Row],[DATA]]))</f>
        <v>49</v>
      </c>
      <c r="D36" s="51" t="s">
        <v>880</v>
      </c>
      <c r="E36" s="320">
        <v>16</v>
      </c>
      <c r="F36" s="172" t="s">
        <v>799</v>
      </c>
      <c r="G36" s="9" t="str">
        <f>IF(D36="","*",VLOOKUP(F36,BS_ATIVIDADE[#All],3,FALSE))</f>
        <v>TRILHO - SUBSTITUIÇÂO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609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0.125</v>
      </c>
      <c r="Q36" s="83">
        <v>624</v>
      </c>
      <c r="R36" s="10" t="str">
        <f>IFERROR(_xlfn.XLOOKUP(F36, BS_ATIVIDADE[ATIVIDADE],BS_ATIVIDADE[UNIDADE] ), "*")</f>
        <v>M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BASE_MAPA!$E$2:$E$359, BASE_MAPA!$J$2:$J$359), "ERRO")</f>
        <v>MARCO INICIAL - ALTO ARAGUAIA</v>
      </c>
      <c r="V36" s="198" t="s">
        <v>1260</v>
      </c>
      <c r="W36" s="173" t="s">
        <v>1261</v>
      </c>
      <c r="X36" s="218" t="s">
        <v>957</v>
      </c>
      <c r="Y36" s="158"/>
      <c r="Z36" s="158" t="s">
        <v>958</v>
      </c>
      <c r="AA36" s="83" t="s">
        <v>609</v>
      </c>
      <c r="AB36" s="70" t="s">
        <v>609</v>
      </c>
      <c r="AC36" s="70" t="s">
        <v>609</v>
      </c>
      <c r="AD36" s="17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84" t="str">
        <f>IF(BS_CONTROLE[[#This Row],[Local - Partida]]=0, "-", BS_CONTROLE[[#This Row],[Local - Partida]])</f>
        <v>440TVL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TPC-TVL</v>
      </c>
      <c r="AN36" s="284" t="str">
        <f>IF(BS_CONTROLE[[#This Row],[SB]]=0, "-", BS_CONTROLE[[#This Row],[SB]])</f>
        <v>440TVL</v>
      </c>
      <c r="AO36" s="285">
        <f>IF(BS_CONTROLE[[#This Row],[SUB]]=0, "-", BS_CONTROLE[[#This Row],[SUB]])</f>
        <v>74</v>
      </c>
      <c r="AP36" s="286">
        <f>IF(BS_CONTROLE[[#This Row],[KM - Inicio]]=0, "-", BS_CONTROLE[[#This Row],[KM - Inicio]])</f>
        <v>444.98</v>
      </c>
      <c r="AQ36" s="286">
        <f>IF(BS_CONTROLE[[#This Row],[KM - Fim]]=0, "-", BS_CONTROLE[[#This Row],[KM - Fim]])</f>
        <v>446.32</v>
      </c>
      <c r="AR36" s="242"/>
      <c r="AS36" s="242"/>
      <c r="AT36" s="242"/>
      <c r="AU36" s="38"/>
      <c r="AV36" s="38"/>
      <c r="AW36" s="38"/>
      <c r="AX36" s="38"/>
      <c r="AY36" s="319">
        <f>IF(D36="","*",IFERROR(IF(ISODD(COUNT(AS36:AX36)),"ERRO",SUM((AT36-AS36),(AV36-AU36),(AX36-AW36))),"ERRO"))</f>
        <v>0</v>
      </c>
      <c r="AZ36" s="13"/>
      <c r="BA36" s="71"/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BASE_MAPA!$E$2:$E$359, BASE_MAPA!$J$2:$J$359), "ERRO")</f>
        <v>MARCO INICIAL - ALTO ARAGUAIA</v>
      </c>
      <c r="BF36" s="287" t="str">
        <f>IF(BS_CONTROLE[[#This Row],[Responsavel pelo boletim]]=0, "-", BS_CONTROLE[[#This Row],[Responsavel pelo boletim]])</f>
        <v xml:space="preserve">elton 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Produção e Intervalo</v>
      </c>
      <c r="BR36" s="18">
        <f t="shared" si="3"/>
        <v>0</v>
      </c>
      <c r="BS36" s="18">
        <f t="shared" si="4"/>
        <v>0</v>
      </c>
      <c r="BT36" s="225" t="str">
        <f t="shared" si="5"/>
        <v/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886</v>
      </c>
      <c r="E37" s="320">
        <v>396</v>
      </c>
      <c r="F37" s="172" t="s">
        <v>792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609</v>
      </c>
      <c r="J37" s="217">
        <v>74</v>
      </c>
      <c r="K37" s="217">
        <v>428</v>
      </c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BASE_MAPA!$E$2:$E$359, BASE_MAPA!$J$2:$J$359), "ERRO")</f>
        <v>MARCO INICIAL - ALTO ARAGUAIA</v>
      </c>
      <c r="V37" s="198" t="s">
        <v>1222</v>
      </c>
      <c r="W37" s="173" t="s">
        <v>1293</v>
      </c>
      <c r="X37" s="218" t="s">
        <v>957</v>
      </c>
      <c r="Y37" s="158"/>
      <c r="Z37" s="158" t="s">
        <v>953</v>
      </c>
      <c r="AA37" s="83" t="s">
        <v>609</v>
      </c>
      <c r="AB37" s="70" t="s">
        <v>609</v>
      </c>
      <c r="AC37" s="70" t="s">
        <v>609</v>
      </c>
      <c r="AD37" s="173" t="s">
        <v>609</v>
      </c>
      <c r="AE37" s="83" t="s">
        <v>609</v>
      </c>
      <c r="AF37" s="83" t="s">
        <v>609</v>
      </c>
      <c r="AG37" s="83" t="s">
        <v>609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84" t="str">
        <f>IF(BS_CONTROLE[[#This Row],[Local - Partida]]=0, "-", BS_CONTROLE[[#This Row],[Local - Partida]])</f>
        <v>TPC1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TPC</v>
      </c>
      <c r="AN37" s="284" t="str">
        <f>IF(BS_CONTROLE[[#This Row],[SB]]=0, "-", BS_CONTROLE[[#This Row],[SB]])</f>
        <v>TPC1</v>
      </c>
      <c r="AO37" s="285">
        <f>IF(BS_CONTROLE[[#This Row],[SUB]]=0, "-", BS_CONTROLE[[#This Row],[SUB]])</f>
        <v>74</v>
      </c>
      <c r="AP37" s="286">
        <f>IF(BS_CONTROLE[[#This Row],[KM - Inicio]]=0, "-", BS_CONTROLE[[#This Row],[KM - Inicio]])</f>
        <v>428</v>
      </c>
      <c r="AQ37" s="286" t="str">
        <f>IF(BS_CONTROLE[[#This Row],[KM - Fim]]=0, "-", BS_CONTROLE[[#This Row],[KM - Fim]])</f>
        <v>-</v>
      </c>
      <c r="AR37" s="242"/>
      <c r="AS37" s="242"/>
      <c r="AT37" s="242"/>
      <c r="AU37" s="38"/>
      <c r="AV37" s="38"/>
      <c r="AW37" s="38"/>
      <c r="AX37" s="38"/>
      <c r="AY37" s="319">
        <f>IF(D37="","*",IFERROR(IF(ISODD(COUNT(AS37:AX37)),"ERRO",SUM((AT37-AS37),(AV37-AU37),(AX37-AW37))),"ERRO"))</f>
        <v>0</v>
      </c>
      <c r="AZ37" s="13"/>
      <c r="BA37" s="71"/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287" t="str">
        <f>IF(BS_CONTROLE[[#This Row],[Responsavel pelo boletim]]=0, "-", BS_CONTROLE[[#This Row],[Responsavel pelo boletim]])</f>
        <v>elton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Produção e Intervalo</v>
      </c>
      <c r="BR37" s="18">
        <f t="shared" si="3"/>
        <v>0</v>
      </c>
      <c r="BS37" s="18">
        <f t="shared" si="4"/>
        <v>0</v>
      </c>
      <c r="BT37" s="225" t="str">
        <f t="shared" si="5"/>
        <v/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827</v>
      </c>
      <c r="E38" s="320"/>
      <c r="F38" s="172" t="s">
        <v>699</v>
      </c>
      <c r="G38" s="9" t="str">
        <f>IF(D38="","*",VLOOKUP(F38,BS_ATIVIDADE[#All],3,FALSE))</f>
        <v>MECANIZAÇÃO - DOL</v>
      </c>
      <c r="H38" s="173" t="s">
        <v>572</v>
      </c>
      <c r="I38" s="173" t="s">
        <v>572</v>
      </c>
      <c r="J38" s="217">
        <v>74</v>
      </c>
      <c r="K38" s="217">
        <v>416.2</v>
      </c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BASE_MAPA!$E$2:$E$359, BASE_MAPA!$J$2:$J$359), "ERRO")</f>
        <v>MARCO INICIAL - ALTO ARAGUAIA</v>
      </c>
      <c r="V38" s="198" t="s">
        <v>1263</v>
      </c>
      <c r="W38" s="173" t="s">
        <v>1264</v>
      </c>
      <c r="X38" s="218" t="s">
        <v>957</v>
      </c>
      <c r="Y38" s="158"/>
      <c r="Z38" s="158" t="s">
        <v>953</v>
      </c>
      <c r="AA38" s="83">
        <v>1</v>
      </c>
      <c r="AB38" s="70" t="s">
        <v>948</v>
      </c>
      <c r="AC38" s="70" t="s">
        <v>609</v>
      </c>
      <c r="AD38" s="173">
        <v>0.29166666666666669</v>
      </c>
      <c r="AE38" s="83">
        <v>6202</v>
      </c>
      <c r="AF38" s="83">
        <v>6203</v>
      </c>
      <c r="AG38" s="83" t="s">
        <v>609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84" t="str">
        <f>IF(BS_CONTROLE[[#This Row],[Local - Partida]]=0, "-", BS_CONTROLE[[#This Row],[Local - Partida]])</f>
        <v>TOM2</v>
      </c>
      <c r="AL38" s="284" t="str">
        <f>IF(BS_CONTROLE[[#This Row],[Local - Encerramento]]=0, "-", BS_CONTROLE[[#This Row],[Local - Encerramento]])</f>
        <v>TOM2</v>
      </c>
      <c r="AM38" s="284" t="str">
        <f>IF(BS_CONTROLE[[#This Row],[Entre - Estações]]=0, "-", BS_CONTROLE[[#This Row],[Entre - Estações]])</f>
        <v>TOM-TPC</v>
      </c>
      <c r="AN38" s="284" t="str">
        <f>IF(BS_CONTROLE[[#This Row],[SB]]=0, "-", BS_CONTROLE[[#This Row],[SB]])</f>
        <v>416TPC</v>
      </c>
      <c r="AO38" s="285">
        <f>IF(BS_CONTROLE[[#This Row],[SUB]]=0, "-", BS_CONTROLE[[#This Row],[SUB]])</f>
        <v>74</v>
      </c>
      <c r="AP38" s="286">
        <f>IF(BS_CONTROLE[[#This Row],[KM - Inicio]]=0, "-", BS_CONTROLE[[#This Row],[KM - Inicio]])</f>
        <v>416.2</v>
      </c>
      <c r="AQ38" s="286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9">
        <f>IF(D38="","*",IFERROR(IF(ISODD(COUNT(AS38:AX38)),"ERRO",SUM((AT38-AS38),(AV38-AU38),(AX38-AW38))),"ERRO"))</f>
        <v>0</v>
      </c>
      <c r="AZ38" s="13"/>
      <c r="BA38" s="71"/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BASE_MAPA!$E$2:$E$359, BASE_MAPA!$J$2:$J$359), "ERRO")</f>
        <v>MARCO INICIAL - ALTO ARAGUAIA</v>
      </c>
      <c r="BF38" s="287" t="str">
        <f>IF(BS_CONTROLE[[#This Row],[Responsavel pelo boletim]]=0, "-", BS_CONTROLE[[#This Row],[Responsavel pelo boletim]])</f>
        <v>Rodrigo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/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705</v>
      </c>
      <c r="E39" s="320">
        <v>313</v>
      </c>
      <c r="F39" s="172" t="s">
        <v>631</v>
      </c>
      <c r="G39" s="9" t="str">
        <f>IF(D39="","*",VLOOKUP(F39,BS_ATIVIDADE[#All],3,FALSE))</f>
        <v>DETECÇÃO</v>
      </c>
      <c r="H39" s="173" t="s">
        <v>1294</v>
      </c>
      <c r="I39" s="173" t="s">
        <v>228</v>
      </c>
      <c r="J39" s="217">
        <v>74</v>
      </c>
      <c r="K39" s="217">
        <v>290</v>
      </c>
      <c r="L39" s="83" t="s">
        <v>609</v>
      </c>
      <c r="M39" s="217" t="s">
        <v>1295</v>
      </c>
      <c r="N39" s="217" t="s">
        <v>1296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BASE_MAPA!$E$2:$E$359, BASE_MAPA!$J$2:$J$359), "ERRO")</f>
        <v>MARCO INICIAL - ALTO ARAGUAIA</v>
      </c>
      <c r="V39" s="198" t="s">
        <v>1228</v>
      </c>
      <c r="W39" s="173" t="s">
        <v>1254</v>
      </c>
      <c r="X39" s="218" t="s">
        <v>952</v>
      </c>
      <c r="Y39" s="158"/>
      <c r="Z39" s="158" t="s">
        <v>953</v>
      </c>
      <c r="AA39" s="83">
        <v>1</v>
      </c>
      <c r="AB39" s="70" t="s">
        <v>948</v>
      </c>
      <c r="AC39" s="70" t="s">
        <v>943</v>
      </c>
      <c r="AD39" s="173">
        <v>0.29166666666666669</v>
      </c>
      <c r="AE39" s="83">
        <v>5487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 xml:space="preserve">TCS2 </v>
      </c>
      <c r="AL39" s="284" t="str">
        <f>IF(BS_CONTROLE[[#This Row],[Local - Encerramento]]=0, "-", BS_CONTROLE[[#This Row],[Local - Encerramento]])</f>
        <v>TIN</v>
      </c>
      <c r="AM39" s="284" t="str">
        <f>IF(BS_CONTROLE[[#This Row],[Entre - Estações]]=0, "-", BS_CONTROLE[[#This Row],[Entre - Estações]])</f>
        <v>TCS-TMI</v>
      </c>
      <c r="AN39" s="284" t="str">
        <f>IF(BS_CONTROLE[[#This Row],[SB]]=0, "-", BS_CONTROLE[[#This Row],[SB]])</f>
        <v>TCSTMI</v>
      </c>
      <c r="AO39" s="285">
        <f>IF(BS_CONTROLE[[#This Row],[SUB]]=0, "-", BS_CONTROLE[[#This Row],[SUB]])</f>
        <v>74</v>
      </c>
      <c r="AP39" s="286">
        <f>IF(BS_CONTROLE[[#This Row],[KM - Inicio]]=0, "-", BS_CONTROLE[[#This Row],[KM - Inicio]])</f>
        <v>290</v>
      </c>
      <c r="AQ39" s="286" t="str">
        <f>IF(BS_CONTROLE[[#This Row],[KM - Fim]]=0, "-", BS_CONTROLE[[#This Row],[KM - Fim]])</f>
        <v>-</v>
      </c>
      <c r="AR39" s="242"/>
      <c r="AS39" s="242"/>
      <c r="AT39" s="242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BASE_MAPA!$E$2:$E$359, BASE_MAPA!$J$2:$J$359), "ERRO")</f>
        <v>MARCO INICIAL - ALTO ARAGUAIA</v>
      </c>
      <c r="BF39" s="287" t="str">
        <f>IF(BS_CONTROLE[[#This Row],[Responsavel pelo boletim]]=0, "-", BS_CONTROLE[[#This Row],[Responsavel pelo boletim]])</f>
        <v>Miguel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828</v>
      </c>
      <c r="E40" s="320">
        <v>274</v>
      </c>
      <c r="F40" s="172" t="s">
        <v>732</v>
      </c>
      <c r="G40" s="9" t="str">
        <f>IF(D40="","*",VLOOKUP(F40,BS_ATIVIDADE[#All],3,FALSE))</f>
        <v>MODERNIZAÇÃO</v>
      </c>
      <c r="H40" s="173" t="s">
        <v>266</v>
      </c>
      <c r="I40" s="173" t="s">
        <v>266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600</v>
      </c>
      <c r="R40" s="10" t="str">
        <f>IFERROR(_xlfn.XLOOKUP(F40, BS_ATIVIDADE[ATIVIDADE],BS_ATIVIDADE[UNIDADE] ), "*")</f>
        <v>Nº DE DORMENTES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BASE_MAPA!$E$2:$E$359, BASE_MAPA!$J$2:$J$359), "ERRO")</f>
        <v>MARCO INICIAL - ALTO ARAGUAIA</v>
      </c>
      <c r="V40" s="198" t="s">
        <v>1297</v>
      </c>
      <c r="W40" s="173" t="s">
        <v>1298</v>
      </c>
      <c r="X40" s="218" t="s">
        <v>957</v>
      </c>
      <c r="Y40" s="158"/>
      <c r="Z40" s="158" t="s">
        <v>958</v>
      </c>
      <c r="AA40" s="83" t="s">
        <v>1299</v>
      </c>
      <c r="AB40" s="70" t="s">
        <v>948</v>
      </c>
      <c r="AC40" s="70" t="s">
        <v>609</v>
      </c>
      <c r="AD40" s="173">
        <v>0.29166666666666669</v>
      </c>
      <c r="AE40" s="83">
        <v>7671</v>
      </c>
      <c r="AF40" s="83">
        <v>9322</v>
      </c>
      <c r="AG40" s="83" t="s">
        <v>609</v>
      </c>
      <c r="AH40" s="48"/>
      <c r="AI40" s="142" t="str">
        <f>IF(BS_CONTROLE[[#This Row],[Atividade]]=0, "-", BS_CONTROLE[[#This Row],[Atividade]])</f>
        <v>MODERNIZAÇÃO - DORMENTE - DESCARGA</v>
      </c>
      <c r="AJ40" s="9" t="str">
        <f>IF(D40="","*",VLOOKUP(AI40,BS_ATIVIDADE[#Data],3,FALSE))</f>
        <v>MODERNIZAÇÃO</v>
      </c>
      <c r="AK40" s="284" t="str">
        <f>IF(BS_CONTROLE[[#This Row],[Local - Partida]]=0, "-", BS_CONTROLE[[#This Row],[Local - Partida]])</f>
        <v>TCS2</v>
      </c>
      <c r="AL40" s="284" t="str">
        <f>IF(BS_CONTROLE[[#This Row],[Local - Encerramento]]=0, "-", BS_CONTROLE[[#This Row],[Local - Encerramento]])</f>
        <v>TCS2</v>
      </c>
      <c r="AM40" s="284" t="str">
        <f>IF(BS_CONTROLE[[#This Row],[Entre - Estações]]=0, "-", BS_CONTROLE[[#This Row],[Entre - Estações]])</f>
        <v>TJA-TCS</v>
      </c>
      <c r="AN40" s="284" t="str">
        <f>IF(BS_CONTROLE[[#This Row],[SB]]=0, "-", BS_CONTROLE[[#This Row],[SB]])</f>
        <v>TJA277</v>
      </c>
      <c r="AO40" s="285">
        <f>IF(BS_CONTROLE[[#This Row],[SUB]]=0, "-", BS_CONTROLE[[#This Row],[SUB]])</f>
        <v>74</v>
      </c>
      <c r="AP40" s="286">
        <f>IF(BS_CONTROLE[[#This Row],[KM - Inicio]]=0, "-", BS_CONTROLE[[#This Row],[KM - Inicio]])</f>
        <v>273</v>
      </c>
      <c r="AQ40" s="286">
        <f>IF(BS_CONTROLE[[#This Row],[KM - Fim]]=0, "-", BS_CONTROLE[[#This Row],[KM - Fim]])</f>
        <v>267</v>
      </c>
      <c r="AR40" s="242"/>
      <c r="AS40" s="242"/>
      <c r="AT40" s="242"/>
      <c r="AU40" s="38"/>
      <c r="AV40" s="38"/>
      <c r="AW40" s="38"/>
      <c r="AX40" s="38"/>
      <c r="AY40" s="319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Nº DE DORMENTES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BASE_MAPA!$E$2:$E$359, BASE_MAPA!$J$2:$J$359), "ERRO")</f>
        <v>MARCO INICIAL - ALTO ARAGUAIA</v>
      </c>
      <c r="BF40" s="287" t="str">
        <f>IF(BS_CONTROLE[[#This Row],[Responsavel pelo boletim]]=0, "-", BS_CONTROLE[[#This Row],[Responsavel pelo boletim]])</f>
        <v>Efrain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811</v>
      </c>
      <c r="E41" s="324">
        <v>324</v>
      </c>
      <c r="F41" s="172" t="s">
        <v>715</v>
      </c>
      <c r="G41" s="9" t="str">
        <f>IF(D41="","*",VLOOKUP(F41,BS_ATIVIDADE[#All],3,FALSE))</f>
        <v>MECANIZAÇÃO - SOCADORA</v>
      </c>
      <c r="H41" s="173" t="s">
        <v>250</v>
      </c>
      <c r="I41" s="173" t="s">
        <v>250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BASE_MAPA!$E$2:$E$359, BASE_MAPA!$J$2:$J$359), "ERRO")</f>
        <v>MARCO INICIAL - ALTO ARAGUAIA</v>
      </c>
      <c r="V41" s="198" t="s">
        <v>1231</v>
      </c>
      <c r="W41" s="173" t="s">
        <v>1232</v>
      </c>
      <c r="X41" s="218" t="s">
        <v>957</v>
      </c>
      <c r="Y41" s="158"/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0.29166666666666669</v>
      </c>
      <c r="AE41" s="83">
        <v>6236</v>
      </c>
      <c r="AF41" s="83">
        <v>6636</v>
      </c>
      <c r="AG41" s="83" t="s">
        <v>609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TID2</v>
      </c>
      <c r="AL41" s="284" t="str">
        <f>IF(BS_CONTROLE[[#This Row],[Local - Encerramento]]=0, "-", BS_CONTROLE[[#This Row],[Local - Encerramento]])</f>
        <v>TID2</v>
      </c>
      <c r="AM41" s="284" t="str">
        <f>IF(BS_CONTROLE[[#This Row],[Entre - Estações]]=0, "-", BS_CONTROLE[[#This Row],[Entre - Estações]])</f>
        <v>TID-TVI</v>
      </c>
      <c r="AN41" s="284" t="str">
        <f>IF(BS_CONTROLE[[#This Row],[SB]]=0, "-", BS_CONTROLE[[#This Row],[SB]])</f>
        <v>TID201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200</v>
      </c>
      <c r="AQ41" s="286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1300</v>
      </c>
      <c r="BK41" s="16" t="s">
        <v>1300</v>
      </c>
      <c r="BL41" s="15"/>
      <c r="BM41" s="14" t="s">
        <v>974</v>
      </c>
      <c r="BN41" s="14" t="s">
        <v>1004</v>
      </c>
      <c r="BO41" s="165" t="s">
        <v>1093</v>
      </c>
      <c r="BP41" s="16" t="s">
        <v>1300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889</v>
      </c>
      <c r="E42" s="320">
        <v>326</v>
      </c>
      <c r="F42" s="172" t="s">
        <v>792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609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1232</v>
      </c>
      <c r="X42" s="218" t="s">
        <v>957</v>
      </c>
      <c r="Y42" s="158"/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0.29166666666666669</v>
      </c>
      <c r="AE42" s="83">
        <v>6236</v>
      </c>
      <c r="AF42" s="83">
        <v>6636</v>
      </c>
      <c r="AG42" s="83" t="s">
        <v>609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84" t="str">
        <f>IF(BS_CONTROLE[[#This Row],[Local - Partida]]=0, "-", BS_CONTROLE[[#This Row],[Local - Partida]])</f>
        <v>TQIK73</v>
      </c>
      <c r="AL42" s="284" t="str">
        <f>IF(BS_CONTROLE[[#This Row],[Local - Encerramento]]=0, "-", BS_CONTROLE[[#This Row],[Local - Encerramento]])</f>
        <v>-</v>
      </c>
      <c r="AM42" s="284" t="str">
        <f>IF(BS_CONTROLE[[#This Row],[Entre - Estações]]=0, "-", BS_CONTROLE[[#This Row],[Entre - Estações]])</f>
        <v>TQI-TSP</v>
      </c>
      <c r="AN42" s="284" t="str">
        <f>IF(BS_CONTROLE[[#This Row],[SB]]=0, "-", BS_CONTROLE[[#This Row],[SB]])</f>
        <v>TQIK73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64.563999999999993</v>
      </c>
      <c r="AQ42" s="286">
        <f>IF(BS_CONTROLE[[#This Row],[KM - Fim]]=0, "-", BS_CONTROLE[[#This Row],[KM - Fim]])</f>
        <v>63.7</v>
      </c>
      <c r="AR42" s="242"/>
      <c r="AS42" s="242"/>
      <c r="AT42" s="242"/>
      <c r="AU42" s="38"/>
      <c r="AV42" s="38"/>
      <c r="AW42" s="38"/>
      <c r="AX42" s="38"/>
      <c r="AY42" s="319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Saulo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750</v>
      </c>
      <c r="E43" s="324">
        <v>313</v>
      </c>
      <c r="F43" s="172" t="s">
        <v>611</v>
      </c>
      <c r="G43" s="9" t="str">
        <f>IF(D43="","*",VLOOKUP(F43,BS_ATIVIDADE[#All],3,FALSE))</f>
        <v>CAMINHÂO - SOLDA</v>
      </c>
      <c r="H43" s="173" t="s">
        <v>470</v>
      </c>
      <c r="I43" s="173" t="s">
        <v>470</v>
      </c>
      <c r="J43" s="217">
        <v>78</v>
      </c>
      <c r="K43" s="217">
        <v>251</v>
      </c>
      <c r="L43" s="83">
        <v>244</v>
      </c>
      <c r="M43" s="217" t="s">
        <v>1277</v>
      </c>
      <c r="N43" s="217" t="s">
        <v>1278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BASE_MAPA!$E$2:$E$359, BASE_MAPA!$J$2:$J$359), "ERRO")</f>
        <v>ITIRAPINA - BAURU</v>
      </c>
      <c r="V43" s="198" t="s">
        <v>1271</v>
      </c>
      <c r="W43" s="173" t="s">
        <v>1223</v>
      </c>
      <c r="X43" s="218" t="s">
        <v>957</v>
      </c>
      <c r="Y43" s="158"/>
      <c r="Z43" s="158" t="s">
        <v>958</v>
      </c>
      <c r="AA43" s="83" t="s">
        <v>609</v>
      </c>
      <c r="AB43" s="70" t="s">
        <v>609</v>
      </c>
      <c r="AC43" s="70" t="s">
        <v>609</v>
      </c>
      <c r="AD43" s="173" t="s">
        <v>609</v>
      </c>
      <c r="AE43" s="83" t="s">
        <v>609</v>
      </c>
      <c r="AF43" s="83" t="s">
        <v>609</v>
      </c>
      <c r="AG43" s="83" t="s">
        <v>609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84" t="str">
        <f>IF(BS_CONTROLE[[#This Row],[Local - Partida]]=0, "-", BS_CONTROLE[[#This Row],[Local - Partida]])</f>
        <v>ZDK1</v>
      </c>
      <c r="AL43" s="284" t="str">
        <f>IF(BS_CONTROLE[[#This Row],[Local - Encerramento]]=0, "-", BS_CONTROLE[[#This Row],[Local - Encerramento]])</f>
        <v>ZDK1</v>
      </c>
      <c r="AM43" s="284" t="str">
        <f>IF(BS_CONTROLE[[#This Row],[Entre - Estações]]=0, "-", BS_CONTROLE[[#This Row],[Entre - Estações]])</f>
        <v>ZDK-ZVT</v>
      </c>
      <c r="AN43" s="284" t="str">
        <f>IF(BS_CONTROLE[[#This Row],[SB]]=0, "-", BS_CONTROLE[[#This Row],[SB]])</f>
        <v>ZDK1/ZDKZVT</v>
      </c>
      <c r="AO43" s="285">
        <f>IF(BS_CONTROLE[[#This Row],[SUB]]=0, "-", BS_CONTROLE[[#This Row],[SUB]])</f>
        <v>78</v>
      </c>
      <c r="AP43" s="286">
        <f>IF(BS_CONTROLE[[#This Row],[KM - Inicio]]=0, "-", BS_CONTROLE[[#This Row],[KM - Inicio]])</f>
        <v>251</v>
      </c>
      <c r="AQ43" s="286">
        <f>IF(BS_CONTROLE[[#This Row],[KM - Fim]]=0, "-", BS_CONTROLE[[#This Row],[KM - Fim]])</f>
        <v>244</v>
      </c>
      <c r="AR43" s="242"/>
      <c r="AS43" s="242"/>
      <c r="AT43" s="242"/>
      <c r="AU43" s="38"/>
      <c r="AV43" s="38"/>
      <c r="AW43" s="38"/>
      <c r="AX43" s="38"/>
      <c r="AY43" s="319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BASE_MAPA!$E$2:$E$359, BASE_MAPA!$J$2:$J$359), "ERRO")</f>
        <v>ITIRAPINA - BAURU</v>
      </c>
      <c r="BF43" s="287" t="str">
        <f>IF(BS_CONTROLE[[#This Row],[Responsavel pelo boletim]]=0, "-", BS_CONTROLE[[#This Row],[Responsavel pelo boletim]])</f>
        <v>herbert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846</v>
      </c>
      <c r="E44" s="320">
        <v>359</v>
      </c>
      <c r="F44" s="172" t="s">
        <v>753</v>
      </c>
      <c r="G44" s="9" t="str">
        <f>IF(D44="","*",VLOOKUP(F44,BS_ATIVIDADE[#All],3,FALSE))</f>
        <v>OUTROS</v>
      </c>
      <c r="H44" s="173" t="s">
        <v>307</v>
      </c>
      <c r="I44" s="173" t="s">
        <v>337</v>
      </c>
      <c r="J44" s="217">
        <v>103</v>
      </c>
      <c r="K44" s="217">
        <v>1882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BASE_MAPA!$E$2:$E$359, BASE_MAPA!$J$2:$J$359), "ERRO")</f>
        <v>OURO VERDE - LIGAÇÃO</v>
      </c>
      <c r="V44" s="198" t="s">
        <v>1279</v>
      </c>
      <c r="W44" s="173" t="s">
        <v>1280</v>
      </c>
      <c r="X44" s="218" t="s">
        <v>957</v>
      </c>
      <c r="Y44" s="158"/>
      <c r="Z44" s="158" t="s">
        <v>953</v>
      </c>
      <c r="AA44" s="83">
        <v>1</v>
      </c>
      <c r="AB44" s="70" t="s">
        <v>948</v>
      </c>
      <c r="AC44" s="70" t="s">
        <v>943</v>
      </c>
      <c r="AD44" s="173">
        <v>0.33333333333333331</v>
      </c>
      <c r="AE44" s="83">
        <v>6251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PSG</v>
      </c>
      <c r="AL44" s="284" t="str">
        <f>IF(BS_CONTROLE[[#This Row],[Local - Encerramento]]=0, "-", BS_CONTROLE[[#This Row],[Local - Encerramento]])</f>
        <v>PPR</v>
      </c>
      <c r="AM44" s="284" t="str">
        <f>IF(BS_CONTROLE[[#This Row],[Entre - Estações]]=0, "-", BS_CONTROLE[[#This Row],[Entre - Estações]])</f>
        <v>POA-PAM</v>
      </c>
      <c r="AN44" s="284" t="str">
        <f>IF(BS_CONTROLE[[#This Row],[SB]]=0, "-", BS_CONTROLE[[#This Row],[SB]])</f>
        <v>POAPAM</v>
      </c>
      <c r="AO44" s="285">
        <f>IF(BS_CONTROLE[[#This Row],[SUB]]=0, "-", BS_CONTROLE[[#This Row],[SUB]])</f>
        <v>103</v>
      </c>
      <c r="AP44" s="286">
        <f>IF(BS_CONTROLE[[#This Row],[KM - Inicio]]=0, "-", BS_CONTROLE[[#This Row],[KM - Inicio]])</f>
        <v>1882</v>
      </c>
      <c r="AQ44" s="286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BASE_MAPA!$E$2:$E$359, BASE_MAPA!$J$2:$J$359), "ERRO")</f>
        <v>OURO VERDE - LIGAÇÃO</v>
      </c>
      <c r="BF44" s="287" t="str">
        <f>IF(BS_CONTROLE[[#This Row],[Responsavel pelo boletim]]=0, "-", BS_CONTROLE[[#This Row],[Responsavel pelo boletim]])</f>
        <v>Higor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609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609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609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609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609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20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609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4" t="str">
        <f>IF(BS_CONTROLE[[#This Row],[Local - Partida]]=0, "-", BS_CONTROLE[[#This Row],[Local - Partida]])</f>
        <v>-</v>
      </c>
      <c r="AL51" s="284" t="str">
        <f>IF(BS_CONTROLE[[#This Row],[Local - Encerramento]]=0, "-", BS_CONTROLE[[#This Row],[Local - Encerramento]])</f>
        <v>-</v>
      </c>
      <c r="AM51" s="284" t="str">
        <f>IF(BS_CONTROLE[[#This Row],[Entre - Estações]]=0, "-", BS_CONTROLE[[#This Row],[Entre - Estações]])</f>
        <v>-</v>
      </c>
      <c r="AN51" s="284" t="str">
        <f>IF(BS_CONTROLE[[#This Row],[SB]]=0, "-", BS_CONTROLE[[#This Row],[SB]])</f>
        <v>-</v>
      </c>
      <c r="AO51" s="285" t="str">
        <f>IF(BS_CONTROLE[[#This Row],[SUB]]=0, "-", BS_CONTROLE[[#This Row],[SUB]])</f>
        <v>-</v>
      </c>
      <c r="AP51" s="286" t="str">
        <f>IF(BS_CONTROLE[[#This Row],[KM - Inicio]]=0, "-", BS_CONTROLE[[#This Row],[KM - Inicio]])</f>
        <v>-</v>
      </c>
      <c r="AQ51" s="286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9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7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609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20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609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4" t="str">
        <f>IF(BS_CONTROLE[[#This Row],[Local - Partida]]=0, "-", BS_CONTROLE[[#This Row],[Local - Partida]])</f>
        <v>-</v>
      </c>
      <c r="AL54" s="284" t="str">
        <f>IF(BS_CONTROLE[[#This Row],[Local - Encerramento]]=0, "-", BS_CONTROLE[[#This Row],[Local - Encerramento]])</f>
        <v>-</v>
      </c>
      <c r="AM54" s="284" t="str">
        <f>IF(BS_CONTROLE[[#This Row],[Entre - Estações]]=0, "-", BS_CONTROLE[[#This Row],[Entre - Estações]])</f>
        <v>-</v>
      </c>
      <c r="AN54" s="284" t="str">
        <f>IF(BS_CONTROLE[[#This Row],[SB]]=0, "-", BS_CONTROLE[[#This Row],[SB]])</f>
        <v>-</v>
      </c>
      <c r="AO54" s="285" t="str">
        <f>IF(BS_CONTROLE[[#This Row],[SUB]]=0, "-", BS_CONTROLE[[#This Row],[SUB]])</f>
        <v>-</v>
      </c>
      <c r="AP54" s="286" t="str">
        <f>IF(BS_CONTROLE[[#This Row],[KM - Inicio]]=0, "-", BS_CONTROLE[[#This Row],[KM - Inicio]])</f>
        <v>-</v>
      </c>
      <c r="AQ54" s="286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9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609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20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20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20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20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20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20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20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44:K400 J36:K37 J30:K34" name="Range1_8_1"/>
    <protectedRange sqref="O408:Q450 O15:Q18 O21:Q21 O23:Q23 O28:Q28 O44:Q400 O40:Q40 O36:Q37 O30:Q34" name="Range1_9_1"/>
    <protectedRange sqref="V408:Y450 Y6:Y12 X13:Y14 V21:Y21 V15:Y18 Y19:Y20 X28 Y23:Y31 V45:Y400 Y37:Y38 Y40:Y44 V36:Y36 Y35 V32:Y34" name="Range1_11_1"/>
    <protectedRange sqref="Z408:AD450 Z6:Z15 Z21:AD21 Z16:AD18 Z23:Z28 Z45:AD400 Z37 Z41:Z43 Z36:AD36 Z32:AD34" name="Range1_12_1"/>
    <protectedRange sqref="BF6:BF552" name="Range1_18_1"/>
    <protectedRange sqref="J401:K407 J6:K13 J26:K27 J40:K42" name="Range1_8_1_1"/>
    <protectedRange sqref="O401:Q406 O6:Q11 O12 O26:Q27 O41:Q42" name="Range1_9_1_1"/>
    <protectedRange sqref="O407:Q407 O13:Q13 P12:Q12" name="Range1_9_1_4"/>
    <protectedRange sqref="Y404 V401:Y403 V405:Y407 V6:X8 V10:X12 V13:W13 V23:X27 V37:X37 V41:X43" name="Range1_11_1_1"/>
    <protectedRange sqref="Z401:AD403 Z405:AD407 AA6:AD8 AA10:AD13 AA23:AD27 AA37:AD37 AA41:AD43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 J35:K35" name="Range1_8_1_3"/>
    <protectedRange sqref="O20:Q20 O35:Q35" name="Range1_9_1_3"/>
    <protectedRange sqref="V20:X20 V35:X35" name="Range1_11_1_3"/>
    <protectedRange sqref="Z20:AD20 Z35:AD35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" name="Range1_8_1_4"/>
    <protectedRange sqref="O22:Q22 O38:Q38" name="Range1_9_1_5"/>
    <protectedRange sqref="V22:Y22 V38:X38" name="Range1_11_1_5"/>
    <protectedRange sqref="Z22:AD22 Z38:AD38" name="Range1_12_1_4"/>
    <protectedRange sqref="J24:K25" name="Range1_8_1_6"/>
    <protectedRange sqref="O24:Q25" name="Range1_9_1_7"/>
    <protectedRange sqref="V40:X40" name="Range1_11_1_6"/>
    <protectedRange sqref="Z40:AD40" name="Range1_12_1_5"/>
    <protectedRange sqref="J39:K39" name="Range1_8_1_5"/>
    <protectedRange sqref="O39:Q39" name="Range1_9_1_6"/>
    <protectedRange sqref="Y39" name="Range1_11_1_7"/>
    <protectedRange sqref="V39:X39" name="Range1_11_1_2_2"/>
    <protectedRange sqref="Z39:AD39" name="Range1_12_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552" priority="18876" operator="equal">
      <formula>"ERRO"</formula>
    </cfRule>
  </conditionalFormatting>
  <conditionalFormatting sqref="X4 Y475:Y550 Y408:Z474 Y1:Z18 Y21:Z21 Y23:Z26 Z27:Z28 Z31 Y27:Y31 Y40:Z400 Y36:Z37 Y32:Z34">
    <cfRule type="cellIs" dxfId="551" priority="18865" operator="equal">
      <formula>"OPORTUNIDADE"</formula>
    </cfRule>
  </conditionalFormatting>
  <conditionalFormatting sqref="AZ6:AZ522">
    <cfRule type="expression" dxfId="550" priority="18860">
      <formula>$BU6=1</formula>
    </cfRule>
  </conditionalFormatting>
  <conditionalFormatting sqref="BQ6:BQ599">
    <cfRule type="cellIs" dxfId="549" priority="18871" operator="equal">
      <formula>"Produção e Intervalo"</formula>
    </cfRule>
    <cfRule type="cellIs" dxfId="548" priority="18872" operator="equal">
      <formula>"Aderente"</formula>
    </cfRule>
    <cfRule type="cellIs" dxfId="547" priority="18873" operator="equal">
      <formula>"Intervalo"</formula>
    </cfRule>
    <cfRule type="cellIs" dxfId="546" priority="18874" operator="equal">
      <formula>"Produção"</formula>
    </cfRule>
    <cfRule type="cellIs" dxfId="545" priority="18875" operator="equal">
      <formula>"ERRO"</formula>
    </cfRule>
  </conditionalFormatting>
  <conditionalFormatting sqref="BR6:BS552">
    <cfRule type="cellIs" dxfId="544" priority="18853" operator="equal">
      <formula>"*"</formula>
    </cfRule>
    <cfRule type="cellIs" dxfId="543" priority="18854" operator="greaterThanOrEqual">
      <formula>1</formula>
    </cfRule>
    <cfRule type="cellIs" dxfId="542" priority="18855" operator="lessThan">
      <formula>1</formula>
    </cfRule>
  </conditionalFormatting>
  <conditionalFormatting sqref="X475:X522 Y475:Y550 Y408:Z474 Y6:Z18 Y21:Z21 Y23:Z26 Z27:Z28 Z31 Y27:Y31 Y40:Z400 Y36:Z37 Y32:Z34">
    <cfRule type="cellIs" dxfId="541" priority="18801" operator="equal">
      <formula>"NÃO"</formula>
    </cfRule>
    <cfRule type="cellIs" dxfId="540" priority="18802" operator="equal">
      <formula>"SIM"</formula>
    </cfRule>
  </conditionalFormatting>
  <conditionalFormatting sqref="X475:X522">
    <cfRule type="cellIs" dxfId="539" priority="18800" operator="equal">
      <formula>"OPORTUNIDADE"</formula>
    </cfRule>
  </conditionalFormatting>
  <conditionalFormatting sqref="Z475:Z522">
    <cfRule type="cellIs" dxfId="538" priority="18798" operator="equal">
      <formula>"NÃO"</formula>
    </cfRule>
    <cfRule type="cellIs" dxfId="537" priority="18799" operator="equal">
      <formula>"SIM"</formula>
    </cfRule>
  </conditionalFormatting>
  <conditionalFormatting sqref="Z475:Z522">
    <cfRule type="cellIs" dxfId="536" priority="18797" operator="equal">
      <formula>"OPORTUNIDADE"</formula>
    </cfRule>
  </conditionalFormatting>
  <conditionalFormatting sqref="Y1048575:Y1048576">
    <cfRule type="cellIs" dxfId="535" priority="18682" operator="equal">
      <formula>"OPORTUNIDADE"</formula>
    </cfRule>
  </conditionalFormatting>
  <conditionalFormatting sqref="Y1048575:Y1048576">
    <cfRule type="cellIs" dxfId="534" priority="18680" operator="equal">
      <formula>"NÃO"</formula>
    </cfRule>
    <cfRule type="cellIs" dxfId="533" priority="18681" operator="equal">
      <formula>"SIM"</formula>
    </cfRule>
  </conditionalFormatting>
  <conditionalFormatting sqref="Z523:Z548">
    <cfRule type="cellIs" dxfId="532" priority="18417" operator="equal">
      <formula>"OPORTUNIDADE"</formula>
    </cfRule>
  </conditionalFormatting>
  <conditionalFormatting sqref="Z523:Z548">
    <cfRule type="cellIs" dxfId="531" priority="18415" operator="equal">
      <formula>"NÃO"</formula>
    </cfRule>
    <cfRule type="cellIs" dxfId="530" priority="18416" operator="equal">
      <formula>"SIM"</formula>
    </cfRule>
  </conditionalFormatting>
  <conditionalFormatting sqref="X549">
    <cfRule type="cellIs" dxfId="529" priority="18403" operator="equal">
      <formula>"NÃO"</formula>
    </cfRule>
    <cfRule type="cellIs" dxfId="528" priority="18404" operator="equal">
      <formula>"SIM"</formula>
    </cfRule>
  </conditionalFormatting>
  <conditionalFormatting sqref="X549">
    <cfRule type="cellIs" dxfId="527" priority="18402" operator="equal">
      <formula>"OPORTUNIDADE"</formula>
    </cfRule>
  </conditionalFormatting>
  <conditionalFormatting sqref="Z549">
    <cfRule type="cellIs" dxfId="526" priority="18400" operator="equal">
      <formula>"NÃO"</formula>
    </cfRule>
    <cfRule type="cellIs" dxfId="525" priority="18401" operator="equal">
      <formula>"SIM"</formula>
    </cfRule>
  </conditionalFormatting>
  <conditionalFormatting sqref="Z549">
    <cfRule type="cellIs" dxfId="524" priority="18399" operator="equal">
      <formula>"OPORTUNIDADE"</formula>
    </cfRule>
  </conditionalFormatting>
  <conditionalFormatting sqref="BI549">
    <cfRule type="iconSet" priority="1840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409">
      <iconSet showValue="0">
        <cfvo type="percent" val="0"/>
        <cfvo type="num" val="1"/>
        <cfvo type="num" val="1" gte="0"/>
      </iconSet>
    </cfRule>
    <cfRule type="iconSet" priority="1841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41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523" priority="19019">
      <formula>$BU492=1</formula>
    </cfRule>
  </conditionalFormatting>
  <conditionalFormatting sqref="AZ525:AZ549">
    <cfRule type="expression" dxfId="522" priority="19179">
      <formula>$BU497=1</formula>
    </cfRule>
  </conditionalFormatting>
  <conditionalFormatting sqref="BI523:BI548">
    <cfRule type="iconSet" priority="1918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182">
      <iconSet showValue="0">
        <cfvo type="percent" val="0"/>
        <cfvo type="num" val="1"/>
        <cfvo type="num" val="1" gte="0"/>
      </iconSet>
    </cfRule>
    <cfRule type="iconSet" priority="1918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18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18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18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521" priority="13814" operator="equal">
      <formula>"*"</formula>
    </cfRule>
    <cfRule type="cellIs" dxfId="520" priority="13815" operator="greaterThanOrEqual">
      <formula>1</formula>
    </cfRule>
    <cfRule type="cellIs" dxfId="519" priority="13816" operator="lessThan">
      <formula>1</formula>
    </cfRule>
  </conditionalFormatting>
  <conditionalFormatting sqref="BI6:BI522">
    <cfRule type="iconSet" priority="1920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204">
      <iconSet showValue="0">
        <cfvo type="percent" val="0"/>
        <cfvo type="num" val="1"/>
        <cfvo type="num" val="1" gte="0"/>
      </iconSet>
    </cfRule>
    <cfRule type="iconSet" priority="19205">
      <iconSet showValue="0">
        <cfvo type="percent" val="0"/>
        <cfvo type="num" val="1"/>
        <cfvo type="num" val="1" gte="0"/>
      </iconSet>
    </cfRule>
  </conditionalFormatting>
  <conditionalFormatting sqref="BJ6:BJ7 BJ9:BJ23 BJ26:BJ599">
    <cfRule type="iconSet" priority="19221">
      <iconSet showValue="0">
        <cfvo type="percent" val="0"/>
        <cfvo type="num" val="1"/>
        <cfvo type="num" val="1" gte="0"/>
      </iconSet>
    </cfRule>
  </conditionalFormatting>
  <conditionalFormatting sqref="BK16:BK17 BK20 BK32:BK40 BK42:BK599">
    <cfRule type="iconSet" priority="1922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40 BP26:BP30 BP42:BP599">
    <cfRule type="iconSet" priority="19223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518" priority="522" operator="equal">
      <formula>"OPORTUNIDADE"</formula>
    </cfRule>
  </conditionalFormatting>
  <conditionalFormatting sqref="Y401:Z407">
    <cfRule type="cellIs" dxfId="517" priority="520" operator="equal">
      <formula>"NÃO"</formula>
    </cfRule>
    <cfRule type="cellIs" dxfId="516" priority="521" operator="equal">
      <formula>"SIM"</formula>
    </cfRule>
  </conditionalFormatting>
  <conditionalFormatting sqref="Z404">
    <cfRule type="cellIs" dxfId="515" priority="519" operator="equal">
      <formula>"OPORTUNIDADE"</formula>
    </cfRule>
  </conditionalFormatting>
  <conditionalFormatting sqref="Z404">
    <cfRule type="cellIs" dxfId="514" priority="517" operator="equal">
      <formula>"NÃO"</formula>
    </cfRule>
    <cfRule type="cellIs" dxfId="513" priority="518" operator="equal">
      <formula>"SIM"</formula>
    </cfRule>
  </conditionalFormatting>
  <conditionalFormatting sqref="Z404">
    <cfRule type="cellIs" dxfId="512" priority="516" operator="equal">
      <formula>"OPORTUNIDADE"</formula>
    </cfRule>
  </conditionalFormatting>
  <conditionalFormatting sqref="Z404">
    <cfRule type="cellIs" dxfId="511" priority="514" operator="equal">
      <formula>"NÃO"</formula>
    </cfRule>
    <cfRule type="cellIs" dxfId="510" priority="515" operator="equal">
      <formula>"SIM"</formula>
    </cfRule>
  </conditionalFormatting>
  <conditionalFormatting sqref="Z404">
    <cfRule type="cellIs" dxfId="509" priority="513" operator="equal">
      <formula>"OPORTUNIDADE"</formula>
    </cfRule>
  </conditionalFormatting>
  <conditionalFormatting sqref="Z404">
    <cfRule type="cellIs" dxfId="508" priority="511" operator="equal">
      <formula>"NÃO"</formula>
    </cfRule>
    <cfRule type="cellIs" dxfId="507" priority="512" operator="equal">
      <formula>"SIM"</formula>
    </cfRule>
  </conditionalFormatting>
  <conditionalFormatting sqref="Z404">
    <cfRule type="cellIs" dxfId="506" priority="510" operator="equal">
      <formula>"OPORTUNIDADE"</formula>
    </cfRule>
  </conditionalFormatting>
  <conditionalFormatting sqref="Z404">
    <cfRule type="cellIs" dxfId="505" priority="508" operator="equal">
      <formula>"NÃO"</formula>
    </cfRule>
    <cfRule type="cellIs" dxfId="504" priority="509" operator="equal">
      <formula>"SIM"</formula>
    </cfRule>
  </conditionalFormatting>
  <conditionalFormatting sqref="Z404">
    <cfRule type="cellIs" dxfId="503" priority="507" operator="equal">
      <formula>"OPORTUNIDADE"</formula>
    </cfRule>
  </conditionalFormatting>
  <conditionalFormatting sqref="Z404">
    <cfRule type="cellIs" dxfId="502" priority="505" operator="equal">
      <formula>"NÃO"</formula>
    </cfRule>
    <cfRule type="cellIs" dxfId="501" priority="506" operator="equal">
      <formula>"SIM"</formula>
    </cfRule>
  </conditionalFormatting>
  <conditionalFormatting sqref="Z404">
    <cfRule type="cellIs" dxfId="500" priority="504" operator="equal">
      <formula>"OPORTUNIDADE"</formula>
    </cfRule>
  </conditionalFormatting>
  <conditionalFormatting sqref="Z404">
    <cfRule type="cellIs" dxfId="499" priority="502" operator="equal">
      <formula>"NÃO"</formula>
    </cfRule>
    <cfRule type="cellIs" dxfId="498" priority="503" operator="equal">
      <formula>"SIM"</formula>
    </cfRule>
  </conditionalFormatting>
  <conditionalFormatting sqref="Z404">
    <cfRule type="cellIs" dxfId="497" priority="501" operator="equal">
      <formula>"OPORTUNIDADE"</formula>
    </cfRule>
  </conditionalFormatting>
  <conditionalFormatting sqref="Z404">
    <cfRule type="cellIs" dxfId="496" priority="499" operator="equal">
      <formula>"NÃO"</formula>
    </cfRule>
    <cfRule type="cellIs" dxfId="495" priority="500" operator="equal">
      <formula>"SIM"</formula>
    </cfRule>
  </conditionalFormatting>
  <conditionalFormatting sqref="Z404">
    <cfRule type="cellIs" dxfId="494" priority="498" operator="equal">
      <formula>"OPORTUNIDADE"</formula>
    </cfRule>
  </conditionalFormatting>
  <conditionalFormatting sqref="Z404">
    <cfRule type="cellIs" dxfId="493" priority="496" operator="equal">
      <formula>"NÃO"</formula>
    </cfRule>
    <cfRule type="cellIs" dxfId="492" priority="497" operator="equal">
      <formula>"SIM"</formula>
    </cfRule>
  </conditionalFormatting>
  <conditionalFormatting sqref="Z404">
    <cfRule type="cellIs" dxfId="491" priority="495" operator="equal">
      <formula>"OPORTUNIDADE"</formula>
    </cfRule>
  </conditionalFormatting>
  <conditionalFormatting sqref="Z404">
    <cfRule type="cellIs" dxfId="490" priority="493" operator="equal">
      <formula>"NÃO"</formula>
    </cfRule>
    <cfRule type="cellIs" dxfId="489" priority="494" operator="equal">
      <formula>"SIM"</formula>
    </cfRule>
  </conditionalFormatting>
  <conditionalFormatting sqref="Z404">
    <cfRule type="cellIs" dxfId="488" priority="492" operator="equal">
      <formula>"OPORTUNIDADE"</formula>
    </cfRule>
  </conditionalFormatting>
  <conditionalFormatting sqref="Z404">
    <cfRule type="cellIs" dxfId="487" priority="490" operator="equal">
      <formula>"NÃO"</formula>
    </cfRule>
    <cfRule type="cellIs" dxfId="486" priority="491" operator="equal">
      <formula>"SIM"</formula>
    </cfRule>
  </conditionalFormatting>
  <conditionalFormatting sqref="Z404">
    <cfRule type="cellIs" dxfId="485" priority="489" operator="equal">
      <formula>"OPORTUNIDADE"</formula>
    </cfRule>
  </conditionalFormatting>
  <conditionalFormatting sqref="Z404">
    <cfRule type="cellIs" dxfId="484" priority="487" operator="equal">
      <formula>"NÃO"</formula>
    </cfRule>
    <cfRule type="cellIs" dxfId="483" priority="488" operator="equal">
      <formula>"SIM"</formula>
    </cfRule>
  </conditionalFormatting>
  <conditionalFormatting sqref="Z404">
    <cfRule type="cellIs" dxfId="482" priority="486" operator="equal">
      <formula>"OPORTUNIDADE"</formula>
    </cfRule>
  </conditionalFormatting>
  <conditionalFormatting sqref="Z404">
    <cfRule type="cellIs" dxfId="481" priority="484" operator="equal">
      <formula>"NÃO"</formula>
    </cfRule>
    <cfRule type="cellIs" dxfId="480" priority="485" operator="equal">
      <formula>"SIM"</formula>
    </cfRule>
  </conditionalFormatting>
  <conditionalFormatting sqref="Z404">
    <cfRule type="cellIs" dxfId="479" priority="483" operator="equal">
      <formula>"OPORTUNIDADE"</formula>
    </cfRule>
  </conditionalFormatting>
  <conditionalFormatting sqref="Z404">
    <cfRule type="cellIs" dxfId="478" priority="481" operator="equal">
      <formula>"NÃO"</formula>
    </cfRule>
    <cfRule type="cellIs" dxfId="477" priority="482" operator="equal">
      <formula>"SIM"</formula>
    </cfRule>
  </conditionalFormatting>
  <conditionalFormatting sqref="Z404">
    <cfRule type="cellIs" dxfId="476" priority="480" operator="equal">
      <formula>"OPORTUNIDADE"</formula>
    </cfRule>
  </conditionalFormatting>
  <conditionalFormatting sqref="Z404">
    <cfRule type="cellIs" dxfId="475" priority="478" operator="equal">
      <formula>"NÃO"</formula>
    </cfRule>
    <cfRule type="cellIs" dxfId="474" priority="479" operator="equal">
      <formula>"SIM"</formula>
    </cfRule>
  </conditionalFormatting>
  <conditionalFormatting sqref="Z404">
    <cfRule type="cellIs" dxfId="473" priority="477" operator="equal">
      <formula>"OPORTUNIDADE"</formula>
    </cfRule>
  </conditionalFormatting>
  <conditionalFormatting sqref="Z404">
    <cfRule type="cellIs" dxfId="472" priority="475" operator="equal">
      <formula>"NÃO"</formula>
    </cfRule>
    <cfRule type="cellIs" dxfId="471" priority="476" operator="equal">
      <formula>"SIM"</formula>
    </cfRule>
  </conditionalFormatting>
  <conditionalFormatting sqref="Z404">
    <cfRule type="cellIs" dxfId="470" priority="474" operator="equal">
      <formula>"OPORTUNIDADE"</formula>
    </cfRule>
  </conditionalFormatting>
  <conditionalFormatting sqref="Z404">
    <cfRule type="cellIs" dxfId="469" priority="472" operator="equal">
      <formula>"NÃO"</formula>
    </cfRule>
    <cfRule type="cellIs" dxfId="468" priority="473" operator="equal">
      <formula>"SIM"</formula>
    </cfRule>
  </conditionalFormatting>
  <conditionalFormatting sqref="Z404">
    <cfRule type="cellIs" dxfId="467" priority="471" operator="equal">
      <formula>"OPORTUNIDADE"</formula>
    </cfRule>
  </conditionalFormatting>
  <conditionalFormatting sqref="Z404">
    <cfRule type="cellIs" dxfId="466" priority="469" operator="equal">
      <formula>"NÃO"</formula>
    </cfRule>
    <cfRule type="cellIs" dxfId="465" priority="470" operator="equal">
      <formula>"SIM"</formula>
    </cfRule>
  </conditionalFormatting>
  <conditionalFormatting sqref="Z404">
    <cfRule type="cellIs" dxfId="464" priority="468" operator="equal">
      <formula>"OPORTUNIDADE"</formula>
    </cfRule>
  </conditionalFormatting>
  <conditionalFormatting sqref="Z404">
    <cfRule type="cellIs" dxfId="463" priority="466" operator="equal">
      <formula>"NÃO"</formula>
    </cfRule>
    <cfRule type="cellIs" dxfId="462" priority="467" operator="equal">
      <formula>"SIM"</formula>
    </cfRule>
  </conditionalFormatting>
  <conditionalFormatting sqref="Z404">
    <cfRule type="cellIs" dxfId="461" priority="465" operator="equal">
      <formula>"OPORTUNIDADE"</formula>
    </cfRule>
  </conditionalFormatting>
  <conditionalFormatting sqref="Z404">
    <cfRule type="cellIs" dxfId="460" priority="463" operator="equal">
      <formula>"NÃO"</formula>
    </cfRule>
    <cfRule type="cellIs" dxfId="459" priority="464" operator="equal">
      <formula>"SIM"</formula>
    </cfRule>
  </conditionalFormatting>
  <conditionalFormatting sqref="Z404">
    <cfRule type="cellIs" dxfId="458" priority="462" operator="equal">
      <formula>"OPORTUNIDADE"</formula>
    </cfRule>
  </conditionalFormatting>
  <conditionalFormatting sqref="Z404">
    <cfRule type="cellIs" dxfId="457" priority="460" operator="equal">
      <formula>"NÃO"</formula>
    </cfRule>
    <cfRule type="cellIs" dxfId="456" priority="461" operator="equal">
      <formula>"SIM"</formula>
    </cfRule>
  </conditionalFormatting>
  <conditionalFormatting sqref="Z404">
    <cfRule type="cellIs" dxfId="455" priority="459" operator="equal">
      <formula>"OPORTUNIDADE"</formula>
    </cfRule>
  </conditionalFormatting>
  <conditionalFormatting sqref="Z404">
    <cfRule type="cellIs" dxfId="454" priority="457" operator="equal">
      <formula>"NÃO"</formula>
    </cfRule>
    <cfRule type="cellIs" dxfId="453" priority="458" operator="equal">
      <formula>"SIM"</formula>
    </cfRule>
  </conditionalFormatting>
  <conditionalFormatting sqref="Z404">
    <cfRule type="cellIs" dxfId="452" priority="456" operator="equal">
      <formula>"OPORTUNIDADE"</formula>
    </cfRule>
  </conditionalFormatting>
  <conditionalFormatting sqref="Z404">
    <cfRule type="cellIs" dxfId="451" priority="454" operator="equal">
      <formula>"NÃO"</formula>
    </cfRule>
    <cfRule type="cellIs" dxfId="450" priority="455" operator="equal">
      <formula>"SIM"</formula>
    </cfRule>
  </conditionalFormatting>
  <conditionalFormatting sqref="Z404">
    <cfRule type="cellIs" dxfId="449" priority="453" operator="equal">
      <formula>"OPORTUNIDADE"</formula>
    </cfRule>
  </conditionalFormatting>
  <conditionalFormatting sqref="Z404">
    <cfRule type="cellIs" dxfId="448" priority="451" operator="equal">
      <formula>"NÃO"</formula>
    </cfRule>
    <cfRule type="cellIs" dxfId="447" priority="452" operator="equal">
      <formula>"SIM"</formula>
    </cfRule>
  </conditionalFormatting>
  <conditionalFormatting sqref="Z404">
    <cfRule type="cellIs" dxfId="446" priority="450" operator="equal">
      <formula>"OPORTUNIDADE"</formula>
    </cfRule>
  </conditionalFormatting>
  <conditionalFormatting sqref="Z404">
    <cfRule type="cellIs" dxfId="445" priority="448" operator="equal">
      <formula>"NÃO"</formula>
    </cfRule>
    <cfRule type="cellIs" dxfId="444" priority="449" operator="equal">
      <formula>"SIM"</formula>
    </cfRule>
  </conditionalFormatting>
  <conditionalFormatting sqref="Y404">
    <cfRule type="cellIs" dxfId="443" priority="447" operator="equal">
      <formula>"OPORTUNIDADE"</formula>
    </cfRule>
  </conditionalFormatting>
  <conditionalFormatting sqref="Y404">
    <cfRule type="cellIs" dxfId="442" priority="445" operator="equal">
      <formula>"NÃO"</formula>
    </cfRule>
    <cfRule type="cellIs" dxfId="441" priority="446" operator="equal">
      <formula>"SIM"</formula>
    </cfRule>
  </conditionalFormatting>
  <conditionalFormatting sqref="Y404">
    <cfRule type="cellIs" dxfId="440" priority="444" operator="equal">
      <formula>"OPORTUNIDADE"</formula>
    </cfRule>
  </conditionalFormatting>
  <conditionalFormatting sqref="Y404">
    <cfRule type="cellIs" dxfId="439" priority="442" operator="equal">
      <formula>"NÃO"</formula>
    </cfRule>
    <cfRule type="cellIs" dxfId="438" priority="443" operator="equal">
      <formula>"SIM"</formula>
    </cfRule>
  </conditionalFormatting>
  <conditionalFormatting sqref="Y404">
    <cfRule type="cellIs" dxfId="437" priority="441" operator="equal">
      <formula>"OPORTUNIDADE"</formula>
    </cfRule>
  </conditionalFormatting>
  <conditionalFormatting sqref="Y404">
    <cfRule type="cellIs" dxfId="436" priority="439" operator="equal">
      <formula>"NÃO"</formula>
    </cfRule>
    <cfRule type="cellIs" dxfId="435" priority="440" operator="equal">
      <formula>"SIM"</formula>
    </cfRule>
  </conditionalFormatting>
  <conditionalFormatting sqref="Y404">
    <cfRule type="cellIs" dxfId="434" priority="438" operator="equal">
      <formula>"OPORTUNIDADE"</formula>
    </cfRule>
  </conditionalFormatting>
  <conditionalFormatting sqref="Y404">
    <cfRule type="cellIs" dxfId="433" priority="436" operator="equal">
      <formula>"NÃO"</formula>
    </cfRule>
    <cfRule type="cellIs" dxfId="432" priority="437" operator="equal">
      <formula>"SIM"</formula>
    </cfRule>
  </conditionalFormatting>
  <conditionalFormatting sqref="Y404">
    <cfRule type="cellIs" dxfId="431" priority="435" operator="equal">
      <formula>"OPORTUNIDADE"</formula>
    </cfRule>
  </conditionalFormatting>
  <conditionalFormatting sqref="Y404">
    <cfRule type="cellIs" dxfId="430" priority="433" operator="equal">
      <formula>"NÃO"</formula>
    </cfRule>
    <cfRule type="cellIs" dxfId="429" priority="434" operator="equal">
      <formula>"SIM"</formula>
    </cfRule>
  </conditionalFormatting>
  <conditionalFormatting sqref="Y404">
    <cfRule type="cellIs" dxfId="428" priority="432" operator="equal">
      <formula>"OPORTUNIDADE"</formula>
    </cfRule>
  </conditionalFormatting>
  <conditionalFormatting sqref="Y404">
    <cfRule type="cellIs" dxfId="427" priority="430" operator="equal">
      <formula>"NÃO"</formula>
    </cfRule>
    <cfRule type="cellIs" dxfId="426" priority="431" operator="equal">
      <formula>"SIM"</formula>
    </cfRule>
  </conditionalFormatting>
  <conditionalFormatting sqref="Y404">
    <cfRule type="cellIs" dxfId="425" priority="429" operator="equal">
      <formula>"OPORTUNIDADE"</formula>
    </cfRule>
  </conditionalFormatting>
  <conditionalFormatting sqref="Y404">
    <cfRule type="cellIs" dxfId="424" priority="427" operator="equal">
      <formula>"NÃO"</formula>
    </cfRule>
    <cfRule type="cellIs" dxfId="423" priority="428" operator="equal">
      <formula>"SIM"</formula>
    </cfRule>
  </conditionalFormatting>
  <conditionalFormatting sqref="Y404">
    <cfRule type="cellIs" dxfId="422" priority="426" operator="equal">
      <formula>"OPORTUNIDADE"</formula>
    </cfRule>
  </conditionalFormatting>
  <conditionalFormatting sqref="Y404">
    <cfRule type="cellIs" dxfId="421" priority="424" operator="equal">
      <formula>"NÃO"</formula>
    </cfRule>
    <cfRule type="cellIs" dxfId="420" priority="425" operator="equal">
      <formula>"SIM"</formula>
    </cfRule>
  </conditionalFormatting>
  <conditionalFormatting sqref="Y404">
    <cfRule type="cellIs" dxfId="419" priority="423" operator="equal">
      <formula>"OPORTUNIDADE"</formula>
    </cfRule>
  </conditionalFormatting>
  <conditionalFormatting sqref="Y404">
    <cfRule type="cellIs" dxfId="418" priority="421" operator="equal">
      <formula>"NÃO"</formula>
    </cfRule>
    <cfRule type="cellIs" dxfId="417" priority="422" operator="equal">
      <formula>"SIM"</formula>
    </cfRule>
  </conditionalFormatting>
  <conditionalFormatting sqref="Y404">
    <cfRule type="cellIs" dxfId="416" priority="420" operator="equal">
      <formula>"OPORTUNIDADE"</formula>
    </cfRule>
  </conditionalFormatting>
  <conditionalFormatting sqref="Y404">
    <cfRule type="cellIs" dxfId="415" priority="418" operator="equal">
      <formula>"NÃO"</formula>
    </cfRule>
    <cfRule type="cellIs" dxfId="414" priority="419" operator="equal">
      <formula>"SIM"</formula>
    </cfRule>
  </conditionalFormatting>
  <conditionalFormatting sqref="Y404">
    <cfRule type="cellIs" dxfId="413" priority="417" operator="equal">
      <formula>"OPORTUNIDADE"</formula>
    </cfRule>
  </conditionalFormatting>
  <conditionalFormatting sqref="Y404">
    <cfRule type="cellIs" dxfId="412" priority="415" operator="equal">
      <formula>"NÃO"</formula>
    </cfRule>
    <cfRule type="cellIs" dxfId="411" priority="416" operator="equal">
      <formula>"SIM"</formula>
    </cfRule>
  </conditionalFormatting>
  <conditionalFormatting sqref="Y404">
    <cfRule type="cellIs" dxfId="410" priority="414" operator="equal">
      <formula>"OPORTUNIDADE"</formula>
    </cfRule>
  </conditionalFormatting>
  <conditionalFormatting sqref="Y404">
    <cfRule type="cellIs" dxfId="409" priority="412" operator="equal">
      <formula>"NÃO"</formula>
    </cfRule>
    <cfRule type="cellIs" dxfId="408" priority="413" operator="equal">
      <formula>"SIM"</formula>
    </cfRule>
  </conditionalFormatting>
  <conditionalFormatting sqref="Y404">
    <cfRule type="cellIs" dxfId="407" priority="411" operator="equal">
      <formula>"OPORTUNIDADE"</formula>
    </cfRule>
  </conditionalFormatting>
  <conditionalFormatting sqref="Y404">
    <cfRule type="cellIs" dxfId="406" priority="409" operator="equal">
      <formula>"NÃO"</formula>
    </cfRule>
    <cfRule type="cellIs" dxfId="405" priority="410" operator="equal">
      <formula>"SIM"</formula>
    </cfRule>
  </conditionalFormatting>
  <conditionalFormatting sqref="Y404">
    <cfRule type="cellIs" dxfId="404" priority="408" operator="equal">
      <formula>"OPORTUNIDADE"</formula>
    </cfRule>
  </conditionalFormatting>
  <conditionalFormatting sqref="Y404">
    <cfRule type="cellIs" dxfId="403" priority="406" operator="equal">
      <formula>"NÃO"</formula>
    </cfRule>
    <cfRule type="cellIs" dxfId="402" priority="407" operator="equal">
      <formula>"SIM"</formula>
    </cfRule>
  </conditionalFormatting>
  <conditionalFormatting sqref="Y404">
    <cfRule type="cellIs" dxfId="401" priority="405" operator="equal">
      <formula>"OPORTUNIDADE"</formula>
    </cfRule>
  </conditionalFormatting>
  <conditionalFormatting sqref="Y404">
    <cfRule type="cellIs" dxfId="400" priority="403" operator="equal">
      <formula>"NÃO"</formula>
    </cfRule>
    <cfRule type="cellIs" dxfId="399" priority="404" operator="equal">
      <formula>"SIM"</formula>
    </cfRule>
  </conditionalFormatting>
  <conditionalFormatting sqref="Y404">
    <cfRule type="cellIs" dxfId="398" priority="402" operator="equal">
      <formula>"OPORTUNIDADE"</formula>
    </cfRule>
  </conditionalFormatting>
  <conditionalFormatting sqref="Y404">
    <cfRule type="cellIs" dxfId="397" priority="400" operator="equal">
      <formula>"NÃO"</formula>
    </cfRule>
    <cfRule type="cellIs" dxfId="396" priority="401" operator="equal">
      <formula>"SIM"</formula>
    </cfRule>
  </conditionalFormatting>
  <conditionalFormatting sqref="Y404">
    <cfRule type="cellIs" dxfId="395" priority="399" operator="equal">
      <formula>"OPORTUNIDADE"</formula>
    </cfRule>
  </conditionalFormatting>
  <conditionalFormatting sqref="Y404">
    <cfRule type="cellIs" dxfId="394" priority="397" operator="equal">
      <formula>"NÃO"</formula>
    </cfRule>
    <cfRule type="cellIs" dxfId="393" priority="398" operator="equal">
      <formula>"SIM"</formula>
    </cfRule>
  </conditionalFormatting>
  <conditionalFormatting sqref="Y404">
    <cfRule type="cellIs" dxfId="392" priority="396" operator="equal">
      <formula>"OPORTUNIDADE"</formula>
    </cfRule>
  </conditionalFormatting>
  <conditionalFormatting sqref="Y404">
    <cfRule type="cellIs" dxfId="391" priority="394" operator="equal">
      <formula>"NÃO"</formula>
    </cfRule>
    <cfRule type="cellIs" dxfId="390" priority="395" operator="equal">
      <formula>"SIM"</formula>
    </cfRule>
  </conditionalFormatting>
  <conditionalFormatting sqref="Y404">
    <cfRule type="cellIs" dxfId="389" priority="393" operator="equal">
      <formula>"OPORTUNIDADE"</formula>
    </cfRule>
  </conditionalFormatting>
  <conditionalFormatting sqref="Y404">
    <cfRule type="cellIs" dxfId="388" priority="391" operator="equal">
      <formula>"NÃO"</formula>
    </cfRule>
    <cfRule type="cellIs" dxfId="387" priority="392" operator="equal">
      <formula>"SIM"</formula>
    </cfRule>
  </conditionalFormatting>
  <conditionalFormatting sqref="Y404">
    <cfRule type="cellIs" dxfId="386" priority="390" operator="equal">
      <formula>"OPORTUNIDADE"</formula>
    </cfRule>
  </conditionalFormatting>
  <conditionalFormatting sqref="Y404">
    <cfRule type="cellIs" dxfId="385" priority="388" operator="equal">
      <formula>"NÃO"</formula>
    </cfRule>
    <cfRule type="cellIs" dxfId="384" priority="389" operator="equal">
      <formula>"SIM"</formula>
    </cfRule>
  </conditionalFormatting>
  <conditionalFormatting sqref="Y404">
    <cfRule type="cellIs" dxfId="383" priority="387" operator="equal">
      <formula>"OPORTUNIDADE"</formula>
    </cfRule>
  </conditionalFormatting>
  <conditionalFormatting sqref="Y404">
    <cfRule type="cellIs" dxfId="382" priority="385" operator="equal">
      <formula>"NÃO"</formula>
    </cfRule>
    <cfRule type="cellIs" dxfId="381" priority="386" operator="equal">
      <formula>"SIM"</formula>
    </cfRule>
  </conditionalFormatting>
  <conditionalFormatting sqref="Y404">
    <cfRule type="cellIs" dxfId="380" priority="384" operator="equal">
      <formula>"OPORTUNIDADE"</formula>
    </cfRule>
  </conditionalFormatting>
  <conditionalFormatting sqref="Y404">
    <cfRule type="cellIs" dxfId="379" priority="382" operator="equal">
      <formula>"NÃO"</formula>
    </cfRule>
    <cfRule type="cellIs" dxfId="378" priority="383" operator="equal">
      <formula>"SIM"</formula>
    </cfRule>
  </conditionalFormatting>
  <conditionalFormatting sqref="Y404">
    <cfRule type="cellIs" dxfId="377" priority="381" operator="equal">
      <formula>"OPORTUNIDADE"</formula>
    </cfRule>
  </conditionalFormatting>
  <conditionalFormatting sqref="Y404">
    <cfRule type="cellIs" dxfId="376" priority="379" operator="equal">
      <formula>"NÃO"</formula>
    </cfRule>
    <cfRule type="cellIs" dxfId="375" priority="380" operator="equal">
      <formula>"SIM"</formula>
    </cfRule>
  </conditionalFormatting>
  <conditionalFormatting sqref="Y404">
    <cfRule type="cellIs" dxfId="374" priority="378" operator="equal">
      <formula>"OPORTUNIDADE"</formula>
    </cfRule>
  </conditionalFormatting>
  <conditionalFormatting sqref="Y404">
    <cfRule type="cellIs" dxfId="373" priority="376" operator="equal">
      <formula>"NÃO"</formula>
    </cfRule>
    <cfRule type="cellIs" dxfId="372" priority="377" operator="equal">
      <formula>"SIM"</formula>
    </cfRule>
  </conditionalFormatting>
  <conditionalFormatting sqref="Y404">
    <cfRule type="cellIs" dxfId="371" priority="375" operator="equal">
      <formula>"OPORTUNIDADE"</formula>
    </cfRule>
  </conditionalFormatting>
  <conditionalFormatting sqref="Y404">
    <cfRule type="cellIs" dxfId="370" priority="373" operator="equal">
      <formula>"NÃO"</formula>
    </cfRule>
    <cfRule type="cellIs" dxfId="369" priority="374" operator="equal">
      <formula>"SIM"</formula>
    </cfRule>
  </conditionalFormatting>
  <conditionalFormatting sqref="Y404">
    <cfRule type="cellIs" dxfId="368" priority="372" operator="equal">
      <formula>"OPORTUNIDADE"</formula>
    </cfRule>
  </conditionalFormatting>
  <conditionalFormatting sqref="Y404">
    <cfRule type="cellIs" dxfId="367" priority="370" operator="equal">
      <formula>"NÃO"</formula>
    </cfRule>
    <cfRule type="cellIs" dxfId="366" priority="371" operator="equal">
      <formula>"SIM"</formula>
    </cfRule>
  </conditionalFormatting>
  <conditionalFormatting sqref="Y404">
    <cfRule type="cellIs" dxfId="365" priority="369" operator="equal">
      <formula>"OPORTUNIDADE"</formula>
    </cfRule>
  </conditionalFormatting>
  <conditionalFormatting sqref="Y404">
    <cfRule type="cellIs" dxfId="364" priority="367" operator="equal">
      <formula>"NÃO"</formula>
    </cfRule>
    <cfRule type="cellIs" dxfId="363" priority="368" operator="equal">
      <formula>"SIM"</formula>
    </cfRule>
  </conditionalFormatting>
  <conditionalFormatting sqref="Y404">
    <cfRule type="cellIs" dxfId="362" priority="366" operator="equal">
      <formula>"OPORTUNIDADE"</formula>
    </cfRule>
  </conditionalFormatting>
  <conditionalFormatting sqref="Y404">
    <cfRule type="cellIs" dxfId="361" priority="364" operator="equal">
      <formula>"NÃO"</formula>
    </cfRule>
    <cfRule type="cellIs" dxfId="360" priority="365" operator="equal">
      <formula>"SIM"</formula>
    </cfRule>
  </conditionalFormatting>
  <conditionalFormatting sqref="Y404">
    <cfRule type="cellIs" dxfId="359" priority="363" operator="equal">
      <formula>"OPORTUNIDADE"</formula>
    </cfRule>
  </conditionalFormatting>
  <conditionalFormatting sqref="Y404">
    <cfRule type="cellIs" dxfId="358" priority="361" operator="equal">
      <formula>"NÃO"</formula>
    </cfRule>
    <cfRule type="cellIs" dxfId="357" priority="362" operator="equal">
      <formula>"SIM"</formula>
    </cfRule>
  </conditionalFormatting>
  <conditionalFormatting sqref="Y404">
    <cfRule type="cellIs" dxfId="356" priority="360" operator="equal">
      <formula>"OPORTUNIDADE"</formula>
    </cfRule>
  </conditionalFormatting>
  <conditionalFormatting sqref="Y404">
    <cfRule type="cellIs" dxfId="355" priority="358" operator="equal">
      <formula>"NÃO"</formula>
    </cfRule>
    <cfRule type="cellIs" dxfId="354" priority="359" operator="equal">
      <formula>"SIM"</formula>
    </cfRule>
  </conditionalFormatting>
  <conditionalFormatting sqref="Y404">
    <cfRule type="cellIs" dxfId="353" priority="357" operator="equal">
      <formula>"OPORTUNIDADE"</formula>
    </cfRule>
  </conditionalFormatting>
  <conditionalFormatting sqref="Y404">
    <cfRule type="cellIs" dxfId="352" priority="355" operator="equal">
      <formula>"NÃO"</formula>
    </cfRule>
    <cfRule type="cellIs" dxfId="351" priority="356" operator="equal">
      <formula>"SIM"</formula>
    </cfRule>
  </conditionalFormatting>
  <conditionalFormatting sqref="Y404">
    <cfRule type="cellIs" dxfId="350" priority="354" operator="equal">
      <formula>"OPORTUNIDADE"</formula>
    </cfRule>
  </conditionalFormatting>
  <conditionalFormatting sqref="Y404">
    <cfRule type="cellIs" dxfId="349" priority="352" operator="equal">
      <formula>"NÃO"</formula>
    </cfRule>
    <cfRule type="cellIs" dxfId="348" priority="353" operator="equal">
      <formula>"SIM"</formula>
    </cfRule>
  </conditionalFormatting>
  <conditionalFormatting sqref="Y404">
    <cfRule type="cellIs" dxfId="347" priority="351" operator="equal">
      <formula>"OPORTUNIDADE"</formula>
    </cfRule>
  </conditionalFormatting>
  <conditionalFormatting sqref="Y404">
    <cfRule type="cellIs" dxfId="346" priority="349" operator="equal">
      <formula>"NÃO"</formula>
    </cfRule>
    <cfRule type="cellIs" dxfId="345" priority="350" operator="equal">
      <formula>"SIM"</formula>
    </cfRule>
  </conditionalFormatting>
  <conditionalFormatting sqref="Y407">
    <cfRule type="cellIs" dxfId="344" priority="348" operator="equal">
      <formula>"OPORTUNIDADE"</formula>
    </cfRule>
  </conditionalFormatting>
  <conditionalFormatting sqref="Y407">
    <cfRule type="cellIs" dxfId="343" priority="346" operator="equal">
      <formula>"NÃO"</formula>
    </cfRule>
    <cfRule type="cellIs" dxfId="342" priority="347" operator="equal">
      <formula>"SIM"</formula>
    </cfRule>
  </conditionalFormatting>
  <conditionalFormatting sqref="Z407">
    <cfRule type="cellIs" dxfId="341" priority="345" operator="equal">
      <formula>"OPORTUNIDADE"</formula>
    </cfRule>
  </conditionalFormatting>
  <conditionalFormatting sqref="Z407">
    <cfRule type="cellIs" dxfId="340" priority="343" operator="equal">
      <formula>"NÃO"</formula>
    </cfRule>
    <cfRule type="cellIs" dxfId="339" priority="344" operator="equal">
      <formula>"SIM"</formula>
    </cfRule>
  </conditionalFormatting>
  <conditionalFormatting sqref="Z407">
    <cfRule type="cellIs" dxfId="338" priority="342" operator="equal">
      <formula>"OPORTUNIDADE"</formula>
    </cfRule>
  </conditionalFormatting>
  <conditionalFormatting sqref="Z407">
    <cfRule type="cellIs" dxfId="337" priority="340" operator="equal">
      <formula>"NÃO"</formula>
    </cfRule>
    <cfRule type="cellIs" dxfId="336" priority="341" operator="equal">
      <formula>"SIM"</formula>
    </cfRule>
  </conditionalFormatting>
  <conditionalFormatting sqref="Z407">
    <cfRule type="cellIs" dxfId="335" priority="339" operator="equal">
      <formula>"OPORTUNIDADE"</formula>
    </cfRule>
  </conditionalFormatting>
  <conditionalFormatting sqref="Z407">
    <cfRule type="cellIs" dxfId="334" priority="337" operator="equal">
      <formula>"NÃO"</formula>
    </cfRule>
    <cfRule type="cellIs" dxfId="333" priority="338" operator="equal">
      <formula>"SIM"</formula>
    </cfRule>
  </conditionalFormatting>
  <conditionalFormatting sqref="Z407">
    <cfRule type="cellIs" dxfId="332" priority="336" operator="equal">
      <formula>"OPORTUNIDADE"</formula>
    </cfRule>
  </conditionalFormatting>
  <conditionalFormatting sqref="Z407">
    <cfRule type="cellIs" dxfId="331" priority="334" operator="equal">
      <formula>"NÃO"</formula>
    </cfRule>
    <cfRule type="cellIs" dxfId="330" priority="335" operator="equal">
      <formula>"SIM"</formula>
    </cfRule>
  </conditionalFormatting>
  <conditionalFormatting sqref="Z407">
    <cfRule type="cellIs" dxfId="329" priority="333" operator="equal">
      <formula>"OPORTUNIDADE"</formula>
    </cfRule>
  </conditionalFormatting>
  <conditionalFormatting sqref="Z407">
    <cfRule type="cellIs" dxfId="328" priority="331" operator="equal">
      <formula>"NÃO"</formula>
    </cfRule>
    <cfRule type="cellIs" dxfId="327" priority="332" operator="equal">
      <formula>"SIM"</formula>
    </cfRule>
  </conditionalFormatting>
  <conditionalFormatting sqref="BK1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26" priority="326" operator="equal">
      <formula>"OPORTUNIDADE"</formula>
    </cfRule>
  </conditionalFormatting>
  <conditionalFormatting sqref="Z20">
    <cfRule type="cellIs" dxfId="325" priority="324" operator="equal">
      <formula>"NÃO"</formula>
    </cfRule>
    <cfRule type="cellIs" dxfId="324" priority="325" operator="equal">
      <formula>"SIM"</formula>
    </cfRule>
  </conditionalFormatting>
  <conditionalFormatting sqref="Y20">
    <cfRule type="cellIs" dxfId="323" priority="323" operator="equal">
      <formula>"OPORTUNIDADE"</formula>
    </cfRule>
  </conditionalFormatting>
  <conditionalFormatting sqref="Y20">
    <cfRule type="cellIs" dxfId="322" priority="321" operator="equal">
      <formula>"NÃO"</formula>
    </cfRule>
    <cfRule type="cellIs" dxfId="321" priority="322" operator="equal">
      <formula>"SIM"</formula>
    </cfRule>
  </conditionalFormatting>
  <conditionalFormatting sqref="Z19">
    <cfRule type="cellIs" dxfId="320" priority="320" operator="equal">
      <formula>"OPORTUNIDADE"</formula>
    </cfRule>
  </conditionalFormatting>
  <conditionalFormatting sqref="Z19">
    <cfRule type="cellIs" dxfId="319" priority="318" operator="equal">
      <formula>"NÃO"</formula>
    </cfRule>
    <cfRule type="cellIs" dxfId="318" priority="319" operator="equal">
      <formula>"SIM"</formula>
    </cfRule>
  </conditionalFormatting>
  <conditionalFormatting sqref="Z19">
    <cfRule type="cellIs" dxfId="317" priority="302" operator="equal">
      <formula>"OPORTUNIDADE"</formula>
    </cfRule>
  </conditionalFormatting>
  <conditionalFormatting sqref="Z19">
    <cfRule type="cellIs" dxfId="316" priority="300" operator="equal">
      <formula>"NÃO"</formula>
    </cfRule>
    <cfRule type="cellIs" dxfId="315" priority="301" operator="equal">
      <formula>"SIM"</formula>
    </cfRule>
  </conditionalFormatting>
  <conditionalFormatting sqref="Z19">
    <cfRule type="cellIs" dxfId="314" priority="299" operator="equal">
      <formula>"OPORTUNIDADE"</formula>
    </cfRule>
  </conditionalFormatting>
  <conditionalFormatting sqref="Z19">
    <cfRule type="cellIs" dxfId="313" priority="297" operator="equal">
      <formula>"NÃO"</formula>
    </cfRule>
    <cfRule type="cellIs" dxfId="312" priority="298" operator="equal">
      <formula>"SIM"</formula>
    </cfRule>
  </conditionalFormatting>
  <conditionalFormatting sqref="Z19">
    <cfRule type="cellIs" dxfId="311" priority="296" operator="equal">
      <formula>"OPORTUNIDADE"</formula>
    </cfRule>
  </conditionalFormatting>
  <conditionalFormatting sqref="Z19">
    <cfRule type="cellIs" dxfId="310" priority="294" operator="equal">
      <formula>"NÃO"</formula>
    </cfRule>
    <cfRule type="cellIs" dxfId="309" priority="295" operator="equal">
      <formula>"SIM"</formula>
    </cfRule>
  </conditionalFormatting>
  <conditionalFormatting sqref="Z19">
    <cfRule type="cellIs" dxfId="308" priority="293" operator="equal">
      <formula>"OPORTUNIDADE"</formula>
    </cfRule>
  </conditionalFormatting>
  <conditionalFormatting sqref="Z19">
    <cfRule type="cellIs" dxfId="307" priority="291" operator="equal">
      <formula>"NÃO"</formula>
    </cfRule>
    <cfRule type="cellIs" dxfId="306" priority="292" operator="equal">
      <formula>"SIM"</formula>
    </cfRule>
  </conditionalFormatting>
  <conditionalFormatting sqref="Z19">
    <cfRule type="cellIs" dxfId="305" priority="290" operator="equal">
      <formula>"OPORTUNIDADE"</formula>
    </cfRule>
  </conditionalFormatting>
  <conditionalFormatting sqref="Z19">
    <cfRule type="cellIs" dxfId="304" priority="288" operator="equal">
      <formula>"NÃO"</formula>
    </cfRule>
    <cfRule type="cellIs" dxfId="303" priority="289" operator="equal">
      <formula>"SIM"</formula>
    </cfRule>
  </conditionalFormatting>
  <conditionalFormatting sqref="Z19">
    <cfRule type="cellIs" dxfId="302" priority="287" operator="equal">
      <formula>"OPORTUNIDADE"</formula>
    </cfRule>
  </conditionalFormatting>
  <conditionalFormatting sqref="Z19">
    <cfRule type="cellIs" dxfId="301" priority="285" operator="equal">
      <formula>"NÃO"</formula>
    </cfRule>
    <cfRule type="cellIs" dxfId="300" priority="286" operator="equal">
      <formula>"SIM"</formula>
    </cfRule>
  </conditionalFormatting>
  <conditionalFormatting sqref="Z19">
    <cfRule type="cellIs" dxfId="299" priority="284" operator="equal">
      <formula>"OPORTUNIDADE"</formula>
    </cfRule>
  </conditionalFormatting>
  <conditionalFormatting sqref="Z19">
    <cfRule type="cellIs" dxfId="298" priority="282" operator="equal">
      <formula>"NÃO"</formula>
    </cfRule>
    <cfRule type="cellIs" dxfId="297" priority="283" operator="equal">
      <formula>"SIM"</formula>
    </cfRule>
  </conditionalFormatting>
  <conditionalFormatting sqref="Z19">
    <cfRule type="cellIs" dxfId="296" priority="281" operator="equal">
      <formula>"OPORTUNIDADE"</formula>
    </cfRule>
  </conditionalFormatting>
  <conditionalFormatting sqref="Z19">
    <cfRule type="cellIs" dxfId="295" priority="279" operator="equal">
      <formula>"NÃO"</formula>
    </cfRule>
    <cfRule type="cellIs" dxfId="294" priority="280" operator="equal">
      <formula>"SIM"</formula>
    </cfRule>
  </conditionalFormatting>
  <conditionalFormatting sqref="Z19">
    <cfRule type="cellIs" dxfId="293" priority="278" operator="equal">
      <formula>"OPORTUNIDADE"</formula>
    </cfRule>
  </conditionalFormatting>
  <conditionalFormatting sqref="Z19">
    <cfRule type="cellIs" dxfId="292" priority="276" operator="equal">
      <formula>"NÃO"</formula>
    </cfRule>
    <cfRule type="cellIs" dxfId="291" priority="277" operator="equal">
      <formula>"SIM"</formula>
    </cfRule>
  </conditionalFormatting>
  <conditionalFormatting sqref="Z19">
    <cfRule type="cellIs" dxfId="290" priority="272" operator="equal">
      <formula>"OPORTUNIDADE"</formula>
    </cfRule>
  </conditionalFormatting>
  <conditionalFormatting sqref="Z19">
    <cfRule type="cellIs" dxfId="289" priority="270" operator="equal">
      <formula>"NÃO"</formula>
    </cfRule>
    <cfRule type="cellIs" dxfId="288" priority="271" operator="equal">
      <formula>"SIM"</formula>
    </cfRule>
  </conditionalFormatting>
  <conditionalFormatting sqref="Z19">
    <cfRule type="cellIs" dxfId="287" priority="269" operator="equal">
      <formula>"OPORTUNIDADE"</formula>
    </cfRule>
  </conditionalFormatting>
  <conditionalFormatting sqref="Z19">
    <cfRule type="cellIs" dxfId="286" priority="267" operator="equal">
      <formula>"NÃO"</formula>
    </cfRule>
    <cfRule type="cellIs" dxfId="285" priority="268" operator="equal">
      <formula>"SIM"</formula>
    </cfRule>
  </conditionalFormatting>
  <conditionalFormatting sqref="Y19">
    <cfRule type="cellIs" dxfId="284" priority="236" operator="equal">
      <formula>"OPORTUNIDADE"</formula>
    </cfRule>
  </conditionalFormatting>
  <conditionalFormatting sqref="Y19">
    <cfRule type="cellIs" dxfId="283" priority="234" operator="equal">
      <formula>"NÃO"</formula>
    </cfRule>
    <cfRule type="cellIs" dxfId="282" priority="235" operator="equal">
      <formula>"SIM"</formula>
    </cfRule>
  </conditionalFormatting>
  <conditionalFormatting sqref="Y22:Z22">
    <cfRule type="cellIs" dxfId="281" priority="233" operator="equal">
      <formula>"OPORTUNIDADE"</formula>
    </cfRule>
  </conditionalFormatting>
  <conditionalFormatting sqref="Y22:Z22">
    <cfRule type="cellIs" dxfId="280" priority="231" operator="equal">
      <formula>"NÃO"</formula>
    </cfRule>
    <cfRule type="cellIs" dxfId="279" priority="232" operator="equal">
      <formula>"SIM"</formula>
    </cfRule>
  </conditionalFormatting>
  <conditionalFormatting sqref="BP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278" priority="223" operator="equal">
      <formula>"OPORTUNIDADE"</formula>
    </cfRule>
  </conditionalFormatting>
  <conditionalFormatting sqref="Z30">
    <cfRule type="cellIs" dxfId="277" priority="221" operator="equal">
      <formula>"NÃO"</formula>
    </cfRule>
    <cfRule type="cellIs" dxfId="276" priority="222" operator="equal">
      <formula>"SIM"</formula>
    </cfRule>
  </conditionalFormatting>
  <conditionalFormatting sqref="BK1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275" priority="216" operator="equal">
      <formula>"OPORTUNIDADE"</formula>
    </cfRule>
  </conditionalFormatting>
  <conditionalFormatting sqref="Z27">
    <cfRule type="cellIs" dxfId="274" priority="214" operator="equal">
      <formula>"NÃO"</formula>
    </cfRule>
    <cfRule type="cellIs" dxfId="273" priority="215" operator="equal">
      <formula>"SIM"</formula>
    </cfRule>
  </conditionalFormatting>
  <conditionalFormatting sqref="Z28">
    <cfRule type="cellIs" dxfId="272" priority="210" operator="equal">
      <formula>"OPORTUNIDADE"</formula>
    </cfRule>
  </conditionalFormatting>
  <conditionalFormatting sqref="Z28">
    <cfRule type="cellIs" dxfId="271" priority="208" operator="equal">
      <formula>"NÃO"</formula>
    </cfRule>
    <cfRule type="cellIs" dxfId="270" priority="209" operator="equal">
      <formula>"SIM"</formula>
    </cfRule>
  </conditionalFormatting>
  <conditionalFormatting sqref="Z29">
    <cfRule type="cellIs" dxfId="269" priority="207" operator="equal">
      <formula>"OPORTUNIDADE"</formula>
    </cfRule>
  </conditionalFormatting>
  <conditionalFormatting sqref="Z29">
    <cfRule type="cellIs" dxfId="268" priority="205" operator="equal">
      <formula>"NÃO"</formula>
    </cfRule>
    <cfRule type="cellIs" dxfId="267" priority="206" operator="equal">
      <formula>"SIM"</formula>
    </cfRule>
  </conditionalFormatting>
  <conditionalFormatting sqref="BK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66" priority="199" operator="equal">
      <formula>"OPORTUNIDADE"</formula>
    </cfRule>
  </conditionalFormatting>
  <conditionalFormatting sqref="Z29">
    <cfRule type="cellIs" dxfId="265" priority="197" operator="equal">
      <formula>"NÃO"</formula>
    </cfRule>
    <cfRule type="cellIs" dxfId="264" priority="198" operator="equal">
      <formula>"SIM"</formula>
    </cfRule>
  </conditionalFormatting>
  <conditionalFormatting sqref="Z30">
    <cfRule type="cellIs" dxfId="263" priority="196" operator="equal">
      <formula>"OPORTUNIDADE"</formula>
    </cfRule>
  </conditionalFormatting>
  <conditionalFormatting sqref="Z30">
    <cfRule type="cellIs" dxfId="262" priority="194" operator="equal">
      <formula>"NÃO"</formula>
    </cfRule>
    <cfRule type="cellIs" dxfId="261" priority="195" operator="equal">
      <formula>"SIM"</formula>
    </cfRule>
  </conditionalFormatting>
  <conditionalFormatting sqref="Z31">
    <cfRule type="cellIs" dxfId="260" priority="193" operator="equal">
      <formula>"OPORTUNIDADE"</formula>
    </cfRule>
  </conditionalFormatting>
  <conditionalFormatting sqref="Z31">
    <cfRule type="cellIs" dxfId="259" priority="191" operator="equal">
      <formula>"NÃO"</formula>
    </cfRule>
    <cfRule type="cellIs" dxfId="258" priority="192" operator="equal">
      <formula>"SIM"</formula>
    </cfRule>
  </conditionalFormatting>
  <conditionalFormatting sqref="BK1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257" priority="176" operator="equal">
      <formula>"OPORTUNIDADE"</formula>
    </cfRule>
  </conditionalFormatting>
  <conditionalFormatting sqref="Z40:Z43">
    <cfRule type="cellIs" dxfId="256" priority="174" operator="equal">
      <formula>"NÃO"</formula>
    </cfRule>
    <cfRule type="cellIs" dxfId="255" priority="175" operator="equal">
      <formula>"SIM"</formula>
    </cfRule>
  </conditionalFormatting>
  <conditionalFormatting sqref="Z38">
    <cfRule type="cellIs" dxfId="254" priority="173" operator="equal">
      <formula>"OPORTUNIDADE"</formula>
    </cfRule>
  </conditionalFormatting>
  <conditionalFormatting sqref="Z38">
    <cfRule type="cellIs" dxfId="253" priority="171" operator="equal">
      <formula>"NÃO"</formula>
    </cfRule>
    <cfRule type="cellIs" dxfId="252" priority="172" operator="equal">
      <formula>"SIM"</formula>
    </cfRule>
  </conditionalFormatting>
  <conditionalFormatting sqref="Y38 Y40">
    <cfRule type="cellIs" dxfId="251" priority="170" operator="equal">
      <formula>"OPORTUNIDADE"</formula>
    </cfRule>
  </conditionalFormatting>
  <conditionalFormatting sqref="Y38 Y40">
    <cfRule type="cellIs" dxfId="250" priority="168" operator="equal">
      <formula>"NÃO"</formula>
    </cfRule>
    <cfRule type="cellIs" dxfId="249" priority="169" operator="equal">
      <formula>"SIM"</formula>
    </cfRule>
  </conditionalFormatting>
  <conditionalFormatting sqref="Z41:Z44">
    <cfRule type="cellIs" dxfId="248" priority="167" operator="equal">
      <formula>"OPORTUNIDADE"</formula>
    </cfRule>
  </conditionalFormatting>
  <conditionalFormatting sqref="Z41:Z44">
    <cfRule type="cellIs" dxfId="247" priority="165" operator="equal">
      <formula>"NÃO"</formula>
    </cfRule>
    <cfRule type="cellIs" dxfId="246" priority="166" operator="equal">
      <formula>"SIM"</formula>
    </cfRule>
  </conditionalFormatting>
  <conditionalFormatting sqref="Z41:Z44">
    <cfRule type="cellIs" dxfId="245" priority="164" operator="equal">
      <formula>"OPORTUNIDADE"</formula>
    </cfRule>
  </conditionalFormatting>
  <conditionalFormatting sqref="Z41:Z44">
    <cfRule type="cellIs" dxfId="244" priority="162" operator="equal">
      <formula>"NÃO"</formula>
    </cfRule>
    <cfRule type="cellIs" dxfId="243" priority="163" operator="equal">
      <formula>"SIM"</formula>
    </cfRule>
  </conditionalFormatting>
  <conditionalFormatting sqref="Z42:Z44">
    <cfRule type="cellIs" dxfId="242" priority="161" operator="equal">
      <formula>"OPORTUNIDADE"</formula>
    </cfRule>
  </conditionalFormatting>
  <conditionalFormatting sqref="Z42:Z44">
    <cfRule type="cellIs" dxfId="241" priority="159" operator="equal">
      <formula>"NÃO"</formula>
    </cfRule>
    <cfRule type="cellIs" dxfId="240" priority="160" operator="equal">
      <formula>"SIM"</formula>
    </cfRule>
  </conditionalFormatting>
  <conditionalFormatting sqref="BJ24:BJ2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39" priority="148" operator="equal">
      <formula>"OPORTUNIDADE"</formula>
    </cfRule>
  </conditionalFormatting>
  <conditionalFormatting sqref="Z40">
    <cfRule type="cellIs" dxfId="238" priority="146" operator="equal">
      <formula>"NÃO"</formula>
    </cfRule>
    <cfRule type="cellIs" dxfId="237" priority="147" operator="equal">
      <formula>"SIM"</formula>
    </cfRule>
  </conditionalFormatting>
  <conditionalFormatting sqref="Y39:Z39">
    <cfRule type="cellIs" dxfId="236" priority="145" operator="equal">
      <formula>"OPORTUNIDADE"</formula>
    </cfRule>
  </conditionalFormatting>
  <conditionalFormatting sqref="Y39:Z39">
    <cfRule type="cellIs" dxfId="235" priority="143" operator="equal">
      <formula>"NÃO"</formula>
    </cfRule>
    <cfRule type="cellIs" dxfId="234" priority="144" operator="equal">
      <formula>"SIM"</formula>
    </cfRule>
  </conditionalFormatting>
  <conditionalFormatting sqref="Y39">
    <cfRule type="cellIs" dxfId="233" priority="142" operator="equal">
      <formula>"OPORTUNIDADE"</formula>
    </cfRule>
  </conditionalFormatting>
  <conditionalFormatting sqref="Y39">
    <cfRule type="cellIs" dxfId="232" priority="140" operator="equal">
      <formula>"NÃO"</formula>
    </cfRule>
    <cfRule type="cellIs" dxfId="231" priority="141" operator="equal">
      <formula>"SIM"</formula>
    </cfRule>
  </conditionalFormatting>
  <conditionalFormatting sqref="Y39">
    <cfRule type="cellIs" dxfId="230" priority="139" operator="equal">
      <formula>"OPORTUNIDADE"</formula>
    </cfRule>
  </conditionalFormatting>
  <conditionalFormatting sqref="Y39">
    <cfRule type="cellIs" dxfId="229" priority="137" operator="equal">
      <formula>"NÃO"</formula>
    </cfRule>
    <cfRule type="cellIs" dxfId="228" priority="138" operator="equal">
      <formula>"SIM"</formula>
    </cfRule>
  </conditionalFormatting>
  <conditionalFormatting sqref="Y39">
    <cfRule type="cellIs" dxfId="227" priority="136" operator="equal">
      <formula>"OPORTUNIDADE"</formula>
    </cfRule>
  </conditionalFormatting>
  <conditionalFormatting sqref="Y39">
    <cfRule type="cellIs" dxfId="226" priority="134" operator="equal">
      <formula>"NÃO"</formula>
    </cfRule>
    <cfRule type="cellIs" dxfId="225" priority="135" operator="equal">
      <formula>"SIM"</formula>
    </cfRule>
  </conditionalFormatting>
  <conditionalFormatting sqref="Y39">
    <cfRule type="cellIs" dxfId="224" priority="133" operator="equal">
      <formula>"OPORTUNIDADE"</formula>
    </cfRule>
  </conditionalFormatting>
  <conditionalFormatting sqref="Y39">
    <cfRule type="cellIs" dxfId="223" priority="131" operator="equal">
      <formula>"NÃO"</formula>
    </cfRule>
    <cfRule type="cellIs" dxfId="222" priority="132" operator="equal">
      <formula>"SIM"</formula>
    </cfRule>
  </conditionalFormatting>
  <conditionalFormatting sqref="Y39">
    <cfRule type="cellIs" dxfId="221" priority="130" operator="equal">
      <formula>"OPORTUNIDADE"</formula>
    </cfRule>
  </conditionalFormatting>
  <conditionalFormatting sqref="Y39">
    <cfRule type="cellIs" dxfId="220" priority="128" operator="equal">
      <formula>"NÃO"</formula>
    </cfRule>
    <cfRule type="cellIs" dxfId="219" priority="129" operator="equal">
      <formula>"SIM"</formula>
    </cfRule>
  </conditionalFormatting>
  <conditionalFormatting sqref="Z39">
    <cfRule type="cellIs" dxfId="218" priority="127" operator="equal">
      <formula>"OPORTUNIDADE"</formula>
    </cfRule>
  </conditionalFormatting>
  <conditionalFormatting sqref="Z39">
    <cfRule type="cellIs" dxfId="217" priority="125" operator="equal">
      <formula>"NÃO"</formula>
    </cfRule>
    <cfRule type="cellIs" dxfId="216" priority="126" operator="equal">
      <formula>"SIM"</formula>
    </cfRule>
  </conditionalFormatting>
  <conditionalFormatting sqref="Z39">
    <cfRule type="cellIs" dxfId="215" priority="124" operator="equal">
      <formula>"OPORTUNIDADE"</formula>
    </cfRule>
  </conditionalFormatting>
  <conditionalFormatting sqref="Z39">
    <cfRule type="cellIs" dxfId="214" priority="122" operator="equal">
      <formula>"NÃO"</formula>
    </cfRule>
    <cfRule type="cellIs" dxfId="213" priority="123" operator="equal">
      <formula>"SIM"</formula>
    </cfRule>
  </conditionalFormatting>
  <conditionalFormatting sqref="Z39">
    <cfRule type="cellIs" dxfId="212" priority="121" operator="equal">
      <formula>"OPORTUNIDADE"</formula>
    </cfRule>
  </conditionalFormatting>
  <conditionalFormatting sqref="Z39">
    <cfRule type="cellIs" dxfId="211" priority="119" operator="equal">
      <formula>"NÃO"</formula>
    </cfRule>
    <cfRule type="cellIs" dxfId="210" priority="120" operator="equal">
      <formula>"SIM"</formula>
    </cfRule>
  </conditionalFormatting>
  <conditionalFormatting sqref="Y39">
    <cfRule type="cellIs" dxfId="209" priority="118" operator="equal">
      <formula>"OPORTUNIDADE"</formula>
    </cfRule>
  </conditionalFormatting>
  <conditionalFormatting sqref="Y39">
    <cfRule type="cellIs" dxfId="208" priority="116" operator="equal">
      <formula>"NÃO"</formula>
    </cfRule>
    <cfRule type="cellIs" dxfId="207" priority="117" operator="equal">
      <formula>"SIM"</formula>
    </cfRule>
  </conditionalFormatting>
  <conditionalFormatting sqref="Y39">
    <cfRule type="cellIs" dxfId="206" priority="115" operator="equal">
      <formula>"OPORTUNIDADE"</formula>
    </cfRule>
  </conditionalFormatting>
  <conditionalFormatting sqref="Y39">
    <cfRule type="cellIs" dxfId="205" priority="113" operator="equal">
      <formula>"NÃO"</formula>
    </cfRule>
    <cfRule type="cellIs" dxfId="204" priority="114" operator="equal">
      <formula>"SIM"</formula>
    </cfRule>
  </conditionalFormatting>
  <conditionalFormatting sqref="Y39">
    <cfRule type="cellIs" dxfId="203" priority="112" operator="equal">
      <formula>"OPORTUNIDADE"</formula>
    </cfRule>
  </conditionalFormatting>
  <conditionalFormatting sqref="Y39">
    <cfRule type="cellIs" dxfId="202" priority="110" operator="equal">
      <formula>"NÃO"</formula>
    </cfRule>
    <cfRule type="cellIs" dxfId="201" priority="111" operator="equal">
      <formula>"SIM"</formula>
    </cfRule>
  </conditionalFormatting>
  <conditionalFormatting sqref="Y39">
    <cfRule type="cellIs" dxfId="200" priority="109" operator="equal">
      <formula>"OPORTUNIDADE"</formula>
    </cfRule>
  </conditionalFormatting>
  <conditionalFormatting sqref="Y39">
    <cfRule type="cellIs" dxfId="199" priority="107" operator="equal">
      <formula>"NÃO"</formula>
    </cfRule>
    <cfRule type="cellIs" dxfId="198" priority="108" operator="equal">
      <formula>"SIM"</formula>
    </cfRule>
  </conditionalFormatting>
  <conditionalFormatting sqref="Y39">
    <cfRule type="cellIs" dxfId="197" priority="106" operator="equal">
      <formula>"OPORTUNIDADE"</formula>
    </cfRule>
  </conditionalFormatting>
  <conditionalFormatting sqref="Y39">
    <cfRule type="cellIs" dxfId="196" priority="104" operator="equal">
      <formula>"NÃO"</formula>
    </cfRule>
    <cfRule type="cellIs" dxfId="195" priority="105" operator="equal">
      <formula>"SIM"</formula>
    </cfRule>
  </conditionalFormatting>
  <conditionalFormatting sqref="Y39">
    <cfRule type="cellIs" dxfId="194" priority="103" operator="equal">
      <formula>"OPORTUNIDADE"</formula>
    </cfRule>
  </conditionalFormatting>
  <conditionalFormatting sqref="Y39">
    <cfRule type="cellIs" dxfId="193" priority="101" operator="equal">
      <formula>"NÃO"</formula>
    </cfRule>
    <cfRule type="cellIs" dxfId="192" priority="102" operator="equal">
      <formula>"SIM"</formula>
    </cfRule>
  </conditionalFormatting>
  <conditionalFormatting sqref="Z39">
    <cfRule type="cellIs" dxfId="191" priority="100" operator="equal">
      <formula>"OPORTUNIDADE"</formula>
    </cfRule>
  </conditionalFormatting>
  <conditionalFormatting sqref="Z39">
    <cfRule type="cellIs" dxfId="190" priority="98" operator="equal">
      <formula>"NÃO"</formula>
    </cfRule>
    <cfRule type="cellIs" dxfId="189" priority="99" operator="equal">
      <formula>"SIM"</formula>
    </cfRule>
  </conditionalFormatting>
  <conditionalFormatting sqref="Z39">
    <cfRule type="cellIs" dxfId="188" priority="97" operator="equal">
      <formula>"OPORTUNIDADE"</formula>
    </cfRule>
  </conditionalFormatting>
  <conditionalFormatting sqref="Z39">
    <cfRule type="cellIs" dxfId="187" priority="95" operator="equal">
      <formula>"NÃO"</formula>
    </cfRule>
    <cfRule type="cellIs" dxfId="186" priority="96" operator="equal">
      <formula>"SIM"</formula>
    </cfRule>
  </conditionalFormatting>
  <conditionalFormatting sqref="Y39">
    <cfRule type="cellIs" dxfId="185" priority="94" operator="equal">
      <formula>"OPORTUNIDADE"</formula>
    </cfRule>
  </conditionalFormatting>
  <conditionalFormatting sqref="Y39">
    <cfRule type="cellIs" dxfId="184" priority="92" operator="equal">
      <formula>"NÃO"</formula>
    </cfRule>
    <cfRule type="cellIs" dxfId="183" priority="93" operator="equal">
      <formula>"SIM"</formula>
    </cfRule>
  </conditionalFormatting>
  <conditionalFormatting sqref="Y39">
    <cfRule type="cellIs" dxfId="182" priority="91" operator="equal">
      <formula>"OPORTUNIDADE"</formula>
    </cfRule>
  </conditionalFormatting>
  <conditionalFormatting sqref="Y39">
    <cfRule type="cellIs" dxfId="181" priority="89" operator="equal">
      <formula>"NÃO"</formula>
    </cfRule>
    <cfRule type="cellIs" dxfId="180" priority="90" operator="equal">
      <formula>"SIM"</formula>
    </cfRule>
  </conditionalFormatting>
  <conditionalFormatting sqref="Y39">
    <cfRule type="cellIs" dxfId="179" priority="88" operator="equal">
      <formula>"OPORTUNIDADE"</formula>
    </cfRule>
  </conditionalFormatting>
  <conditionalFormatting sqref="Y39">
    <cfRule type="cellIs" dxfId="178" priority="86" operator="equal">
      <formula>"NÃO"</formula>
    </cfRule>
    <cfRule type="cellIs" dxfId="177" priority="87" operator="equal">
      <formula>"SIM"</formula>
    </cfRule>
  </conditionalFormatting>
  <conditionalFormatting sqref="Y39">
    <cfRule type="cellIs" dxfId="176" priority="85" operator="equal">
      <formula>"OPORTUNIDADE"</formula>
    </cfRule>
  </conditionalFormatting>
  <conditionalFormatting sqref="Y39">
    <cfRule type="cellIs" dxfId="175" priority="83" operator="equal">
      <formula>"NÃO"</formula>
    </cfRule>
    <cfRule type="cellIs" dxfId="174" priority="84" operator="equal">
      <formula>"SIM"</formula>
    </cfRule>
  </conditionalFormatting>
  <conditionalFormatting sqref="Z39">
    <cfRule type="cellIs" dxfId="173" priority="82" operator="equal">
      <formula>"OPORTUNIDADE"</formula>
    </cfRule>
  </conditionalFormatting>
  <conditionalFormatting sqref="Z39">
    <cfRule type="cellIs" dxfId="172" priority="80" operator="equal">
      <formula>"NÃO"</formula>
    </cfRule>
    <cfRule type="cellIs" dxfId="171" priority="81" operator="equal">
      <formula>"SIM"</formula>
    </cfRule>
  </conditionalFormatting>
  <conditionalFormatting sqref="Z39">
    <cfRule type="cellIs" dxfId="170" priority="79" operator="equal">
      <formula>"OPORTUNIDADE"</formula>
    </cfRule>
  </conditionalFormatting>
  <conditionalFormatting sqref="Z39">
    <cfRule type="cellIs" dxfId="169" priority="77" operator="equal">
      <formula>"NÃO"</formula>
    </cfRule>
    <cfRule type="cellIs" dxfId="168" priority="78" operator="equal">
      <formula>"SIM"</formula>
    </cfRule>
  </conditionalFormatting>
  <conditionalFormatting sqref="Z39">
    <cfRule type="cellIs" dxfId="167" priority="76" operator="equal">
      <formula>"OPORTUNIDADE"</formula>
    </cfRule>
  </conditionalFormatting>
  <conditionalFormatting sqref="Z39">
    <cfRule type="cellIs" dxfId="166" priority="74" operator="equal">
      <formula>"NÃO"</formula>
    </cfRule>
    <cfRule type="cellIs" dxfId="165" priority="75" operator="equal">
      <formula>"SIM"</formula>
    </cfRule>
  </conditionalFormatting>
  <conditionalFormatting sqref="Y39">
    <cfRule type="cellIs" dxfId="164" priority="73" operator="equal">
      <formula>"OPORTUNIDADE"</formula>
    </cfRule>
  </conditionalFormatting>
  <conditionalFormatting sqref="Y39">
    <cfRule type="cellIs" dxfId="163" priority="71" operator="equal">
      <formula>"NÃO"</formula>
    </cfRule>
    <cfRule type="cellIs" dxfId="162" priority="72" operator="equal">
      <formula>"SIM"</formula>
    </cfRule>
  </conditionalFormatting>
  <conditionalFormatting sqref="Y39">
    <cfRule type="cellIs" dxfId="161" priority="70" operator="equal">
      <formula>"OPORTUNIDADE"</formula>
    </cfRule>
  </conditionalFormatting>
  <conditionalFormatting sqref="Y39">
    <cfRule type="cellIs" dxfId="160" priority="68" operator="equal">
      <formula>"NÃO"</formula>
    </cfRule>
    <cfRule type="cellIs" dxfId="159" priority="69" operator="equal">
      <formula>"SIM"</formula>
    </cfRule>
  </conditionalFormatting>
  <conditionalFormatting sqref="Y39">
    <cfRule type="cellIs" dxfId="158" priority="67" operator="equal">
      <formula>"OPORTUNIDADE"</formula>
    </cfRule>
  </conditionalFormatting>
  <conditionalFormatting sqref="Y39">
    <cfRule type="cellIs" dxfId="157" priority="65" operator="equal">
      <formula>"NÃO"</formula>
    </cfRule>
    <cfRule type="cellIs" dxfId="156" priority="66" operator="equal">
      <formula>"SIM"</formula>
    </cfRule>
  </conditionalFormatting>
  <conditionalFormatting sqref="Y39">
    <cfRule type="cellIs" dxfId="155" priority="64" operator="equal">
      <formula>"OPORTUNIDADE"</formula>
    </cfRule>
  </conditionalFormatting>
  <conditionalFormatting sqref="Y39">
    <cfRule type="cellIs" dxfId="154" priority="62" operator="equal">
      <formula>"NÃO"</formula>
    </cfRule>
    <cfRule type="cellIs" dxfId="153" priority="63" operator="equal">
      <formula>"SIM"</formula>
    </cfRule>
  </conditionalFormatting>
  <conditionalFormatting sqref="Y39">
    <cfRule type="cellIs" dxfId="152" priority="61" operator="equal">
      <formula>"OPORTUNIDADE"</formula>
    </cfRule>
  </conditionalFormatting>
  <conditionalFormatting sqref="Y39">
    <cfRule type="cellIs" dxfId="151" priority="59" operator="equal">
      <formula>"NÃO"</formula>
    </cfRule>
    <cfRule type="cellIs" dxfId="150" priority="60" operator="equal">
      <formula>"SIM"</formula>
    </cfRule>
  </conditionalFormatting>
  <conditionalFormatting sqref="Y39">
    <cfRule type="cellIs" dxfId="149" priority="58" operator="equal">
      <formula>"OPORTUNIDADE"</formula>
    </cfRule>
  </conditionalFormatting>
  <conditionalFormatting sqref="Y39">
    <cfRule type="cellIs" dxfId="148" priority="56" operator="equal">
      <formula>"NÃO"</formula>
    </cfRule>
    <cfRule type="cellIs" dxfId="147" priority="57" operator="equal">
      <formula>"SIM"</formula>
    </cfRule>
  </conditionalFormatting>
  <conditionalFormatting sqref="Y39">
    <cfRule type="cellIs" dxfId="146" priority="55" operator="equal">
      <formula>"OPORTUNIDADE"</formula>
    </cfRule>
  </conditionalFormatting>
  <conditionalFormatting sqref="Y39">
    <cfRule type="cellIs" dxfId="145" priority="53" operator="equal">
      <formula>"NÃO"</formula>
    </cfRule>
    <cfRule type="cellIs" dxfId="144" priority="54" operator="equal">
      <formula>"SIM"</formula>
    </cfRule>
  </conditionalFormatting>
  <conditionalFormatting sqref="Y39">
    <cfRule type="cellIs" dxfId="143" priority="52" operator="equal">
      <formula>"OPORTUNIDADE"</formula>
    </cfRule>
  </conditionalFormatting>
  <conditionalFormatting sqref="Y39">
    <cfRule type="cellIs" dxfId="142" priority="50" operator="equal">
      <formula>"NÃO"</formula>
    </cfRule>
    <cfRule type="cellIs" dxfId="141" priority="51" operator="equal">
      <formula>"SIM"</formula>
    </cfRule>
  </conditionalFormatting>
  <conditionalFormatting sqref="Y39">
    <cfRule type="cellIs" dxfId="140" priority="49" operator="equal">
      <formula>"OPORTUNIDADE"</formula>
    </cfRule>
  </conditionalFormatting>
  <conditionalFormatting sqref="Y39">
    <cfRule type="cellIs" dxfId="139" priority="47" operator="equal">
      <formula>"NÃO"</formula>
    </cfRule>
    <cfRule type="cellIs" dxfId="138" priority="48" operator="equal">
      <formula>"SIM"</formula>
    </cfRule>
  </conditionalFormatting>
  <conditionalFormatting sqref="Y39:Z39">
    <cfRule type="cellIs" dxfId="137" priority="46" operator="equal">
      <formula>"OPORTUNIDADE"</formula>
    </cfRule>
  </conditionalFormatting>
  <conditionalFormatting sqref="Y39:Z39">
    <cfRule type="cellIs" dxfId="136" priority="44" operator="equal">
      <formula>"NÃO"</formula>
    </cfRule>
    <cfRule type="cellIs" dxfId="135" priority="45" operator="equal">
      <formula>"SIM"</formula>
    </cfRule>
  </conditionalFormatting>
  <conditionalFormatting sqref="Y39:Z39">
    <cfRule type="cellIs" dxfId="134" priority="43" operator="equal">
      <formula>"OPORTUNIDADE"</formula>
    </cfRule>
  </conditionalFormatting>
  <conditionalFormatting sqref="Y39:Z39">
    <cfRule type="cellIs" dxfId="133" priority="41" operator="equal">
      <formula>"NÃO"</formula>
    </cfRule>
    <cfRule type="cellIs" dxfId="132" priority="42" operator="equal">
      <formula>"SIM"</formula>
    </cfRule>
  </conditionalFormatting>
  <conditionalFormatting sqref="Y39:Z39">
    <cfRule type="cellIs" dxfId="131" priority="40" operator="equal">
      <formula>"OPORTUNIDADE"</formula>
    </cfRule>
  </conditionalFormatting>
  <conditionalFormatting sqref="Y39:Z39">
    <cfRule type="cellIs" dxfId="130" priority="38" operator="equal">
      <formula>"NÃO"</formula>
    </cfRule>
    <cfRule type="cellIs" dxfId="129" priority="39" operator="equal">
      <formula>"SIM"</formula>
    </cfRule>
  </conditionalFormatting>
  <conditionalFormatting sqref="Y39:Z39">
    <cfRule type="cellIs" dxfId="128" priority="37" operator="equal">
      <formula>"OPORTUNIDADE"</formula>
    </cfRule>
  </conditionalFormatting>
  <conditionalFormatting sqref="Y39:Z39">
    <cfRule type="cellIs" dxfId="127" priority="35" operator="equal">
      <formula>"NÃO"</formula>
    </cfRule>
    <cfRule type="cellIs" dxfId="126" priority="36" operator="equal">
      <formula>"SIM"</formula>
    </cfRule>
  </conditionalFormatting>
  <conditionalFormatting sqref="Y39:Z39">
    <cfRule type="cellIs" dxfId="125" priority="34" operator="equal">
      <formula>"OPORTUNIDADE"</formula>
    </cfRule>
  </conditionalFormatting>
  <conditionalFormatting sqref="Y39:Z39">
    <cfRule type="cellIs" dxfId="124" priority="32" operator="equal">
      <formula>"NÃO"</formula>
    </cfRule>
    <cfRule type="cellIs" dxfId="123" priority="33" operator="equal">
      <formula>"SIM"</formula>
    </cfRule>
  </conditionalFormatting>
  <conditionalFormatting sqref="Y39:Z39">
    <cfRule type="cellIs" dxfId="122" priority="31" operator="equal">
      <formula>"OPORTUNIDADE"</formula>
    </cfRule>
  </conditionalFormatting>
  <conditionalFormatting sqref="Y39:Z39">
    <cfRule type="cellIs" dxfId="121" priority="29" operator="equal">
      <formula>"NÃO"</formula>
    </cfRule>
    <cfRule type="cellIs" dxfId="120" priority="30" operator="equal">
      <formula>"SIM"</formula>
    </cfRule>
  </conditionalFormatting>
  <conditionalFormatting sqref="Y39:Z39">
    <cfRule type="cellIs" dxfId="119" priority="28" operator="equal">
      <formula>"OPORTUNIDADE"</formula>
    </cfRule>
  </conditionalFormatting>
  <conditionalFormatting sqref="Y39:Z39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Y39:Z39">
    <cfRule type="cellIs" dxfId="116" priority="25" operator="equal">
      <formula>"OPORTUNIDADE"</formula>
    </cfRule>
  </conditionalFormatting>
  <conditionalFormatting sqref="Y39:Z39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Y39:Z39">
    <cfRule type="cellIs" dxfId="113" priority="22" operator="equal">
      <formula>"OPORTUNIDADE"</formula>
    </cfRule>
  </conditionalFormatting>
  <conditionalFormatting sqref="Y39:Z39">
    <cfRule type="cellIs" dxfId="112" priority="20" operator="equal">
      <formula>"NÃO"</formula>
    </cfRule>
    <cfRule type="cellIs" dxfId="111" priority="21" operator="equal">
      <formula>"SIM"</formula>
    </cfRule>
  </conditionalFormatting>
  <conditionalFormatting sqref="Z35">
    <cfRule type="cellIs" dxfId="110" priority="19" operator="equal">
      <formula>"OPORTUNIDADE"</formula>
    </cfRule>
  </conditionalFormatting>
  <conditionalFormatting sqref="Z35">
    <cfRule type="cellIs" dxfId="109" priority="17" operator="equal">
      <formula>"NÃO"</formula>
    </cfRule>
    <cfRule type="cellIs" dxfId="108" priority="18" operator="equal">
      <formula>"SIM"</formula>
    </cfRule>
  </conditionalFormatting>
  <conditionalFormatting sqref="Y35">
    <cfRule type="cellIs" dxfId="107" priority="16" operator="equal">
      <formula>"OPORTUNIDADE"</formula>
    </cfRule>
  </conditionalFormatting>
  <conditionalFormatting sqref="Y35">
    <cfRule type="cellIs" dxfId="106" priority="14" operator="equal">
      <formula>"NÃO"</formula>
    </cfRule>
    <cfRule type="cellIs" dxfId="105" priority="15" operator="equal">
      <formula>"SIM"</formula>
    </cfRule>
  </conditionalFormatting>
  <conditionalFormatting sqref="BK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2" t="s">
        <v>1301</v>
      </c>
      <c r="D5" s="353"/>
      <c r="E5" s="353"/>
      <c r="F5" s="353"/>
      <c r="G5" s="353"/>
      <c r="H5" s="353"/>
      <c r="I5" s="353"/>
      <c r="J5" s="354"/>
      <c r="K5" s="355" t="s">
        <v>1302</v>
      </c>
      <c r="L5" s="356"/>
      <c r="M5" s="356"/>
      <c r="N5" s="356"/>
      <c r="O5" s="357" t="s">
        <v>1303</v>
      </c>
      <c r="P5" s="358"/>
      <c r="Q5" s="359"/>
    </row>
    <row r="6" spans="1:17" s="93" customFormat="1" ht="15.75" customHeight="1">
      <c r="A6" s="87" t="s">
        <v>1304</v>
      </c>
      <c r="B6" s="94" t="s">
        <v>1305</v>
      </c>
      <c r="C6" s="95" t="s">
        <v>1164</v>
      </c>
      <c r="D6" s="96" t="s">
        <v>1165</v>
      </c>
      <c r="E6" s="95" t="s">
        <v>1306</v>
      </c>
      <c r="F6" s="95" t="s">
        <v>1155</v>
      </c>
      <c r="G6" s="95" t="s">
        <v>1159</v>
      </c>
      <c r="H6" s="153" t="s">
        <v>628</v>
      </c>
      <c r="I6" s="131" t="s">
        <v>1160</v>
      </c>
      <c r="J6" s="131" t="s">
        <v>1161</v>
      </c>
      <c r="K6" s="139" t="s">
        <v>1155</v>
      </c>
      <c r="L6" s="139" t="s">
        <v>1307</v>
      </c>
      <c r="M6" s="139" t="s">
        <v>628</v>
      </c>
      <c r="N6" s="140" t="s">
        <v>1159</v>
      </c>
      <c r="O6" s="246" t="s">
        <v>1202</v>
      </c>
      <c r="P6" s="157"/>
      <c r="Q6" s="193" t="s">
        <v>1308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o intervalo execução da solda 14:50 ate 16:20 km 446/prod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em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DILL (TF-519)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0.125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1308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B32" sqref="B32:U4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0"/>
      <c r="B1" s="361"/>
      <c r="C1" s="362"/>
      <c r="L1" s="101"/>
      <c r="M1" s="124"/>
      <c r="N1" s="294"/>
      <c r="O1" s="294"/>
      <c r="P1" s="170"/>
      <c r="Q1" s="363" t="s">
        <v>1212</v>
      </c>
      <c r="R1" s="364"/>
      <c r="U1" s="102"/>
      <c r="V1" s="365" t="s">
        <v>1309</v>
      </c>
      <c r="W1" s="365"/>
      <c r="X1" s="365"/>
      <c r="Y1" s="104"/>
    </row>
    <row r="2" spans="1:25" s="100" customFormat="1" ht="11.25" customHeight="1">
      <c r="A2" s="105" t="s">
        <v>1310</v>
      </c>
      <c r="B2" s="105" t="s">
        <v>1305</v>
      </c>
      <c r="C2" s="105" t="s">
        <v>605</v>
      </c>
      <c r="D2" s="106" t="s">
        <v>1164</v>
      </c>
      <c r="E2" s="106" t="s">
        <v>1165</v>
      </c>
      <c r="F2" s="106" t="s">
        <v>1304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8</v>
      </c>
      <c r="M2" s="126" t="s">
        <v>4</v>
      </c>
      <c r="N2" s="295" t="s">
        <v>1157</v>
      </c>
      <c r="O2" s="295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1311</v>
      </c>
      <c r="U2" s="108" t="s">
        <v>1167</v>
      </c>
      <c r="V2" s="103">
        <f ca="1">TODAY()-1</f>
        <v>45992</v>
      </c>
      <c r="W2" s="103">
        <f ca="1">V2-1</f>
        <v>45991</v>
      </c>
      <c r="X2" s="103">
        <f ca="1">W2-1</f>
        <v>45990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6">
        <f>IF(FN_MC!K6="","*",FN_MC!K6)</f>
        <v>506</v>
      </c>
      <c r="O4" s="296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6">
        <f>IF(FN_MC!K7="","*",FN_MC!K7)</f>
        <v>538.24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6">
        <f>IF(FN_MC!K8="","*",FN_MC!K8)</f>
        <v>334.1</v>
      </c>
      <c r="O6" s="296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6">
        <f>IF(FN_MC!K9="","*",FN_MC!K9)</f>
        <v>290</v>
      </c>
      <c r="O7" s="296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180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6">
        <f>IF(FN_MC!K11="","*",FN_MC!K11)</f>
        <v>64.563999999999993</v>
      </c>
      <c r="O9" s="296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6">
        <f>IF(FN_MC!K12="","*",FN_MC!K12)</f>
        <v>64.563999999999993</v>
      </c>
      <c r="O10" s="296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312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6">
        <f>IF(FN_MC!K13="","*",FN_MC!K13)</f>
        <v>294</v>
      </c>
      <c r="O11" s="296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6">
        <f>IF(FN_MC!K14="","*",FN_MC!K14)</f>
        <v>175</v>
      </c>
      <c r="O12" s="296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6">
        <f>IF(FN_MC!K15="","*",FN_MC!K15)</f>
        <v>1882</v>
      </c>
      <c r="O13" s="296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6">
        <f>IF(FN_MC!K18="","*",FN_MC!K18)</f>
        <v>615.41999999999996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6">
        <f>IF(FN_MC!K19="","*",FN_MC!K19)</f>
        <v>501</v>
      </c>
      <c r="O17" s="296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180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6">
        <f>IF(FN_MC!K20="","*",FN_MC!K20)</f>
        <v>501</v>
      </c>
      <c r="O18" s="296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6">
        <f>IF(FN_MC!K21="","*",FN_MC!K21)</f>
        <v>444.98</v>
      </c>
      <c r="O19" s="296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6">
        <f>IF(FN_MC!K22="","*",FN_MC!K22)</f>
        <v>416.2</v>
      </c>
      <c r="O20" s="296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6">
        <f>IF(FN_MC!K23="","*",FN_MC!K23)</f>
        <v>311.89999999999998</v>
      </c>
      <c r="O21" s="296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6">
        <f>IF(FN_MC!K24="","*",FN_MC!K24)</f>
        <v>221.8</v>
      </c>
      <c r="O22" s="296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6">
        <f>IF(FN_MC!K25="","*",FN_MC!K25)</f>
        <v>221.8</v>
      </c>
      <c r="O23" s="296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6">
        <f>IF(FN_MC!K26="","*",FN_MC!K26)</f>
        <v>200</v>
      </c>
      <c r="O24" s="296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840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6">
        <f>IF(FN_MC!K27="","*",FN_MC!K27)</f>
        <v>64.563999999999993</v>
      </c>
      <c r="O25" s="296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6">
        <f>IF(FN_MC!K28="","*",FN_MC!K28)</f>
        <v>252</v>
      </c>
      <c r="O26" s="296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6">
        <f>IF(FN_MC!K29="","*",FN_MC!K29)</f>
        <v>251</v>
      </c>
      <c r="O27" s="296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6">
        <f>IF(FN_MC!K30="","*",FN_MC!K30)</f>
        <v>1290</v>
      </c>
      <c r="O28" s="296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6">
        <f>IF(FN_MC!K31="","*",FN_MC!K31)</f>
        <v>1882</v>
      </c>
      <c r="O29" s="296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6">
        <f>IF(FN_MC!K34="","*",FN_MC!K34)</f>
        <v>615.41999999999996</v>
      </c>
      <c r="O32" s="296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6">
        <f>IF(FN_MC!K35="","*",FN_MC!K35)</f>
        <v>501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DILL (TF-519)</v>
      </c>
      <c r="H34" s="110" t="str">
        <f>IF(FN_MC!F36="","*",FN_MC!F36)</f>
        <v>PDM - SUBSTITUIÇÃO - TRILHO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6">
        <f>IF(FN_MC!K36="","*",FN_MC!K36)</f>
        <v>444.98</v>
      </c>
      <c r="O34" s="296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0.125</v>
      </c>
      <c r="S34" s="110" t="str">
        <f>IF(FN_MC!Q36="","*",CONCATENATE(FN_MC!Q36," ",FN_MC!R36))</f>
        <v>624 M</v>
      </c>
      <c r="T34" s="110" t="str">
        <f>IF(FN_MC!V36="","*",FN_MC!V36)</f>
        <v xml:space="preserve">elton </v>
      </c>
      <c r="U34" s="110" t="str">
        <f>IF(FN_MC!W36="","*",FN_MC!W36)</f>
        <v xml:space="preserve">Substituição de trilho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6">
        <f>IF(FN_MC!K37="","*",FN_MC!K37)</f>
        <v>428</v>
      </c>
      <c r="O35" s="296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6">
        <f>IF(FN_MC!K38="","*",FN_MC!K38)</f>
        <v>416.2</v>
      </c>
      <c r="O36" s="296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6">
        <f>IF(FN_MC!K39="","*",FN_MC!K39)</f>
        <v>290</v>
      </c>
      <c r="O37" s="296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180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DORMENTE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6">
        <f>IF(FN_MC!K40="","*",FN_MC!K40)</f>
        <v>273</v>
      </c>
      <c r="O38" s="296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600 Nº DE DORMENTES</v>
      </c>
      <c r="T38" s="110" t="str">
        <f>IF(FN_MC!V40="","*",FN_MC!V40)</f>
        <v>Efrain</v>
      </c>
      <c r="U38" s="110" t="str">
        <f>IF(FN_MC!W40="","*",FN_MC!W40)</f>
        <v xml:space="preserve">Descarga de dormentes 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6">
        <f>IF(FN_MC!K41="","*",FN_MC!K41)</f>
        <v>200</v>
      </c>
      <c r="O39" s="296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6">
        <f>IF(FN_MC!K42="","*",FN_MC!K42)</f>
        <v>64.563999999999993</v>
      </c>
      <c r="O40" s="296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6">
        <f>IF(FN_MC!K43="","*",FN_MC!K43)</f>
        <v>251</v>
      </c>
      <c r="O41" s="296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6">
        <f>IF(FN_MC!K44="","*",FN_MC!K44)</f>
        <v>1882</v>
      </c>
      <c r="O42" s="296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Higor</v>
      </c>
      <c r="U42" s="110" t="str">
        <f>IF(FN_MC!W44="","*",FN_MC!W44)</f>
        <v xml:space="preserve">Caminhão de solda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6" t="str">
        <f>IF(FN_MC!K51="","*",FN_MC!K51)</f>
        <v>*</v>
      </c>
      <c r="O49" s="296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6" t="str">
        <f>IF(FN_MC!K54="","*",FN_MC!K54)</f>
        <v>*</v>
      </c>
      <c r="O52" s="296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1312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1313</v>
      </c>
      <c r="C2" s="95" t="s">
        <v>1149</v>
      </c>
      <c r="D2" s="95" t="s">
        <v>1151</v>
      </c>
      <c r="E2" s="95" t="s">
        <v>1314</v>
      </c>
      <c r="F2" s="95" t="s">
        <v>1315</v>
      </c>
      <c r="G2" s="95" t="s">
        <v>1316</v>
      </c>
      <c r="H2" s="95" t="s">
        <v>1317</v>
      </c>
      <c r="I2" s="95" t="s">
        <v>1318</v>
      </c>
      <c r="J2" s="95" t="s">
        <v>1319</v>
      </c>
      <c r="K2" s="131" t="s">
        <v>1320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*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*</v>
      </c>
      <c r="C34" s="121">
        <f>IF(FN_MC!B36="","*",FN_MC!B36)</f>
        <v>45994</v>
      </c>
      <c r="D34" s="121" t="str">
        <f>IF(FN_MC!D36="","*",FN_MC!D36)</f>
        <v>DILL (TF-519)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*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ACIONAMENTO</v>
      </c>
      <c r="J42" s="122">
        <f>IF(FN_MC!AA44="","*",FN_MC!AA44)</f>
        <v>1</v>
      </c>
      <c r="K42" s="134">
        <f>IF(FN_MC!AD44="","*",FN_MC!AD44)</f>
        <v>0.33333333333333331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2025-12-02T18:59:16Z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