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396" documentId="8_{B6337239-1A00-434D-AAD0-422EA1FEB5AE}" xr6:coauthVersionLast="47" xr6:coauthVersionMax="47" xr10:uidLastSave="{6F1C263B-370A-4AAA-A181-BE86C4D01F26}"/>
  <bookViews>
    <workbookView xWindow="-120" yWindow="-120" windowWidth="20730" windowHeight="11040" firstSheet="3" activeTab="6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9" i="1" l="1" a="1"/>
  <c r="H109" i="1" s="1"/>
  <c r="H108" i="1" a="1"/>
  <c r="H108" i="1" s="1"/>
  <c r="H103" i="1" a="1"/>
  <c r="H103" i="1" s="1"/>
  <c r="H102" i="1" a="1"/>
  <c r="H102" i="1" s="1"/>
  <c r="M77" i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D78" i="16"/>
  <c r="E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8" i="16"/>
  <c r="L78" i="16"/>
  <c r="L79" i="16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0" i="16" s="1"/>
  <c r="N42" i="1" a="1"/>
  <c r="N42" i="1"/>
  <c r="L40" i="16" s="1"/>
  <c r="R42" i="1"/>
  <c r="S42" i="1" a="1"/>
  <c r="S42" i="1"/>
  <c r="D40" i="16" s="1"/>
  <c r="T42" i="1" a="1"/>
  <c r="T42" i="1"/>
  <c r="E40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1" i="16" s="1"/>
  <c r="N43" i="1" a="1"/>
  <c r="N43" i="1"/>
  <c r="L41" i="16" s="1"/>
  <c r="R43" i="1"/>
  <c r="R41" i="16" s="1"/>
  <c r="S43" i="1" a="1"/>
  <c r="S43" i="1"/>
  <c r="D41" i="16" s="1"/>
  <c r="T43" i="1" a="1"/>
  <c r="T43" i="1"/>
  <c r="E41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3" i="16" s="1"/>
  <c r="S45" i="1" a="1"/>
  <c r="S45" i="1"/>
  <c r="D43" i="16" s="1"/>
  <c r="T45" i="1" a="1"/>
  <c r="T45" i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/>
  <c r="D48" i="16" s="1"/>
  <c r="T50" i="1" a="1"/>
  <c r="T50" i="1"/>
  <c r="E48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9" i="16" s="1"/>
  <c r="N51" i="1" a="1"/>
  <c r="N51" i="1"/>
  <c r="L49" i="16" s="1"/>
  <c r="R51" i="1"/>
  <c r="R49" i="16" s="1"/>
  <c r="S51" i="1" a="1"/>
  <c r="S51" i="1"/>
  <c r="D49" i="16" s="1"/>
  <c r="T51" i="1" a="1"/>
  <c r="T51" i="1"/>
  <c r="E49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50" i="16" s="1"/>
  <c r="N52" i="1" a="1"/>
  <c r="N52" i="1"/>
  <c r="L50" i="16" s="1"/>
  <c r="R52" i="1"/>
  <c r="S52" i="1" a="1"/>
  <c r="S52" i="1"/>
  <c r="D50" i="16" s="1"/>
  <c r="T52" i="1" a="1"/>
  <c r="T52" i="1"/>
  <c r="E50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1" i="16" s="1"/>
  <c r="N53" i="1" a="1"/>
  <c r="N53" i="1"/>
  <c r="L51" i="16" s="1"/>
  <c r="R53" i="1"/>
  <c r="S53" i="1" a="1"/>
  <c r="S53" i="1"/>
  <c r="D51" i="16" s="1"/>
  <c r="T53" i="1" a="1"/>
  <c r="T53" i="1"/>
  <c r="E51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2" i="16" s="1"/>
  <c r="N54" i="1" a="1"/>
  <c r="N54" i="1"/>
  <c r="L52" i="16" s="1"/>
  <c r="R54" i="1"/>
  <c r="S54" i="1" a="1"/>
  <c r="S54" i="1"/>
  <c r="D52" i="16" s="1"/>
  <c r="T54" i="1" a="1"/>
  <c r="T54" i="1"/>
  <c r="E52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3" i="16" s="1"/>
  <c r="R55" i="1"/>
  <c r="R53" i="16" s="1"/>
  <c r="S55" i="1" a="1"/>
  <c r="S55" i="1"/>
  <c r="D53" i="16" s="1"/>
  <c r="T55" i="1" a="1"/>
  <c r="T55" i="1"/>
  <c r="E53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/>
  <c r="L58" i="16" s="1"/>
  <c r="R60" i="1"/>
  <c r="R58" i="16" s="1"/>
  <c r="S60" i="1" a="1"/>
  <c r="S60" i="1"/>
  <c r="D58" i="16" s="1"/>
  <c r="T60" i="1" a="1"/>
  <c r="T60" i="1" s="1"/>
  <c r="E58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 s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2" i="16" s="1"/>
  <c r="N64" i="1" a="1"/>
  <c r="N64" i="1" s="1"/>
  <c r="R64" i="1"/>
  <c r="S64" i="1" a="1"/>
  <c r="S64" i="1" s="1"/>
  <c r="D62" i="16" s="1"/>
  <c r="T64" i="1" a="1"/>
  <c r="T64" i="1"/>
  <c r="E62" i="16" s="1"/>
  <c r="AI64" i="1"/>
  <c r="AJ64" i="1"/>
  <c r="AK64" i="1"/>
  <c r="K83" i="11" s="1"/>
  <c r="AL64" i="1"/>
  <c r="AM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4" i="16" s="1"/>
  <c r="S66" i="1" a="1"/>
  <c r="S66" i="1" s="1"/>
  <c r="D64" i="16" s="1"/>
  <c r="T66" i="1" a="1"/>
  <c r="T66" i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R70" i="1"/>
  <c r="R68" i="16" s="1"/>
  <c r="S70" i="1" a="1"/>
  <c r="S70" i="1" s="1"/>
  <c r="D68" i="16" s="1"/>
  <c r="T70" i="1" a="1"/>
  <c r="T70" i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R74" i="1"/>
  <c r="R72" i="16" s="1"/>
  <c r="S74" i="1" a="1"/>
  <c r="S74" i="1" s="1"/>
  <c r="D72" i="16" s="1"/>
  <c r="T74" i="1" a="1"/>
  <c r="T74" i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K75" i="16"/>
  <c r="L75" i="16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6" i="16"/>
  <c r="L76" i="16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K77" i="16"/>
  <c r="L77" i="16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K79" i="16"/>
  <c r="R80" i="1"/>
  <c r="R79" i="16" s="1"/>
  <c r="S80" i="1" a="1"/>
  <c r="S80" i="1" s="1"/>
  <c r="D79" i="16" s="1"/>
  <c r="T80" i="1" a="1"/>
  <c r="T80" i="1" s="1"/>
  <c r="E79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80" i="16" s="1"/>
  <c r="N81" i="1" a="1"/>
  <c r="N81" i="1" s="1"/>
  <c r="L80" i="16" s="1"/>
  <c r="R81" i="1"/>
  <c r="R80" i="16" s="1"/>
  <c r="S81" i="1" a="1"/>
  <c r="S81" i="1" s="1"/>
  <c r="D80" i="16" s="1"/>
  <c r="T81" i="1" a="1"/>
  <c r="T81" i="1" s="1"/>
  <c r="E80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1" i="16" s="1"/>
  <c r="N82" i="1" a="1"/>
  <c r="N82" i="1" s="1"/>
  <c r="L81" i="16" s="1"/>
  <c r="R82" i="1"/>
  <c r="R81" i="16" s="1"/>
  <c r="S82" i="1" a="1"/>
  <c r="S82" i="1" s="1"/>
  <c r="D81" i="16" s="1"/>
  <c r="T82" i="1" a="1"/>
  <c r="T82" i="1" s="1"/>
  <c r="E81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2" i="16" s="1"/>
  <c r="N83" i="1" a="1"/>
  <c r="N83" i="1" s="1"/>
  <c r="L82" i="16" s="1"/>
  <c r="R83" i="1"/>
  <c r="S83" i="1" a="1"/>
  <c r="S83" i="1" s="1"/>
  <c r="D82" i="16" s="1"/>
  <c r="T83" i="1" a="1"/>
  <c r="T83" i="1" s="1"/>
  <c r="E82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3" i="16" s="1"/>
  <c r="N84" i="1" a="1"/>
  <c r="N84" i="1" s="1"/>
  <c r="L83" i="16" s="1"/>
  <c r="R84" i="1"/>
  <c r="R83" i="16" s="1"/>
  <c r="S84" i="1" a="1"/>
  <c r="S84" i="1" s="1"/>
  <c r="D83" i="16" s="1"/>
  <c r="T84" i="1" a="1"/>
  <c r="T84" i="1" s="1"/>
  <c r="E83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4" i="16" s="1"/>
  <c r="N85" i="1" a="1"/>
  <c r="N85" i="1" s="1"/>
  <c r="L84" i="16" s="1"/>
  <c r="R85" i="1"/>
  <c r="R84" i="16" s="1"/>
  <c r="S85" i="1" a="1"/>
  <c r="S85" i="1" s="1"/>
  <c r="D84" i="16" s="1"/>
  <c r="T85" i="1" a="1"/>
  <c r="T85" i="1" s="1"/>
  <c r="E84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5" i="16" s="1"/>
  <c r="N86" i="1" a="1"/>
  <c r="N86" i="1" s="1"/>
  <c r="L85" i="16" s="1"/>
  <c r="R86" i="1"/>
  <c r="S86" i="1" a="1"/>
  <c r="S86" i="1" s="1"/>
  <c r="D85" i="16" s="1"/>
  <c r="T86" i="1" a="1"/>
  <c r="T86" i="1" s="1"/>
  <c r="E85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6" i="16" s="1"/>
  <c r="L86" i="16"/>
  <c r="R87" i="1"/>
  <c r="R86" i="16" s="1"/>
  <c r="S87" i="1" a="1"/>
  <c r="S87" i="1" s="1"/>
  <c r="D86" i="16" s="1"/>
  <c r="T87" i="1" a="1"/>
  <c r="T87" i="1" s="1"/>
  <c r="E86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7" i="16" s="1"/>
  <c r="N88" i="1" a="1"/>
  <c r="N88" i="1" s="1"/>
  <c r="L87" i="16" s="1"/>
  <c r="R88" i="1"/>
  <c r="R87" i="16" s="1"/>
  <c r="S88" i="1" a="1"/>
  <c r="S88" i="1" s="1"/>
  <c r="D87" i="16" s="1"/>
  <c r="T88" i="1" a="1"/>
  <c r="T88" i="1" s="1"/>
  <c r="E87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8" i="16" s="1"/>
  <c r="N89" i="1" a="1"/>
  <c r="N89" i="1" s="1"/>
  <c r="L88" i="16" s="1"/>
  <c r="R89" i="1"/>
  <c r="S89" i="1" a="1"/>
  <c r="S89" i="1" s="1"/>
  <c r="D88" i="16" s="1"/>
  <c r="T89" i="1" a="1"/>
  <c r="T89" i="1" s="1"/>
  <c r="E88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9" i="16" s="1"/>
  <c r="N90" i="1" a="1"/>
  <c r="N90" i="1" s="1"/>
  <c r="L89" i="16" s="1"/>
  <c r="R90" i="1"/>
  <c r="S90" i="1" a="1"/>
  <c r="S90" i="1" s="1"/>
  <c r="D89" i="16" s="1"/>
  <c r="T90" i="1" a="1"/>
  <c r="T90" i="1" s="1"/>
  <c r="E89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90" i="16" s="1"/>
  <c r="N91" i="1" a="1"/>
  <c r="N91" i="1" s="1"/>
  <c r="L90" i="16" s="1"/>
  <c r="R91" i="1"/>
  <c r="S91" i="1" a="1"/>
  <c r="S91" i="1" s="1"/>
  <c r="D90" i="16" s="1"/>
  <c r="T91" i="1" a="1"/>
  <c r="T91" i="1" s="1"/>
  <c r="E90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1" i="16" s="1"/>
  <c r="N92" i="1" a="1"/>
  <c r="N92" i="1" s="1"/>
  <c r="L91" i="16" s="1"/>
  <c r="R92" i="1"/>
  <c r="R91" i="16" s="1"/>
  <c r="S92" i="1" a="1"/>
  <c r="S92" i="1" s="1"/>
  <c r="D91" i="16" s="1"/>
  <c r="T92" i="1" a="1"/>
  <c r="T92" i="1" s="1"/>
  <c r="E91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2" i="16" s="1"/>
  <c r="N93" i="1" a="1"/>
  <c r="N93" i="1" s="1"/>
  <c r="L92" i="16" s="1"/>
  <c r="R93" i="1"/>
  <c r="S93" i="1" a="1"/>
  <c r="S93" i="1" s="1"/>
  <c r="D92" i="16" s="1"/>
  <c r="T93" i="1" a="1"/>
  <c r="T93" i="1" s="1"/>
  <c r="E92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3" i="16" s="1"/>
  <c r="N94" i="1" a="1"/>
  <c r="N94" i="1" s="1"/>
  <c r="L93" i="16" s="1"/>
  <c r="R94" i="1"/>
  <c r="R93" i="16" s="1"/>
  <c r="S94" i="1" a="1"/>
  <c r="S94" i="1" s="1"/>
  <c r="D93" i="16" s="1"/>
  <c r="T94" i="1" a="1"/>
  <c r="T94" i="1" s="1"/>
  <c r="E93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4" i="16" s="1"/>
  <c r="N95" i="1" a="1"/>
  <c r="N95" i="1" s="1"/>
  <c r="L94" i="16" s="1"/>
  <c r="R95" i="1"/>
  <c r="S95" i="1" a="1"/>
  <c r="S95" i="1" s="1"/>
  <c r="D94" i="16" s="1"/>
  <c r="T95" i="1" a="1"/>
  <c r="T95" i="1" s="1"/>
  <c r="E94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5" i="16" s="1"/>
  <c r="N96" i="1" a="1"/>
  <c r="N96" i="1" s="1"/>
  <c r="L95" i="16" s="1"/>
  <c r="R96" i="1"/>
  <c r="R95" i="16" s="1"/>
  <c r="S96" i="1" a="1"/>
  <c r="S96" i="1" s="1"/>
  <c r="D95" i="16" s="1"/>
  <c r="T96" i="1" a="1"/>
  <c r="T96" i="1" s="1"/>
  <c r="E95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6" i="16" s="1"/>
  <c r="N97" i="1" a="1"/>
  <c r="N97" i="1" s="1"/>
  <c r="L96" i="16" s="1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7" i="16" s="1"/>
  <c r="N98" i="1" a="1"/>
  <c r="N98" i="1" s="1"/>
  <c r="L97" i="16" s="1"/>
  <c r="R98" i="1"/>
  <c r="R97" i="16" s="1"/>
  <c r="S98" i="1" a="1"/>
  <c r="S98" i="1" s="1"/>
  <c r="D97" i="16" s="1"/>
  <c r="T98" i="1" a="1"/>
  <c r="T98" i="1" s="1"/>
  <c r="E97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8" i="16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1" i="16" s="1"/>
  <c r="N102" i="1" a="1"/>
  <c r="N102" i="1" s="1"/>
  <c r="L101" i="16" s="1"/>
  <c r="R102" i="1"/>
  <c r="R101" i="16" s="1"/>
  <c r="S102" i="1" a="1"/>
  <c r="S102" i="1" s="1"/>
  <c r="D101" i="16" s="1"/>
  <c r="T102" i="1" a="1"/>
  <c r="T102" i="1" s="1"/>
  <c r="E101" i="16" s="1"/>
  <c r="AI102" i="1"/>
  <c r="BB102" i="1" s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L102" i="16"/>
  <c r="R103" i="1"/>
  <c r="R102" i="16" s="1"/>
  <c r="S103" i="1" a="1"/>
  <c r="S103" i="1" s="1"/>
  <c r="D102" i="16" s="1"/>
  <c r="T103" i="1" a="1"/>
  <c r="T103" i="1" s="1"/>
  <c r="E102" i="16" s="1"/>
  <c r="AI103" i="1"/>
  <c r="BB103" i="1" s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K103" i="16"/>
  <c r="L103" i="16"/>
  <c r="R104" i="1"/>
  <c r="R103" i="16" s="1"/>
  <c r="S104" i="1" a="1"/>
  <c r="S104" i="1" s="1"/>
  <c r="D103" i="16" s="1"/>
  <c r="T104" i="1" a="1"/>
  <c r="T104" i="1" s="1"/>
  <c r="E103" i="16" s="1"/>
  <c r="AI104" i="1"/>
  <c r="BB104" i="1" s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R104" i="16" s="1"/>
  <c r="S105" i="1" a="1"/>
  <c r="S105" i="1" s="1"/>
  <c r="D104" i="16" s="1"/>
  <c r="T105" i="1" a="1"/>
  <c r="T105" i="1" s="1"/>
  <c r="E104" i="16" s="1"/>
  <c r="AI105" i="1"/>
  <c r="BB105" i="1" s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K105" i="16"/>
  <c r="L105" i="16"/>
  <c r="R106" i="1"/>
  <c r="R105" i="16" s="1"/>
  <c r="S106" i="1" a="1"/>
  <c r="S106" i="1" s="1"/>
  <c r="D105" i="16" s="1"/>
  <c r="T106" i="1" a="1"/>
  <c r="T106" i="1" s="1"/>
  <c r="E105" i="16" s="1"/>
  <c r="AI106" i="1"/>
  <c r="BB106" i="1" s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6" i="16" s="1"/>
  <c r="N107" i="1" a="1"/>
  <c r="N107" i="1" s="1"/>
  <c r="L106" i="16" s="1"/>
  <c r="R107" i="1"/>
  <c r="R106" i="16" s="1"/>
  <c r="S107" i="1" a="1"/>
  <c r="S107" i="1" s="1"/>
  <c r="D106" i="16" s="1"/>
  <c r="T107" i="1" a="1"/>
  <c r="T107" i="1" s="1"/>
  <c r="E106" i="16" s="1"/>
  <c r="AI107" i="1"/>
  <c r="BB107" i="1" s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7" i="16" s="1"/>
  <c r="N108" i="1" a="1"/>
  <c r="N108" i="1" s="1"/>
  <c r="L107" i="16" s="1"/>
  <c r="R108" i="1"/>
  <c r="R107" i="16" s="1"/>
  <c r="S108" i="1" a="1"/>
  <c r="S108" i="1" s="1"/>
  <c r="D107" i="16" s="1"/>
  <c r="T108" i="1" a="1"/>
  <c r="T108" i="1" s="1"/>
  <c r="E107" i="16" s="1"/>
  <c r="AI108" i="1"/>
  <c r="BB108" i="1" s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8" i="16" s="1"/>
  <c r="N109" i="1" a="1"/>
  <c r="N109" i="1" s="1"/>
  <c r="L108" i="16" s="1"/>
  <c r="R109" i="1"/>
  <c r="R108" i="16" s="1"/>
  <c r="S109" i="1" a="1"/>
  <c r="S109" i="1" s="1"/>
  <c r="D108" i="16" s="1"/>
  <c r="T109" i="1" a="1"/>
  <c r="T109" i="1" s="1"/>
  <c r="E108" i="16" s="1"/>
  <c r="AI109" i="1"/>
  <c r="BB109" i="1" s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9" i="16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0" i="16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1" i="16" s="1"/>
  <c r="N112" i="1" a="1"/>
  <c r="N112" i="1" s="1"/>
  <c r="L111" i="16" s="1"/>
  <c r="R112" i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2" i="16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3" i="16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4" i="16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5" i="16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6" i="16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7" i="16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8" i="16" s="1"/>
  <c r="N119" i="1" a="1"/>
  <c r="N119" i="1" s="1"/>
  <c r="L118" i="16" s="1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9" i="16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0" i="16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1" i="16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2" i="16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3" i="16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4" i="16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5" i="16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6" i="16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7" i="16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8" i="16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9" i="16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0" i="16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1" i="16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2" i="16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3" i="16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4" i="16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5" i="16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6" i="16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7" i="16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8" i="16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9" i="16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0" i="16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1" i="16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2" i="16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3" i="16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4" i="16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5" i="16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6" i="16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7" i="16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8" i="16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9" i="16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0" i="16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1" i="16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2" i="16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3" i="16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4" i="16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5" i="16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6" i="16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7" i="16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8" i="16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9" i="16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2" i="16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6" i="16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74" i="16" l="1"/>
  <c r="AN76" i="1"/>
  <c r="L72" i="16"/>
  <c r="AN74" i="1"/>
  <c r="L64" i="16"/>
  <c r="AN66" i="1"/>
  <c r="L63" i="16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K66" i="16"/>
  <c r="AM68" i="1"/>
  <c r="K64" i="16"/>
  <c r="AM66" i="1"/>
  <c r="L71" i="16"/>
  <c r="AN73" i="1"/>
  <c r="K63" i="16"/>
  <c r="AM65" i="1"/>
  <c r="L62" i="16"/>
  <c r="AN64" i="1"/>
  <c r="L68" i="16"/>
  <c r="AN70" i="1"/>
  <c r="AM67" i="1"/>
  <c r="BB79" i="1"/>
  <c r="BD75" i="1" a="1"/>
  <c r="BD75" i="1" s="1"/>
  <c r="BD74" i="1" a="1"/>
  <c r="BD74" i="1" s="1"/>
  <c r="BB73" i="1"/>
  <c r="AJ105" i="1"/>
  <c r="AJ103" i="1"/>
  <c r="AJ101" i="1"/>
  <c r="BD73" i="1" a="1"/>
  <c r="BD73" i="1" s="1"/>
  <c r="BD70" i="1" a="1"/>
  <c r="BD70" i="1" s="1"/>
  <c r="BD61" i="1" a="1"/>
  <c r="BD61" i="1" s="1"/>
  <c r="AJ107" i="1"/>
  <c r="BQ199" i="1"/>
  <c r="BQ196" i="1"/>
  <c r="BQ193" i="1"/>
  <c r="BQ190" i="1"/>
  <c r="BQ187" i="1"/>
  <c r="AJ108" i="1"/>
  <c r="AJ98" i="1"/>
  <c r="AJ109" i="1"/>
  <c r="AJ106" i="1"/>
  <c r="AJ94" i="1"/>
  <c r="AJ102" i="1"/>
  <c r="AJ99" i="1"/>
  <c r="AJ104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2" i="16"/>
  <c r="U42" i="16"/>
  <c r="U39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5" i="11" l="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<sst xmlns="http://schemas.openxmlformats.org/spreadsheetml/2006/main" count="5399" uniqueCount="1526">
  <si>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</si>
  <si>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</si>
  <si>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</si>
  <si>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</si>
  <si>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</si>
  <si>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</si>
  <si>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</si>
  <si>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</si>
  <si>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</si>
  <si>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</si>
  <si>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</si>
  <si>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</si>
  <si>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</si>
  <si>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</si>
  <si>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</si>
  <si>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</si>
  <si>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</si>
  <si>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</si>
  <si>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</si>
  <si>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</si>
  <si>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</si>
  <si>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</si>
  <si>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</si>
  <si>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</si>
  <si>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</si>
  <si>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</si>
  <si>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</si>
  <si>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</si>
  <si>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</si>
  <si>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</si>
  <si>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</si>
  <si>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</si>
  <si>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</si>
  <si>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</si>
  <si>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</si>
  <si>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</si>
  <si>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</si>
  <si>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</si>
  <si>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</si>
  <si>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</si>
  <si>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</si>
  <si>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</si>
  <si>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</si>
  <si>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</si>
  <si>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</si>
  <si>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</si>
  <si>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</si>
  <si>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</si>
  <si>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</si>
  <si>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</si>
  <si>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</si>
  <si>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</si>
  <si>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</si>
  <si>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</si>
  <si>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</si>
  <si>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</si>
  <si>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</si>
  <si>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</si>
  <si>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</si>
  <si>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</si>
  <si>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</si>
  <si>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</si>
  <si>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</si>
  <si>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</si>
  <si>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</si>
  <si>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</si>
  <si>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</si>
  <si>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</si>
  <si>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</si>
  <si>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</si>
  <si>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</si>
  <si>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</si>
  <si>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</si>
  <si>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</si>
  <si>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</si>
  <si>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</si>
  <si>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</si>
  <si>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</si>
  <si>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</si>
  <si>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</si>
  <si>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</si>
  <si>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</si>
  <si>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</si>
  <si>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</si>
  <si>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</si>
  <si>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</si>
  <si>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</si>
  <si>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</si>
  <si>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</si>
  <si>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</si>
  <si>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</si>
  <si>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</si>
  <si>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</si>
  <si>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</si>
  <si>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</si>
  <si>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</si>
  <si>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</si>
  <si>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</si>
  <si>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</si>
  <si>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</si>
  <si>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</si>
  <si>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</si>
  <si>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</si>
  <si>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</si>
  <si>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</si>
  <si>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</si>
  <si>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</si>
  <si>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</si>
  <si>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</si>
  <si>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</si>
  <si>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</si>
  <si>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</si>
  <si>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</si>
  <si>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</si>
  <si>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</si>
  <si>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</si>
  <si>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</si>
  <si>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</si>
  <si>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</si>
  <si>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</si>
  <si>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</si>
  <si>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</si>
  <si>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</si>
  <si>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</si>
  <si>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</si>
  <si>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</si>
  <si>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</si>
  <si>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</si>
  <si>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</si>
  <si>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</si>
  <si>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</si>
  <si>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</si>
  <si>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</si>
  <si>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</si>
  <si>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</si>
  <si>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</si>
  <si>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</si>
  <si>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</si>
  <si>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</si>
  <si>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</si>
  <si>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</si>
  <si>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</si>
  <si>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</si>
  <si>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</si>
  <si>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</si>
  <si>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</si>
  <si>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</si>
  <si>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</si>
  <si>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</si>
  <si>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</si>
  <si>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</si>
  <si>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</si>
  <si>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</si>
  <si>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</si>
  <si>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</si>
  <si>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</si>
  <si>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</si>
  <si>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</si>
  <si>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</si>
  <si>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</si>
  <si>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</si>
  <si>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</si>
  <si>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</si>
  <si>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</si>
  <si>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</si>
  <si>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</si>
  <si>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</si>
  <si>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</si>
  <si>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</si>
  <si>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</si>
  <si>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</si>
  <si>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</si>
  <si>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</si>
  <si>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</si>
  <si>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</si>
  <si>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</si>
  <si>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</si>
  <si>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</si>
  <si>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</si>
  <si>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</si>
  <si>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</si>
  <si>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</si>
  <si>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</si>
  <si>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</si>
  <si>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</si>
  <si>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</si>
  <si>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</si>
  <si>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</si>
  <si>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</si>
  <si>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</si>
  <si>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</si>
  <si>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</si>
  <si>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</si>
  <si>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</si>
  <si>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</si>
  <si>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</si>
  <si>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</si>
  <si>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</si>
  <si>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</si>
  <si>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</si>
  <si>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</si>
  <si>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</si>
  <si>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</si>
  <si>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</si>
  <si>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</si>
  <si>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</si>
  <si>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</si>
  <si>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</si>
  <si>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</si>
  <si>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</si>
  <si>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</si>
  <si>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</si>
  <si>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</si>
  <si>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</si>
  <si>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</si>
  <si>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</si>
  <si>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</si>
  <si>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</si>
  <si>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</si>
  <si>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</si>
  <si>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</si>
  <si>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</si>
  <si>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</si>
  <si>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</si>
  <si>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</si>
  <si>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</si>
  <si>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</si>
  <si>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</si>
  <si>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</si>
  <si>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</si>
  <si>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</si>
  <si>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</si>
  <si>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</si>
  <si>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</si>
  <si>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</si>
  <si>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</si>
  <si>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</si>
  <si>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</si>
  <si>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</si>
  <si>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</si>
  <si>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</si>
  <si>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</si>
  <si>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</si>
  <si>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</si>
  <si>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</si>
  <si>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</si>
  <si>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</si>
  <si>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</si>
  <si>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</si>
  <si>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</si>
  <si>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</si>
  <si>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</si>
  <si>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</si>
  <si>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</si>
  <si>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</si>
  <si>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</si>
  <si>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</si>
  <si>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</si>
  <si>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</si>
  <si>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</si>
  <si>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</si>
  <si>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</si>
  <si>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</si>
  <si>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</si>
  <si>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</si>
  <si>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</si>
  <si>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</si>
  <si>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</si>
  <si>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</si>
  <si>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</si>
  <si>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</si>
  <si>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</si>
  <si>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</si>
  <si>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</si>
  <si>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</si>
  <si>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</si>
  <si>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</si>
  <si>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</si>
  <si>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</si>
  <si>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</si>
  <si>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</si>
  <si>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</si>
  <si>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</si>
  <si>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</si>
  <si>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</si>
  <si>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</si>
  <si>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</si>
  <si>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</si>
  <si>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</si>
  <si>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</si>
  <si>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</si>
  <si>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</si>
  <si>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</si>
  <si>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</si>
  <si>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</si>
  <si>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</si>
  <si>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</si>
  <si>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</si>
  <si>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</si>
  <si>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</si>
  <si>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</si>
  <si>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</si>
  <si>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</si>
  <si>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</si>
  <si>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</si>
  <si>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</si>
  <si>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</si>
  <si>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</si>
  <si>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</si>
  <si>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</si>
  <si>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</si>
  <si>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</si>
  <si>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</si>
  <si>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</si>
  <si>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</si>
  <si>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</si>
  <si>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</si>
  <si>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</si>
  <si>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</si>
  <si>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</si>
  <si>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</si>
  <si>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</si>
  <si>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</si>
  <si>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</si>
  <si>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</si>
  <si>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</si>
  <si>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</si>
  <si>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</si>
  <si>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</si>
  <si>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</si>
  <si>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</si>
  <si>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</si>
  <si>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</si>
  <si>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</si>
  <si>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</si>
  <si>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</si>
  <si>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</si>
  <si>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</si>
  <si>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</si>
  <si>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</si>
  <si>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</si>
  <si>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</si>
  <si>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</si>
  <si>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</si>
  <si>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</si>
  <si>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</si>
  <si>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</si>
  <si>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</si>
  <si>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</si>
  <si>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</si>
  <si>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</si>
  <si>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</si>
  <si>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</si>
  <si>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</si>
  <si>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</si>
  <si>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</si>
  <si>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</si>
  <si>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</si>
  <si>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</si>
  <si>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</si>
  <si>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</si>
  <si>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</si>
  <si>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</si>
  <si>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</si>
  <si>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</si>
  <si>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</si>
  <si>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</si>
  <si>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</si>
  <si>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</si>
  <si>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</si>
  <si>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</si>
  <si>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</si>
  <si>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</si>
  <si>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</si>
  <si>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</si>
  <si>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</si>
  <si>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</si>
  <si>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</si>
  <si>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</si>
  <si>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</si>
  <si>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</si>
  <si>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</si>
  <si>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</si>
  <si>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</si>
  <si>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</si>
  <si>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</si>
  <si>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</si>
  <si>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</si>
  <si>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</si>
  <si>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</si>
  <si>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</si>
  <si>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</si>
  <si>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</si>
  <si>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</si>
  <si>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</si>
  <si>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</si>
  <si>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</si>
  <si>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</si>
  <si>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</si>
  <si>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</si>
  <si>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</si>
  <si>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</si>
  <si>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</si>
  <si>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</si>
  <si>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</si>
  <si>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</si>
  <si>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</si>
  <si>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</si>
  <si>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</si>
  <si>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</si>
  <si>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</si>
  <si>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</si>
  <si>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</si>
  <si>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</si>
  <si>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</si>
  <si>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</si>
  <si>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</si>
  <si>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</si>
  <si>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</si>
  <si>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</si>
  <si>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</si>
  <si>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</si>
  <si>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</si>
  <si>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</si>
  <si>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</si>
  <si>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</si>
  <si>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</si>
  <si>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</si>
  <si>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</si>
  <si>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</si>
  <si>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</si>
  <si>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</si>
  <si>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</si>
  <si>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</si>
  <si>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</si>
  <si>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</si>
  <si>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</si>
  <si>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</si>
  <si>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</si>
  <si>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</si>
  <si>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</si>
  <si>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</si>
  <si>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</si>
  <si>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</si>
  <si>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</si>
  <si>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</si>
  <si>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</si>
  <si>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</si>
  <si>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</si>
  <si>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</si>
  <si>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</si>
  <si>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</si>
  <si>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</si>
  <si>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</si>
  <si>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</si>
  <si>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</si>
  <si>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</si>
  <si>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</si>
  <si>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</si>
  <si>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</si>
  <si>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</si>
  <si>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</si>
  <si>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</si>
  <si>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</si>
  <si>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</si>
  <si>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</si>
  <si>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</si>
  <si>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</si>
  <si>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</si>
  <si>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</si>
  <si>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</si>
  <si>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</si>
  <si>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</si>
  <si>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</si>
  <si>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</si>
  <si>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</si>
  <si>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</si>
  <si>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</si>
  <si>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</si>
  <si>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</si>
  <si>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</si>
  <si>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</si>
  <si>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</si>
  <si>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</si>
  <si>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</si>
  <si>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</si>
  <si>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</si>
  <si>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</si>
  <si>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</si>
  <si>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</si>
  <si>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</si>
  <si>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</si>
  <si>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</si>
  <si>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</si>
  <si>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</si>
  <si>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</si>
  <si>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</si>
  <si>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</si>
  <si>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</si>
  <si>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</si>
  <si>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</si>
  <si>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</si>
  <si>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</si>
  <si>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</si>
  <si>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</si>
  <si>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</si>
  <si>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</si>
  <si>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</si>
  <si>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</si>
  <si>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</si>
  <si>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</si>
  <si>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</si>
  <si>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</si>
  <si>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</si>
  <si>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</si>
  <si>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</si>
  <si>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</si>
  <si>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</si>
  <si>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</si>
  <si>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</si>
  <si>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</si>
  <si>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</si>
  <si>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</si>
  <si>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</si>
  <si>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</si>
  <si>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</si>
  <si>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</si>
  <si>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</si>
  <si>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</si>
  <si>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</si>
  <si>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</si>
  <si>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</si>
  <si>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</si>
  <si>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</si>
  <si>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</si>
  <si>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</si>
  <si>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</si>
  <si>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</si>
  <si>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</si>
  <si>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</si>
  <si>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</si>
  <si>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</si>
  <si>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</si>
  <si>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</si>
  <si>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</si>
  <si>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</si>
  <si>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</si>
  <si>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</si>
  <si>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</si>
  <si>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</si>
  <si>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</si>
  <si>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</si>
  <si>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</si>
  <si>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</si>
  <si>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</si>
  <si>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</si>
  <si>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</si>
  <si>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</si>
  <si>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</si>
  <si>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</si>
  <si>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</si>
  <si>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</si>
  <si>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</si>
  <si>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</si>
  <si>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</si>
  <si>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</si>
  <si>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</si>
  <si>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</si>
  <si>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</si>
  <si>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</si>
  <si>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</si>
  <si>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</si>
  <si>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</si>
  <si>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</si>
  <si>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</si>
  <si>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</si>
  <si>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</si>
  <si>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</si>
  <si>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</si>
  <si>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</si>
  <si>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</si>
  <si>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</si>
  <si>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</si>
  <si>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</si>
  <si>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</si>
  <si>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</si>
  <si>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</si>
  <si>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</si>
  <si>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</si>
  <si>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</si>
  <si>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</si>
  <si>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</si>
  <si>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</si>
  <si>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</si>
  <si>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</si>
  <si>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</si>
  <si>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</si>
  <si>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</si>
  <si>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</si>
  <si>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</si>
  <si>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</si>
  <si>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</si>
  <si>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</si>
  <si>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</si>
  <si>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</si>
  <si>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</si>
  <si>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</si>
  <si>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</si>
  <si>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</si>
  <si>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</si>
  <si>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</si>
  <si>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</si>
  <si>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</si>
  <si>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</si>
  <si>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</si>
  <si>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</si>
  <si>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</si>
  <si>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</si>
  <si>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</si>
  <si>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</si>
  <si>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</si>
  <si>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</si>
  <si>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</si>
  <si>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</si>
  <si>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</si>
  <si>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</si>
  <si>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</si>
  <si>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</si>
  <si>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</si>
  <si>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</si>
  <si>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</si>
  <si>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</si>
  <si>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</si>
  <si>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</si>
  <si>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</si>
  <si>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</si>
  <si>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</si>
  <si>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</si>
  <si>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</si>
  <si>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</si>
  <si>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</si>
  <si>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</si>
  <si>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</si>
  <si>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</si>
  <si>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</si>
  <si>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</si>
  <si>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</si>
  <si>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</si>
  <si>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</si>
  <si>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</si>
  <si>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</si>
  <si>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</si>
  <si>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</si>
  <si>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</si>
  <si>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</si>
  <si>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</si>
  <si>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</si>
  <si>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</si>
  <si>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</si>
  <si>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</si>
  <si>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</si>
  <si>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</si>
  <si>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</si>
  <si>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</si>
  <si>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</si>
  <si>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</si>
  <si>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</si>
  <si>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</si>
  <si>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</si>
  <si>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</si>
  <si>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</si>
  <si>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</si>
  <si>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</si>
  <si>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</si>
  <si>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</si>
  <si>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</si>
  <si>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</si>
  <si>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</si>
  <si>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</si>
  <si>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</si>
  <si>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</si>
  <si>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</si>
  <si>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</si>
  <si>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</si>
  <si>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</si>
  <si>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</si>
  <si>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</si>
  <si>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</si>
  <si>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</si>
  <si>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</si>
  <si>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</si>
  <si>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</si>
  <si>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</si>
  <si>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</si>
  <si>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</si>
  <si>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</si>
  <si>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</si>
  <si>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</si>
  <si>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</si>
  <si>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</si>
  <si>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</si>
  <si>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</si>
  <si>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</si>
  <si>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</si>
  <si>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</si>
  <si>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</si>
  <si>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</si>
  <si>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</si>
  <si>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</si>
  <si>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</si>
  <si>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</si>
  <si>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</si>
  <si>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</si>
  <si>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</si>
  <si>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</si>
  <si>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</si>
  <si>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</si>
  <si>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</si>
  <si>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</si>
  <si>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</si>
  <si>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</si>
  <si>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</si>
  <si>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</si>
  <si>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</si>
  <si>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</si>
  <si>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</si>
  <si>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</si>
  <si>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</si>
  <si>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</si>
  <si>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</si>
  <si>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</si>
  <si>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</si>
  <si>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</si>
  <si>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</si>
  <si>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</si>
  <si>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</si>
  <si>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</si>
  <si>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</si>
  <si>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</si>
  <si>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</si>
  <si>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</si>
  <si>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</si>
  <si>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</si>
  <si>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</si>
  <si>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</si>
  <si>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</si>
  <si>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</si>
  <si>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</si>
  <si>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</si>
  <si>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</si>
  <si>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</si>
  <si>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</si>
  <si>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</si>
  <si>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</si>
  <si>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</si>
  <si>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</si>
  <si>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</si>
  <si>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</si>
  <si>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</si>
  <si>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</si>
  <si>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</si>
  <si>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</si>
  <si>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</si>
  <si>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</si>
  <si>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</si>
  <si>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</si>
  <si>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</si>
  <si>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</si>
  <si>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</si>
  <si>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</si>
  <si>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</si>
  <si>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</si>
  <si>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</si>
  <si>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</si>
  <si>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</si>
  <si>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</si>
  <si>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</si>
  <si>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</si>
  <si>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</si>
  <si>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</si>
  <si>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</si>
  <si>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</si>
  <si>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</si>
  <si>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</si>
  <si>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</si>
  <si>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</si>
  <si>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</si>
  <si>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</si>
  <si>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</si>
  <si>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</si>
  <si>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</si>
  <si>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</si>
  <si>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</si>
  <si>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</si>
  <si>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</si>
  <si>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</si>
  <si>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</si>
  <si>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</si>
  <si>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</si>
  <si>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</si>
  <si>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</si>
  <si>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</si>
  <si>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</si>
  <si>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</si>
  <si>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</si>
  <si>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</si>
  <si>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</si>
  <si>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</si>
  <si>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</si>
  <si>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</si>
  <si>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</si>
  <si>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</si>
  <si>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</si>
  <si>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</si>
  <si>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</si>
  <si>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</si>
  <si>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</si>
  <si>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</si>
  <si>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</si>
  <si>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</si>
  <si>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</si>
  <si>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</si>
  <si>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</si>
  <si>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</si>
  <si>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</si>
  <si>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</si>
  <si>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</si>
  <si>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</si>
  <si>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</si>
  <si>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</si>
  <si>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</si>
  <si>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</si>
  <si>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</si>
  <si>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</si>
  <si>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</si>
  <si>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</si>
  <si>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</si>
  <si>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</si>
  <si>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</si>
  <si>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</si>
  <si>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</si>
  <si>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</si>
  <si>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</si>
  <si>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</si>
  <si>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</si>
  <si>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</si>
  <si>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</si>
  <si>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</si>
  <si>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</si>
  <si>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</si>
  <si>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</si>
  <si>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</si>
  <si>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</si>
  <si>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</si>
  <si>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</si>
  <si>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</si>
  <si>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</si>
  <si>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</si>
  <si>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</si>
  <si>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</si>
  <si>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</si>
  <si>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</si>
  <si>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</si>
  <si>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</si>
  <si>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</si>
  <si>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</si>
  <si>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</si>
  <si>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</si>
  <si>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</si>
  <si>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</si>
  <si>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</si>
  <si>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</si>
  <si>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</si>
  <si>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</si>
  <si>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</si>
  <si>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</si>
  <si>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</si>
  <si>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</si>
  <si>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</si>
  <si>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</si>
  <si>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</si>
  <si>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</si>
  <si>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</si>
  <si>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</si>
  <si>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</si>
  <si>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</si>
  <si>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</si>
  <si>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</si>
  <si>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</si>
  <si>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</si>
  <si>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</si>
  <si>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</si>
  <si>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</si>
  <si>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</si>
  <si>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</si>
  <si>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</si>
  <si>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</si>
  <si>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</si>
  <si>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</si>
  <si>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</si>
  <si>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</si>
  <si>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</si>
  <si>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</si>
  <si>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</si>
  <si>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</si>
  <si>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</si>
  <si>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</si>
  <si>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</si>
  <si>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</si>
  <si>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</si>
  <si>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</si>
  <si>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</si>
  <si>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</si>
  <si>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</si>
  <si>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</si>
  <si>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</si>
  <si>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</si>
  <si>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</si>
  <si>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</si>
  <si>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</si>
  <si>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</si>
  <si>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</si>
  <si>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</si>
  <si>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</si>
  <si>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</si>
  <si>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</si>
  <si>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</si>
  <si>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</si>
  <si>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</si>
  <si>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</si>
  <si>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</si>
  <si>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</si>
  <si>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</si>
  <si>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</si>
  <si>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</si>
  <si>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</si>
  <si>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</si>
  <si>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</si>
  <si>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</si>
  <si>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</si>
  <si>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</si>
  <si>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</si>
  <si>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</si>
  <si>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</si>
  <si>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</si>
  <si>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</si>
  <si>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</si>
  <si>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</si>
  <si>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</si>
  <si>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</si>
  <si>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</si>
  <si>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</si>
  <si>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</si>
  <si>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</si>
  <si>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</si>
  <si>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</si>
  <si>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</si>
  <si>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</si>
  <si>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</si>
  <si>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</si>
  <si>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</si>
  <si>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</si>
  <si>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</si>
  <si>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</si>
  <si>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</si>
  <si>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</si>
  <si>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</si>
  <si>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</si>
  <si>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</si>
  <si>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</si>
  <si>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</si>
  <si>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</si>
  <si>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</si>
  <si>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</si>
  <si>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</si>
  <si>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</si>
  <si>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</si>
  <si>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</si>
  <si>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</si>
  <si>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</si>
  <si>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</si>
  <si>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</si>
  <si>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</si>
  <si>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</si>
  <si>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</si>
  <si>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</si>
  <si>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</si>
  <si>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</si>
  <si>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</si>
  <si>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</si>
  <si>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</si>
  <si>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</si>
  <si>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</si>
  <si>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</si>
  <si>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</si>
  <si>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</si>
  <si>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</si>
  <si>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</si>
  <si>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</si>
  <si>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</si>
  <si>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</si>
  <si>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</si>
  <si>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</si>
  <si>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</si>
  <si>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</si>
  <si>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</si>
  <si>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</si>
  <si>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</si>
  <si>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</si>
  <si>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</si>
  <si>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</si>
  <si>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</si>
  <si>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</si>
  <si>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</si>
  <si>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</si>
  <si>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</si>
  <si>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</si>
  <si>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</si>
  <si>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</si>
  <si>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</si>
  <si>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</si>
  <si>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</si>
  <si>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</si>
  <si>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</si>
  <si>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</si>
  <si>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</si>
  <si>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</si>
  <si>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</si>
  <si>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</si>
  <si>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</si>
  <si>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</si>
  <si>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</si>
  <si>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</si>
  <si>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</si>
  <si>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</si>
  <si>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</si>
  <si>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</si>
  <si>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</si>
  <si>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</si>
  <si>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</si>
  <si>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</si>
  <si>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</si>
  <si>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</si>
  <si>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</si>
  <si>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</si>
  <si>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</si>
  <si>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</si>
  <si>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</si>
  <si>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</si>
  <si>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</si>
  <si>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</si>
  <si>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</si>
  <si>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</si>
  <si>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</si>
  <si>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</si>
  <si>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</si>
  <si>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</si>
  <si>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</si>
  <si>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</si>
  <si>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</si>
  <si>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</si>
  <si>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</si>
  <si>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</si>
  <si>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</si>
  <si>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</si>
  <si>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</si>
  <si>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</si>
  <si>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</si>
  <si>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</si>
  <si>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</si>
  <si>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</si>
  <si>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</si>
  <si>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</si>
  <si>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</si>
  <si>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</si>
  <si>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</si>
  <si>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</si>
  <si>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</si>
  <si>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</si>
  <si>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</si>
  <si>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</si>
  <si>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</si>
  <si>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</si>
  <si>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</si>
  <si>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</si>
  <si>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</si>
  <si>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</si>
  <si>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</si>
  <si>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</si>
  <si>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</si>
  <si>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</si>
  <si>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</si>
  <si>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</si>
  <si>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</si>
  <si>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</si>
  <si>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</si>
  <si>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</si>
  <si>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</si>
  <si>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</si>
  <si>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</si>
  <si>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</si>
  <si>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</si>
  <si>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</si>
  <si>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</si>
  <si>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</si>
  <si>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</si>
  <si>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</si>
  <si>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</si>
  <si>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</si>
  <si>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</si>
  <si>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</si>
  <si>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</si>
  <si>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</si>
  <si>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</si>
  <si>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</si>
  <si>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</si>
  <si>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</si>
  <si>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</si>
  <si>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</si>
  <si>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</si>
  <si>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</si>
  <si>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</si>
  <si>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</si>
  <si>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</si>
  <si>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</si>
  <si>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</si>
  <si>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</si>
  <si>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</si>
  <si>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</si>
  <si>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</si>
  <si>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</si>
  <si>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</si>
  <si>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</si>
  <si>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</si>
  <si>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</si>
  <si>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</si>
  <si>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</si>
  <si>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</si>
  <si>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</si>
  <si>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</si>
  <si>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</si>
  <si>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</si>
  <si>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</si>
  <si>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</si>
  <si>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</si>
  <si>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</si>
  <si>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</si>
  <si>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</si>
  <si>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</si>
  <si>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</si>
  <si>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</si>
  <si>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</si>
  <si>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</si>
  <si>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</si>
  <si>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</si>
  <si>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</si>
  <si>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</si>
  <si>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</si>
  <si>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</si>
  <si>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</si>
  <si>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</si>
  <si>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</si>
  <si>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</si>
  <si>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</si>
  <si>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</si>
  <si>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</si>
  <si>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</si>
  <si>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</si>
  <si>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</si>
  <si>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</si>
  <si>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</si>
  <si>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</si>
  <si>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</si>
  <si>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</si>
  <si>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</si>
  <si>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</si>
  <si>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</si>
  <si>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</si>
  <si>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</si>
  <si>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</si>
  <si>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</si>
  <si>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</si>
  <si>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</si>
  <si>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</si>
  <si>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</si>
  <si>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</si>
  <si>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</si>
  <si>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</si>
  <si>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</si>
  <si>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</si>
  <si>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</si>
  <si>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</si>
  <si>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</si>
  <si>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</si>
  <si>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</si>
  <si>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</si>
  <si>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</si>
  <si>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</si>
  <si>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</si>
  <si>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</si>
  <si>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</si>
  <si>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</si>
  <si>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</si>
  <si>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</si>
  <si>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</si>
  <si>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</si>
  <si>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</si>
  <si>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</si>
  <si>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</si>
  <si>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</si>
  <si>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</si>
  <si>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</si>
  <si>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</si>
  <si>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</si>
  <si>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</si>
  <si>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</si>
  <si>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</si>
  <si>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</si>
  <si>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</si>
  <si>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</si>
  <si>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</si>
  <si>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</si>
  <si>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</si>
  <si>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</si>
  <si>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</si>
  <si>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</si>
  <si>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</si>
  <si>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</si>
  <si>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</si>
  <si>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</si>
  <si>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</si>
  <si>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</si>
  <si>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</si>
  <si>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</si>
  <si>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</si>
  <si>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</si>
  <si>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</si>
  <si>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</si>
  <si>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</si>
  <si>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</si>
  <si>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</si>
  <si>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</si>
  <si>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</si>
  <si>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</si>
  <si>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</si>
  <si>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</si>
  <si>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</si>
  <si>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</si>
  <si>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</si>
  <si>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</si>
  <si>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</si>
  <si>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</si>
  <si>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</si>
  <si>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</si>
  <si>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</si>
  <si>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</si>
  <si>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</si>
  <si>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</si>
  <si>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</si>
  <si>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</si>
  <si>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</si>
  <si>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</si>
  <si>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</si>
  <si>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</si>
  <si>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</si>
  <si>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</si>
  <si>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</si>
  <si>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</si>
  <si>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</si>
  <si>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</si>
  <si>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</si>
  <si>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</si>
  <si>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</si>
  <si>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</si>
  <si>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</si>
  <si>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</si>
  <si>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</si>
  <si>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</si>
  <si>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</si>
  <si>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</si>
  <si>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</si>
  <si>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</si>
  <si>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</si>
  <si>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</si>
  <si>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</si>
  <si>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</si>
  <si>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</si>
  <si>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</si>
  <si>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</si>
  <si>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</si>
  <si>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</si>
  <si>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</si>
  <si>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</si>
  <si>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</si>
  <si>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</si>
  <si>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</si>
  <si>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</si>
  <si>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</si>
  <si>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</si>
  <si>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</si>
  <si>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</si>
  <si>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</si>
  <si>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</si>
  <si>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</si>
  <si>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</si>
  <si>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</si>
  <si>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</si>
  <si>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</si>
  <si>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</si>
  <si>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</si>
  <si>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</si>
  <si>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</si>
  <si>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</si>
  <si>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</si>
  <si>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</si>
  <si>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</si>
  <si>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</si>
  <si>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</si>
  <si>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</si>
  <si>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</si>
  <si>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</si>
  <si>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</si>
  <si>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</si>
  <si>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</si>
  <si>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</si>
  <si>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</si>
  <si>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</si>
  <si>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</si>
  <si>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</si>
  <si>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</si>
  <si>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</si>
  <si>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</si>
  <si>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</si>
  <si>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</si>
  <si>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</si>
  <si>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</si>
  <si>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</si>
  <si>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</si>
  <si>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</si>
  <si>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</si>
  <si>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</si>
  <si>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</si>
  <si>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</si>
  <si>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</si>
  <si>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</si>
  <si>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</si>
  <si>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</si>
  <si>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</si>
  <si>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</si>
  <si>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</si>
  <si>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</si>
  <si>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</si>
  <si>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</si>
  <si>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</si>
  <si>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</si>
  <si>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</si>
  <si>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</si>
  <si>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</si>
  <si>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</si>
  <si>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</si>
  <si>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</si>
  <si>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</si>
  <si>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</si>
  <si>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</si>
  <si>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</si>
  <si>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</si>
  <si>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</si>
  <si>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</si>
  <si>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</si>
  <si>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</si>
  <si>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</si>
  <si>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</si>
  <si>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</si>
  <si>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</si>
  <si>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</si>
  <si>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</si>
  <si>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</si>
  <si>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</si>
  <si>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</si>
  <si>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</si>
  <si>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</si>
  <si>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</si>
  <si>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</si>
  <si>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</si>
  <si>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</si>
  <si>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</si>
  <si>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</si>
  <si>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</si>
  <si>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</si>
  <si>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</si>
  <si>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</si>
  <si>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</si>
  <si>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</si>
  <si>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</si>
  <si>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</si>
  <si>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</si>
  <si>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</si>
  <si>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</si>
  <si>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</si>
  <si>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</si>
  <si>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</si>
  <si>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</si>
  <si>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</si>
  <si>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</si>
  <si>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</si>
  <si>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</si>
  <si>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</si>
  <si>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</si>
  <si>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</si>
  <si>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</si>
  <si>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</si>
  <si>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</si>
  <si>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</si>
  <si>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</si>
  <si>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</si>
  <si>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</si>
  <si>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</si>
  <si>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</si>
  <si>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</si>
  <si>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</si>
  <si>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</si>
  <si>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</si>
  <si>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</si>
  <si>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</si>
  <si>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</si>
  <si>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</si>
  <si>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</si>
  <si>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</si>
  <si>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</si>
  <si>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</si>
  <si>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</si>
  <si>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</si>
  <si>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</si>
  <si>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</si>
  <si>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</si>
  <si>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</si>
  <si>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</si>
  <si>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</si>
  <si>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</si>
  <si>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</si>
  <si>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</si>
  <si>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</si>
  <si>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</si>
  <si>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</si>
  <si>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</si>
  <si>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</si>
  <si>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</si>
  <si>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</si>
  <si>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</si>
  <si>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</si>
  <si>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</si>
  <si>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</si>
  <si>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</si>
  <si>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</si>
  <si>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</si>
  <si>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</si>
  <si>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</si>
  <si>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</si>
  <si>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</si>
  <si>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</si>
  <si>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 xml:space="preserve">Carlos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</si>
  <si>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</si>
  <si>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</si>
  <si>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</si>
  <si>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</si>
  <si>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 xml:space="preserve">Deslocamento para TIQ </t>
  </si>
  <si>
    <t>TCSTGR</t>
  </si>
  <si>
    <t>Daniel</t>
  </si>
  <si>
    <t>Ronda 7 dias TCS-TGR</t>
  </si>
  <si>
    <t xml:space="preserve">TCS2 </t>
  </si>
  <si>
    <t>Execução de solda - Condicionado a temperatura (retirada de restrição)</t>
  </si>
  <si>
    <t>Substituição de trilho (retirada de restrição)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</si>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</sst>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zoomScaleNormal="100" workbookViewId="0">
      <pane xSplit="6" topLeftCell="Q1" activePane="topRight" state="frozen"/>
      <selection pane="topRight" activeCell="B101" sqref="B101:B10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 t="str">
        <f>IF(D82="","*",IFERROR(IF(ISODD(COUNT(AS82:AX84)),"ERRO",SUM((AT82-AS82),(AV82-AU82),(AX82-AW82))),"ERRO"))</f>
        <v>ERRO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e">
        <f t="shared" si="8"/>
        <v>#VALUE!</v>
      </c>
      <c r="BR82" s="15" t="e">
        <f t="shared" si="9"/>
        <v>#VALUE!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ERRO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1</v>
      </c>
      <c r="BI84" s="14"/>
      <c r="BJ84" s="14" t="s">
        <v>1444</v>
      </c>
      <c r="BK84" s="14" t="s">
        <v>1445</v>
      </c>
      <c r="BL84" s="13"/>
      <c r="BM84" s="12"/>
      <c r="BN84" s="12"/>
      <c r="BO84" s="130"/>
      <c r="BP84" s="14"/>
      <c r="BQ84" s="10" t="e">
        <f t="shared" si="8"/>
        <v>#VALUE!</v>
      </c>
      <c r="BR84" s="15" t="e">
        <f t="shared" si="9"/>
        <v>#VALUE!</v>
      </c>
      <c r="BS84" s="15">
        <f t="shared" si="10"/>
        <v>0</v>
      </c>
      <c r="BT84" s="157" t="str">
        <f t="shared" si="11"/>
        <v/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1</v>
      </c>
      <c r="BI85" s="14"/>
      <c r="BJ85" s="14" t="s">
        <v>1446</v>
      </c>
      <c r="BK85" s="14" t="s">
        <v>1447</v>
      </c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0.82222222222222197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1448</v>
      </c>
      <c r="BK87" s="14" t="s">
        <v>1448</v>
      </c>
      <c r="BL87" s="13"/>
      <c r="BM87" s="12" t="s">
        <v>1030</v>
      </c>
      <c r="BN87" s="12" t="s">
        <v>1055</v>
      </c>
      <c r="BO87" s="130" t="s">
        <v>1055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1448</v>
      </c>
      <c r="BK88" s="14" t="s">
        <v>1448</v>
      </c>
      <c r="BL88" s="13"/>
      <c r="BM88" s="12" t="s">
        <v>1030</v>
      </c>
      <c r="BN88" s="12" t="s">
        <v>1055</v>
      </c>
      <c r="BO88" s="130" t="s">
        <v>1055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1449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1450</v>
      </c>
      <c r="BK92" s="14" t="s">
        <v>1451</v>
      </c>
      <c r="BL92" s="13"/>
      <c r="BM92" s="12" t="s">
        <v>1028</v>
      </c>
      <c r="BN92" s="12" t="s">
        <v>1028</v>
      </c>
      <c r="BO92" s="130" t="s">
        <v>1028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1452</v>
      </c>
      <c r="BK94" s="14" t="s">
        <v>1452</v>
      </c>
      <c r="BL94" s="13"/>
      <c r="BM94" s="12" t="s">
        <v>1028</v>
      </c>
      <c r="BN94" s="12" t="s">
        <v>1028</v>
      </c>
      <c r="BO94" s="130" t="s">
        <v>1028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1453</v>
      </c>
      <c r="BK96" s="14" t="s">
        <v>1454</v>
      </c>
      <c r="BL96" s="13"/>
      <c r="BM96" s="12" t="s">
        <v>1030</v>
      </c>
      <c r="BN96" s="12" t="s">
        <v>1055</v>
      </c>
      <c r="BO96" s="130" t="s">
        <v>1055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1455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1456</v>
      </c>
      <c r="BK97" s="14" t="s">
        <v>1457</v>
      </c>
      <c r="BL97" s="13"/>
      <c r="BM97" s="12" t="s">
        <v>1028</v>
      </c>
      <c r="BN97" s="12" t="s">
        <v>1028</v>
      </c>
      <c r="BO97" s="130" t="s">
        <v>1028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1458</v>
      </c>
      <c r="BK98" s="14" t="s">
        <v>1459</v>
      </c>
      <c r="BL98" s="13"/>
      <c r="BM98" s="12" t="s">
        <v>1028</v>
      </c>
      <c r="BN98" s="12" t="s">
        <v>1028</v>
      </c>
      <c r="BO98" s="130" t="s">
        <v>1028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1460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1461</v>
      </c>
      <c r="BK99" s="14" t="s">
        <v>1461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952</v>
      </c>
      <c r="I100" s="135" t="s">
        <v>973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1335</v>
      </c>
      <c r="W100" s="135" t="s">
        <v>1462</v>
      </c>
      <c r="X100" s="152" t="s">
        <v>1008</v>
      </c>
      <c r="Y100" s="129"/>
      <c r="Z100" s="129"/>
      <c r="AA100" s="71">
        <v>1</v>
      </c>
      <c r="AB100" s="59" t="s">
        <v>996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IF(D100="","*",IFERROR(IF(ISODD(COUNT(AS100:AX102)),"ERRO",SUM((AT100-AS100),(AV100-AU100),(AX100-AW100))),"ERRO"))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1463</v>
      </c>
      <c r="BK100" s="14" t="s">
        <v>1464</v>
      </c>
      <c r="BL100" s="13"/>
      <c r="BM100" s="12" t="s">
        <v>1028</v>
      </c>
      <c r="BN100" s="12" t="s">
        <v>1028</v>
      </c>
      <c r="BO100" s="130" t="s">
        <v>1028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44" t="str">
        <f t="shared" si="7"/>
        <v>V8646064</v>
      </c>
      <c r="B101" s="133">
        <v>46064</v>
      </c>
      <c r="C101" s="7">
        <f>IF(BS_CONTROLE[[#This Row],[DATA]]="","",WEEKNUM(BS_CONTROLE[[#This Row],[DATA]]))</f>
        <v>7</v>
      </c>
      <c r="D101" s="45" t="s">
        <v>217</v>
      </c>
      <c r="E101" s="185">
        <v>119</v>
      </c>
      <c r="F101" s="134" t="s">
        <v>116</v>
      </c>
      <c r="G101" s="8" t="str">
        <f>IF(D101="","*",VLOOKUP(F101,BS_ATIVIDADE[#All],3,FALSE))</f>
        <v>MECANIZAÇÃO - SOCADORA</v>
      </c>
      <c r="H101" s="135" t="s">
        <v>648</v>
      </c>
      <c r="I101" s="135" t="s">
        <v>604</v>
      </c>
      <c r="J101" s="151">
        <v>98</v>
      </c>
      <c r="K101" s="151">
        <v>665.9</v>
      </c>
      <c r="L101" s="71">
        <v>664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1" s="135">
        <v>0.4375</v>
      </c>
      <c r="P101" s="135">
        <v>0.125</v>
      </c>
      <c r="Q101" s="71">
        <v>1560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BASE_MAPA!$B$2:$B$420, BASE_MAPA!$G$2:$G$420), "ERRO")</f>
        <v>ALTO ARAGUAIA - RONDONOPOLIS</v>
      </c>
      <c r="V101" s="143" t="s">
        <v>1271</v>
      </c>
      <c r="W101" s="135" t="s">
        <v>1272</v>
      </c>
      <c r="X101" s="152" t="s">
        <v>999</v>
      </c>
      <c r="Y101" s="129" t="s">
        <v>998</v>
      </c>
      <c r="Z101" s="129"/>
      <c r="AA101" s="71">
        <v>1</v>
      </c>
      <c r="AB101" s="59" t="s">
        <v>996</v>
      </c>
      <c r="AC101" s="59"/>
      <c r="AD101" s="135">
        <v>0.29166666666666669</v>
      </c>
      <c r="AE101" s="71">
        <v>6236</v>
      </c>
      <c r="AF101" s="71">
        <v>6636</v>
      </c>
      <c r="AG101" s="71" t="s">
        <v>11</v>
      </c>
      <c r="AH101" s="42"/>
      <c r="AI101" s="119" t="str">
        <f>IF(BS_CONTROLE[[#This Row],[Atividade]]=0, "-", BS_CONTROLE[[#This Row],[Atividade]])</f>
        <v>MECANIZAÇÃO - SOCADORA</v>
      </c>
      <c r="AJ101" s="8" t="str">
        <f>IF(D101="","*",VLOOKUP(AI101,BS_ATIVIDADE[#Data],3,FALSE))</f>
        <v>MECANIZAÇÃO - SOCADORA</v>
      </c>
      <c r="AK101" s="175" t="str">
        <f>IF(BS_CONTROLE[[#This Row],[Local - Partida]]=0, "-", BS_CONTROLE[[#This Row],[Local - Partida]])</f>
        <v>TSF1</v>
      </c>
      <c r="AL101" s="175" t="str">
        <f>IF(BS_CONTROLE[[#This Row],[Local - Encerramento]]=0, "-", BS_CONTROLE[[#This Row],[Local - Encerramento]])</f>
        <v>TMJ1</v>
      </c>
      <c r="AM101" s="175" t="str">
        <f>IF(BS_CONTROLE[[#This Row],[Entre - Estações]]=0, "-", BS_CONTROLE[[#This Row],[Entre - Estações]])</f>
        <v>TBS-TAL</v>
      </c>
      <c r="AN101" s="175" t="str">
        <f>IF(BS_CONTROLE[[#This Row],[SB]]=0, "-", BS_CONTROLE[[#This Row],[SB]])</f>
        <v>TBS671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665.9</v>
      </c>
      <c r="AQ101" s="177">
        <f>IF(BS_CONTROLE[[#This Row],[KM - Fim]]=0, "-", BS_CONTROLE[[#This Row],[KM - Fim]])</f>
        <v>664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IF(D101="","*",IFERROR(IF(ISODD(COUNT(AS101:AX103)),"ERRO",SUM((AT101-AS101),(AV101-AU101),(AX101-AW101))),"ERRO"))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BASE_MAPA!$B$2:$B$420, BASE_MAPA!$G$2:$G$420), "ERRO")</f>
        <v>ALTO ARAGUAIA - RONDONOPOLIS</v>
      </c>
      <c r="BF101" s="178" t="str">
        <f>IF(BS_CONTROLE[[#This Row],[Responsavel pelo boletim]]=0, "-", BS_CONTROLE[[#This Row],[Responsavel pelo boletim]])</f>
        <v>Antonioni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Produção e Intervalo</v>
      </c>
      <c r="BR101" s="15">
        <f t="shared" si="9"/>
        <v>0</v>
      </c>
      <c r="BS101" s="15">
        <f t="shared" si="10"/>
        <v>0</v>
      </c>
      <c r="BT101" s="157" t="str">
        <f t="shared" si="11"/>
        <v/>
      </c>
    </row>
    <row r="102" spans="1:72">
      <c r="A102" s="44" t="str">
        <f t="shared" si="7"/>
        <v>FRANCISCO (TF-19)46064</v>
      </c>
      <c r="B102" s="133">
        <v>46064</v>
      </c>
      <c r="C102" s="7">
        <f>IF(BS_CONTROLE[[#This Row],[DATA]]="","",WEEKNUM(BS_CONTROLE[[#This Row],[DATA]]))</f>
        <v>7</v>
      </c>
      <c r="D102" s="45" t="s">
        <v>306</v>
      </c>
      <c r="E102" s="185">
        <v>120</v>
      </c>
      <c r="F102" s="134" t="s">
        <v>200</v>
      </c>
      <c r="G102" s="8" t="str">
        <f>IF(D102="","*",VLOOKUP(F102,BS_ATIVIDADE[#All],3,FALSE))</f>
        <v>TRILHO - SUBSTITUIÇÂO</v>
      </c>
      <c r="H102" s="149" t="str" cm="1">
        <f t="array" ref="H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2" s="135" t="s">
        <v>11</v>
      </c>
      <c r="J102" s="151">
        <v>98</v>
      </c>
      <c r="K102" s="151">
        <v>565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2" s="135">
        <v>0.375</v>
      </c>
      <c r="P102" s="135">
        <v>4.1666666666666664E-2</v>
      </c>
      <c r="Q102" s="71">
        <v>20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1309</v>
      </c>
      <c r="W102" s="135" t="s">
        <v>1298</v>
      </c>
      <c r="X102" s="152" t="s">
        <v>1004</v>
      </c>
      <c r="Y102" s="129" t="s">
        <v>1007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SUBSTITUIÇÃO - TRILHO</v>
      </c>
      <c r="AJ102" s="8" t="str">
        <f>IF(D102="","*",VLOOKUP(AI102,BS_ATIVIDADE[#Data],3,FALSE))</f>
        <v>TRILHO - SUBSTITUIÇÂO</v>
      </c>
      <c r="AK102" s="175" t="str">
        <f>IF(BS_CONTROLE[[#This Row],[Local - Partida]]=0, "-", BS_CONTROLE[[#This Row],[Local - Partida]])</f>
        <v>TEPPAT1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TEP-TMJ</v>
      </c>
      <c r="AN102" s="175" t="str">
        <f>IF(BS_CONTROLE[[#This Row],[SB]]=0, "-", BS_CONTROLE[[#This Row],[SB]])</f>
        <v>TEPPAT1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565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Francisco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/>
      </c>
    </row>
    <row r="103" spans="1:72">
      <c r="A103" s="44" t="str">
        <f t="shared" si="7"/>
        <v>BRUNO (TF-525)46064</v>
      </c>
      <c r="B103" s="133">
        <v>46064</v>
      </c>
      <c r="C103" s="7">
        <f>IF(BS_CONTROLE[[#This Row],[DATA]]="","",WEEKNUM(BS_CONTROLE[[#This Row],[DATA]]))</f>
        <v>7</v>
      </c>
      <c r="D103" s="45" t="s">
        <v>278</v>
      </c>
      <c r="E103" s="185">
        <v>105</v>
      </c>
      <c r="F103" s="134" t="s">
        <v>193</v>
      </c>
      <c r="G103" s="8" t="str">
        <f>IF(D103="","*",VLOOKUP(F103,BS_ATIVIDADE[#All],3,FALSE))</f>
        <v>SOLDA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3" s="135" t="s">
        <v>11</v>
      </c>
      <c r="J103" s="151">
        <v>98</v>
      </c>
      <c r="K103" s="151">
        <v>548.16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3" s="149" t="s">
        <v>1427</v>
      </c>
      <c r="O103" s="135">
        <v>0.33333333333333331</v>
      </c>
      <c r="P103" s="135">
        <v>6.25E-2</v>
      </c>
      <c r="Q103" s="71">
        <v>1</v>
      </c>
      <c r="R103" s="9" t="str">
        <f>IFERROR(_xlfn.XLOOKUP(F103, BS_ATIVIDADE[ATIVIDADE],BS_ATIVIDADE[UNIDADE] ), "*")</f>
        <v>Nº DE SOLDA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1313</v>
      </c>
      <c r="W103" s="135" t="s">
        <v>1314</v>
      </c>
      <c r="X103" s="152" t="s">
        <v>1004</v>
      </c>
      <c r="Y103" s="129" t="s">
        <v>1007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SOLDA</v>
      </c>
      <c r="AJ103" s="8" t="str">
        <f>IF(D103="","*",VLOOKUP(AI103,BS_ATIVIDADE[#Data],3,FALSE))</f>
        <v>SOLDA</v>
      </c>
      <c r="AK103" s="175" t="str">
        <f>IF(BS_CONTROLE[[#This Row],[Local - Partida]]=0, "-", BS_CONTROLE[[#This Row],[Local - Partida]])</f>
        <v>TRM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TRM</v>
      </c>
      <c r="AN103" s="175" t="str">
        <f>IF(BS_CONTROLE[[#This Row],[SB]]=0, "-", BS_CONTROLE[[#This Row],[SB]])</f>
        <v>TRMS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548.16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0</v>
      </c>
      <c r="AZ103" s="11"/>
      <c r="BA103" s="60"/>
      <c r="BB103" s="9" t="str">
        <f>IFERROR(_xlfn.XLOOKUP(AI103, BS_ATIVIDADE[ATIVIDADE],BS_ATIVIDADE[UNIDADE] ), "*")</f>
        <v>Nº DE SOLDA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Bruno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157" t="str">
        <f t="shared" si="11"/>
        <v/>
      </c>
    </row>
    <row r="104" spans="1:72">
      <c r="A104" s="44" t="str">
        <f t="shared" si="7"/>
        <v>W7046064</v>
      </c>
      <c r="B104" s="133">
        <v>46064</v>
      </c>
      <c r="C104" s="7">
        <f>IF(BS_CONTROLE[[#This Row],[DATA]]="","",WEEKNUM(BS_CONTROLE[[#This Row],[DATA]]))</f>
        <v>7</v>
      </c>
      <c r="D104" s="45" t="s">
        <v>249</v>
      </c>
      <c r="E104" s="185"/>
      <c r="F104" s="134" t="s">
        <v>25</v>
      </c>
      <c r="G104" s="8" t="str">
        <f>IF(D104="","*",VLOOKUP(F104,BS_ATIVIDADE[#All],3,FALSE))</f>
        <v>OUTROS</v>
      </c>
      <c r="H104" s="135" t="s">
        <v>573</v>
      </c>
      <c r="I104" s="135" t="s">
        <v>618</v>
      </c>
      <c r="J104" s="151">
        <v>98</v>
      </c>
      <c r="K104" s="151">
        <v>502</v>
      </c>
      <c r="L104" s="71" t="s">
        <v>11</v>
      </c>
      <c r="M104" s="149" t="s">
        <v>1260</v>
      </c>
      <c r="N104" s="149" t="s">
        <v>1261</v>
      </c>
      <c r="O104" s="135">
        <v>0.75</v>
      </c>
      <c r="P104" s="135">
        <v>4.1666666666666664E-2</v>
      </c>
      <c r="Q104" s="71">
        <v>27</v>
      </c>
      <c r="R104" s="9" t="str">
        <f>IFERROR(_xlfn.XLOOKUP(F104, BS_ATIVIDADE[ATIVIDADE],BS_ATIVIDADE[UNIDADE] ), "*")</f>
        <v>BINÁRIO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1302</v>
      </c>
      <c r="W104" s="135" t="s">
        <v>1465</v>
      </c>
      <c r="X104" s="152" t="s">
        <v>1004</v>
      </c>
      <c r="Y104" s="129" t="s">
        <v>1007</v>
      </c>
      <c r="Z104" s="129"/>
      <c r="AA104" s="71">
        <v>2</v>
      </c>
      <c r="AB104" s="59" t="s">
        <v>996</v>
      </c>
      <c r="AC104" s="59"/>
      <c r="AD104" s="135">
        <v>0.75</v>
      </c>
      <c r="AE104" s="71">
        <v>9425</v>
      </c>
      <c r="AF104" s="71">
        <v>7632</v>
      </c>
      <c r="AG104" s="71" t="s">
        <v>11</v>
      </c>
      <c r="AH104" s="42"/>
      <c r="AI104" s="119" t="str">
        <f>IF(BS_CONTROLE[[#This Row],[Atividade]]=0, "-", BS_CONTROLE[[#This Row],[Atividade]])</f>
        <v>DESLOCAMENTO</v>
      </c>
      <c r="AJ104" s="8" t="str">
        <f>IF(D104="","*",VLOOKUP(AI104,BS_ATIVIDADE[#Data],3,FALSE))</f>
        <v>OUTROS</v>
      </c>
      <c r="AK104" s="175" t="str">
        <f>IF(BS_CONTROLE[[#This Row],[Local - Partida]]=0, "-", BS_CONTROLE[[#This Row],[Local - Partida]])</f>
        <v>TGR2</v>
      </c>
      <c r="AL104" s="175" t="str">
        <f>IF(BS_CONTROLE[[#This Row],[Local - Encerramento]]=0, "-", BS_CONTROLE[[#This Row],[Local - Encerramento]])</f>
        <v>TIQ2</v>
      </c>
      <c r="AM104" s="175" t="str">
        <f>IF(BS_CONTROLE[[#This Row],[Entre - Estações]]=0, "-", BS_CONTROLE[[#This Row],[Entre - Estações]])</f>
        <v>TGR-TIQ</v>
      </c>
      <c r="AN104" s="175" t="str">
        <f>IF(BS_CONTROLE[[#This Row],[SB]]=0, "-", BS_CONTROLE[[#This Row],[SB]])</f>
        <v>TGRTIQ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502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0</v>
      </c>
      <c r="AZ104" s="11"/>
      <c r="BA104" s="60"/>
      <c r="BB104" s="9" t="str">
        <f>IFERROR(_xlfn.XLOOKUP(AI104, BS_ATIVIDADE[ATIVIDADE],BS_ATIVIDADE[UNIDADE] ), "*")</f>
        <v>BINÁRIO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 xml:space="preserve">Camila 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Produção e Intervalo</v>
      </c>
      <c r="BR104" s="15">
        <f t="shared" si="9"/>
        <v>0</v>
      </c>
      <c r="BS104" s="15">
        <f t="shared" si="10"/>
        <v>0</v>
      </c>
      <c r="BT104" s="157" t="str">
        <f t="shared" si="11"/>
        <v/>
      </c>
    </row>
    <row r="105" spans="1:72">
      <c r="A105" s="44" t="str">
        <f t="shared" si="7"/>
        <v>ELSON (TF-526)46064</v>
      </c>
      <c r="B105" s="133">
        <v>46064</v>
      </c>
      <c r="C105" s="7">
        <f>IF(BS_CONTROLE[[#This Row],[DATA]]="","",WEEKNUM(BS_CONTROLE[[#This Row],[DATA]]))</f>
        <v>7</v>
      </c>
      <c r="D105" s="45" t="s">
        <v>303</v>
      </c>
      <c r="E105" s="185">
        <v>106</v>
      </c>
      <c r="F105" s="134" t="s">
        <v>193</v>
      </c>
      <c r="G105" s="8" t="str">
        <f>IF(D105="","*",VLOOKUP(F105,BS_ATIVIDADE[#All],3,FALSE))</f>
        <v>SOLDA</v>
      </c>
      <c r="H105" s="135" t="s">
        <v>11</v>
      </c>
      <c r="I105" s="135" t="s">
        <v>11</v>
      </c>
      <c r="J105" s="151">
        <v>74</v>
      </c>
      <c r="K105" s="151">
        <v>430.26799999999997</v>
      </c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5" s="135">
        <v>0.375</v>
      </c>
      <c r="P105" s="135">
        <v>0.125</v>
      </c>
      <c r="Q105" s="71">
        <v>2</v>
      </c>
      <c r="R105" s="9" t="str">
        <f>IFERROR(_xlfn.XLOOKUP(F105, BS_ATIVIDADE[ATIVIDADE],BS_ATIVIDADE[UNIDADE] ), "*")</f>
        <v>Nº DE SOLDA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5" s="199" t="str">
        <f>IFERROR(_xlfn.XLOOKUP(J105, BASE_MAPA!$B$2:$B$420, BASE_MAPA!$G$2:$G$420), "ERRO")</f>
        <v>MARCO INICIAL - ALTO ARAGUAIA</v>
      </c>
      <c r="V105" s="143" t="s">
        <v>1286</v>
      </c>
      <c r="W105" s="135" t="s">
        <v>1314</v>
      </c>
      <c r="X105" s="152" t="s">
        <v>999</v>
      </c>
      <c r="Y105" s="129" t="s">
        <v>998</v>
      </c>
      <c r="Z105" s="129"/>
      <c r="AA105" s="71"/>
      <c r="AB105" s="59"/>
      <c r="AC105" s="59"/>
      <c r="AD105" s="135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Row],[Atividade]]=0, "-", BS_CONTROLE[[#This Row],[Atividade]])</f>
        <v>PDM - SOLDA</v>
      </c>
      <c r="AJ105" s="8" t="str">
        <f>IF(D105="","*",VLOOKUP(AI105,BS_ATIVIDADE[#Data],3,FALSE))</f>
        <v>SOLDA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TPC-TVL</v>
      </c>
      <c r="AN105" s="175" t="str">
        <f>IF(BS_CONTROLE[[#This Row],[SB]]=0, "-", BS_CONTROLE[[#This Row],[SB]])</f>
        <v>TPC440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430.26799999999997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0</v>
      </c>
      <c r="AZ105" s="11"/>
      <c r="BA105" s="60"/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5" s="200" t="str">
        <f>IFERROR(_xlfn.XLOOKUP(AO105, BASE_MAPA!$B$2:$B$420, BASE_MAPA!$G$2:$G$420), "ERRO")</f>
        <v>MARCO INICIAL - ALTO ARAGUAIA</v>
      </c>
      <c r="BF105" s="178" t="str">
        <f>IF(BS_CONTROLE[[#This Row],[Responsavel pelo boletim]]=0, "-", BS_CONTROLE[[#This Row],[Responsavel pelo boletim]])</f>
        <v>Elson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Produção e Intervalo</v>
      </c>
      <c r="BR105" s="15">
        <f t="shared" si="9"/>
        <v>0</v>
      </c>
      <c r="BS105" s="15">
        <f t="shared" si="10"/>
        <v>0</v>
      </c>
      <c r="BT105" s="157" t="str">
        <f t="shared" si="11"/>
        <v/>
      </c>
    </row>
    <row r="106" spans="1:72">
      <c r="A106" s="44" t="str">
        <f t="shared" si="7"/>
        <v>A6046064</v>
      </c>
      <c r="B106" s="133">
        <v>46064</v>
      </c>
      <c r="C106" s="7">
        <f>IF(BS_CONTROLE[[#This Row],[DATA]]="","",WEEKNUM(BS_CONTROLE[[#This Row],[DATA]]))</f>
        <v>7</v>
      </c>
      <c r="D106" s="45" t="s">
        <v>106</v>
      </c>
      <c r="E106" s="185">
        <v>124</v>
      </c>
      <c r="F106" s="134" t="s">
        <v>32</v>
      </c>
      <c r="G106" s="8" t="str">
        <f>IF(D106="","*",VLOOKUP(F106,BS_ATIVIDADE[#All],3,FALSE))</f>
        <v>DETECÇÃO</v>
      </c>
      <c r="H106" s="135" t="s">
        <v>478</v>
      </c>
      <c r="I106" s="135" t="s">
        <v>575</v>
      </c>
      <c r="J106" s="151">
        <v>74</v>
      </c>
      <c r="K106" s="151">
        <v>290.74</v>
      </c>
      <c r="L106" s="71" t="s">
        <v>11</v>
      </c>
      <c r="M106" s="149" t="s">
        <v>479</v>
      </c>
      <c r="N106" s="149" t="s">
        <v>1466</v>
      </c>
      <c r="O106" s="135">
        <v>0.375</v>
      </c>
      <c r="P106" s="135">
        <v>4.1666666666666664E-2</v>
      </c>
      <c r="Q106" s="71">
        <v>210</v>
      </c>
      <c r="R106" s="9" t="str">
        <f>IFERROR(_xlfn.XLOOKUP(F106, BS_ATIVIDADE[ATIVIDADE],BS_ATIVIDADE[UNIDADE] ), "*")</f>
        <v>KM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BASE_MAPA!$B$2:$B$420, BASE_MAPA!$G$2:$G$420), "ERRO")</f>
        <v>MARCO INICIAL - ALTO ARAGUAIA</v>
      </c>
      <c r="V106" s="143" t="s">
        <v>1467</v>
      </c>
      <c r="W106" s="135" t="s">
        <v>1468</v>
      </c>
      <c r="X106" s="152" t="s">
        <v>999</v>
      </c>
      <c r="Y106" s="129" t="s">
        <v>998</v>
      </c>
      <c r="Z106" s="129"/>
      <c r="AA106" s="71">
        <v>1</v>
      </c>
      <c r="AB106" s="59" t="s">
        <v>996</v>
      </c>
      <c r="AC106" s="59"/>
      <c r="AD106" s="135">
        <v>0.29166666666666669</v>
      </c>
      <c r="AE106" s="71">
        <v>5487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DETECÇÃO - RONDA 7 DIAS</v>
      </c>
      <c r="AJ106" s="8" t="str">
        <f>IF(D106="","*",VLOOKUP(AI106,BS_ATIVIDADE[#Data],3,FALSE))</f>
        <v>DETECÇÃO</v>
      </c>
      <c r="AK106" s="175" t="str">
        <f>IF(BS_CONTROLE[[#This Row],[Local - Partida]]=0, "-", BS_CONTROLE[[#This Row],[Local - Partida]])</f>
        <v>TCS291</v>
      </c>
      <c r="AL106" s="175" t="str">
        <f>IF(BS_CONTROLE[[#This Row],[Local - Encerramento]]=0, "-", BS_CONTROLE[[#This Row],[Local - Encerramento]])</f>
        <v>TGR512</v>
      </c>
      <c r="AM106" s="175" t="str">
        <f>IF(BS_CONTROLE[[#This Row],[Entre - Estações]]=0, "-", BS_CONTROLE[[#This Row],[Entre - Estações]])</f>
        <v>TCS-TGR</v>
      </c>
      <c r="AN106" s="175" t="str">
        <f>IF(BS_CONTROLE[[#This Row],[SB]]=0, "-", BS_CONTROLE[[#This Row],[SB]])</f>
        <v>TCSTGR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290.74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>
        <f>IF(D106="","*",IFERROR(IF(ISODD(COUNT(AS106:AX108)),"ERRO",SUM((AT106-AS106),(AV106-AU106),(AX106-AW106))),"ERRO"))</f>
        <v>0</v>
      </c>
      <c r="AZ106" s="11"/>
      <c r="BA106" s="60"/>
      <c r="BB106" s="9" t="str">
        <f>IFERROR(_xlfn.XLOOKUP(AI106, BS_ATIVIDADE[ATIVIDADE],BS_ATIVIDADE[UNIDADE] ), "*")</f>
        <v>KM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Daniel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/>
      </c>
    </row>
    <row r="107" spans="1:72">
      <c r="A107" s="44" t="str">
        <f t="shared" si="7"/>
        <v>W5046064</v>
      </c>
      <c r="B107" s="133">
        <v>46064</v>
      </c>
      <c r="C107" s="7">
        <f>IF(BS_CONTROLE[[#This Row],[DATA]]="","",WEEKNUM(BS_CONTROLE[[#This Row],[DATA]]))</f>
        <v>7</v>
      </c>
      <c r="D107" s="45" t="s">
        <v>240</v>
      </c>
      <c r="E107" s="185">
        <v>125</v>
      </c>
      <c r="F107" s="134" t="s">
        <v>140</v>
      </c>
      <c r="G107" s="8" t="str">
        <f>IF(D107="","*",VLOOKUP(F107,BS_ATIVIDADE[#All],3,FALSE))</f>
        <v>MODERNIZAÇÃO</v>
      </c>
      <c r="H107" s="135" t="s">
        <v>1469</v>
      </c>
      <c r="I107" s="135" t="s">
        <v>1469</v>
      </c>
      <c r="J107" s="151">
        <v>74</v>
      </c>
      <c r="K107" s="151">
        <v>250</v>
      </c>
      <c r="L107" s="71">
        <v>239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7" s="149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7" s="135">
        <v>0.375</v>
      </c>
      <c r="P107" s="135">
        <v>8.3333333333333329E-2</v>
      </c>
      <c r="Q107" s="71">
        <v>15</v>
      </c>
      <c r="R107" s="9" t="str">
        <f>IFERROR(_xlfn.XLOOKUP(F107, BS_ATIVIDADE[ATIVIDADE],BS_ATIVIDADE[UNIDADE] ), "*")</f>
        <v>VAGÕES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1357</v>
      </c>
      <c r="W107" s="135" t="s">
        <v>1303</v>
      </c>
      <c r="X107" s="152" t="s">
        <v>1004</v>
      </c>
      <c r="Y107" s="129" t="s">
        <v>1007</v>
      </c>
      <c r="Z107" s="129"/>
      <c r="AA107" s="71" t="s">
        <v>1328</v>
      </c>
      <c r="AB107" s="59" t="s">
        <v>996</v>
      </c>
      <c r="AC107" s="59"/>
      <c r="AD107" s="135">
        <v>0.29166666666666669</v>
      </c>
      <c r="AE107" s="71">
        <v>7671</v>
      </c>
      <c r="AF107" s="71">
        <v>9322</v>
      </c>
      <c r="AG107" s="71" t="s">
        <v>11</v>
      </c>
      <c r="AH107" s="42"/>
      <c r="AI107" s="119" t="str">
        <f>IF(BS_CONTROLE[[#This Row],[Atividade]]=0, "-", BS_CONTROLE[[#This Row],[Atividade]])</f>
        <v>MODERNIZAÇÃO - PEDRA - DESCARGA</v>
      </c>
      <c r="AJ107" s="8" t="str">
        <f>IF(D107="","*",VLOOKUP(AI107,BS_ATIVIDADE[#Data],3,FALSE))</f>
        <v>MODERNIZAÇÃO</v>
      </c>
      <c r="AK107" s="175" t="str">
        <f>IF(BS_CONTROLE[[#This Row],[Local - Partida]]=0, "-", BS_CONTROLE[[#This Row],[Local - Partida]])</f>
        <v xml:space="preserve">TCS2 </v>
      </c>
      <c r="AL107" s="175" t="str">
        <f>IF(BS_CONTROLE[[#This Row],[Local - Encerramento]]=0, "-", BS_CONTROLE[[#This Row],[Local - Encerramento]])</f>
        <v xml:space="preserve">TCS2 </v>
      </c>
      <c r="AM107" s="175" t="str">
        <f>IF(BS_CONTROLE[[#This Row],[Entre - Estações]]=0, "-", BS_CONTROLE[[#This Row],[Entre - Estações]])</f>
        <v>TVI-TJA</v>
      </c>
      <c r="AN107" s="175">
        <f>IF(BS_CONTROLE[[#This Row],[SB]]=0, "-", BS_CONTROLE[[#This Row],[SB]])</f>
        <v>239251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250</v>
      </c>
      <c r="AQ107" s="177">
        <f>IF(BS_CONTROLE[[#This Row],[KM - Fim]]=0, "-", BS_CONTROLE[[#This Row],[KM - Fim]])</f>
        <v>239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IF(D107="","*",IFERROR(IF(ISODD(COUNT(AS107:AX109)),"ERRO",SUM((AT107-AS107),(AV107-AU107),(AX107-AW107))),"ERRO"))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VAGÕES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Augusto/ Efraim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Produção e Intervalo</v>
      </c>
      <c r="BR107" s="15">
        <f t="shared" si="9"/>
        <v>0</v>
      </c>
      <c r="BS107" s="15">
        <f t="shared" si="10"/>
        <v>0</v>
      </c>
      <c r="BT107" s="157" t="str">
        <f t="shared" si="11"/>
        <v/>
      </c>
    </row>
    <row r="108" spans="1:72">
      <c r="A108" s="44" t="str">
        <f t="shared" si="7"/>
        <v>MARCOS (TF-520)46064</v>
      </c>
      <c r="B108" s="133">
        <v>46064</v>
      </c>
      <c r="C108" s="7">
        <f>IF(BS_CONTROLE[[#This Row],[DATA]]="","",WEEKNUM(BS_CONTROLE[[#This Row],[DATA]]))</f>
        <v>7</v>
      </c>
      <c r="D108" s="45" t="s">
        <v>334</v>
      </c>
      <c r="E108" s="185">
        <v>126</v>
      </c>
      <c r="F108" s="134" t="s">
        <v>193</v>
      </c>
      <c r="G108" s="8" t="str">
        <f>IF(D108="","*",VLOOKUP(F108,BS_ATIVIDADE[#All],3,FALSE))</f>
        <v>SOLDA</v>
      </c>
      <c r="H108" s="149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8" s="135" t="s">
        <v>11</v>
      </c>
      <c r="J108" s="151">
        <v>74</v>
      </c>
      <c r="K108" s="151">
        <v>27.555</v>
      </c>
      <c r="L108" s="151">
        <v>26.818999999999999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8" s="135">
        <v>0.375</v>
      </c>
      <c r="P108" s="135">
        <v>8.3333333333333329E-2</v>
      </c>
      <c r="Q108" s="71">
        <v>2</v>
      </c>
      <c r="R108" s="9" t="str">
        <f>IFERROR(_xlfn.XLOOKUP(F108, BS_ATIVIDADE[ATIVIDADE],BS_ATIVIDADE[UNIDADE] ), "*")</f>
        <v>Nº DE SOLDA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143" t="s">
        <v>1324</v>
      </c>
      <c r="W108" s="135" t="s">
        <v>1470</v>
      </c>
      <c r="X108" s="152" t="s">
        <v>1004</v>
      </c>
      <c r="Y108" s="129" t="s">
        <v>1007</v>
      </c>
      <c r="Z108" s="129"/>
      <c r="AA108" s="71"/>
      <c r="AB108" s="59"/>
      <c r="AC108" s="59"/>
      <c r="AD108" s="135" t="s">
        <v>11</v>
      </c>
      <c r="AE108" s="71" t="s">
        <v>11</v>
      </c>
      <c r="AF108" s="71" t="s">
        <v>11</v>
      </c>
      <c r="AG108" s="71" t="s">
        <v>11</v>
      </c>
      <c r="AH108" s="42"/>
      <c r="AI108" s="119" t="str">
        <f>IF(BS_CONTROLE[[#This Row],[Atividade]]=0, "-", BS_CONTROLE[[#This Row],[Atividade]])</f>
        <v>PDM - SOLDA</v>
      </c>
      <c r="AJ108" s="8" t="str">
        <f>IF(D108="","*",VLOOKUP(AI108,BS_ATIVIDADE[#Data],3,FALSE))</f>
        <v>SOLDA</v>
      </c>
      <c r="AK108" s="175" t="str">
        <f>IF(BS_CONTROLE[[#This Row],[Local - Partida]]=0, "-", BS_CONTROLE[[#This Row],[Local - Partida]])</f>
        <v>TAPK35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TAP-TLG</v>
      </c>
      <c r="AN108" s="175" t="str">
        <f>IF(BS_CONTROLE[[#This Row],[SB]]=0, "-", BS_CONTROLE[[#This Row],[SB]])</f>
        <v>TAPK35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27.555</v>
      </c>
      <c r="AQ108" s="177">
        <f>IF(BS_CONTROLE[[#This Row],[KM - Fim]]=0, "-", BS_CONTROLE[[#This Row],[KM - Fim]])</f>
        <v>26.818999999999999</v>
      </c>
      <c r="AR108" s="32"/>
      <c r="AS108" s="32"/>
      <c r="AT108" s="32"/>
      <c r="AU108" s="32"/>
      <c r="AV108" s="32"/>
      <c r="AW108" s="32"/>
      <c r="AX108" s="32"/>
      <c r="AY108" s="184">
        <f>IF(D108="","*",IFERROR(IF(ISODD(COUNT(AS108:AX110)),"ERRO",SUM((AT108-AS108),(AV108-AU108),(AX108-AW108))),"ERRO"))</f>
        <v>0</v>
      </c>
      <c r="AZ108" s="11"/>
      <c r="BA108" s="60"/>
      <c r="BB108" s="9" t="str">
        <f>IFERROR(_xlfn.XLOOKUP(AI108, BS_ATIVIDADE[ATIVIDADE],BS_ATIVIDADE[UNIDADE] ), "*")</f>
        <v>Nº DE SOLDA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Marcos Euzebio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Produção e Intervalo</v>
      </c>
      <c r="BR108" s="15">
        <f t="shared" si="9"/>
        <v>0</v>
      </c>
      <c r="BS108" s="15">
        <f t="shared" si="10"/>
        <v>0</v>
      </c>
      <c r="BT108" s="157" t="str">
        <f t="shared" si="11"/>
        <v/>
      </c>
    </row>
    <row r="109" spans="1:72">
      <c r="A109" s="44" t="str">
        <f t="shared" si="7"/>
        <v>ANISIO (TF-514)46064</v>
      </c>
      <c r="B109" s="133">
        <v>46064</v>
      </c>
      <c r="C109" s="7">
        <f>IF(BS_CONTROLE[[#This Row],[DATA]]="","",WEEKNUM(BS_CONTROLE[[#This Row],[DATA]]))</f>
        <v>7</v>
      </c>
      <c r="D109" s="45" t="s">
        <v>273</v>
      </c>
      <c r="E109" s="185">
        <v>127</v>
      </c>
      <c r="F109" s="134" t="s">
        <v>200</v>
      </c>
      <c r="G109" s="8" t="str">
        <f>IF(D109="","*",VLOOKUP(F109,BS_ATIVIDADE[#All],3,FALSE))</f>
        <v>TRILHO - SUBSTITUIÇÂO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09" s="135" t="s">
        <v>11</v>
      </c>
      <c r="J109" s="151">
        <v>74</v>
      </c>
      <c r="K109" s="151">
        <v>27.555</v>
      </c>
      <c r="L109" s="151">
        <v>26.818999999999999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09" s="135">
        <v>0.375</v>
      </c>
      <c r="P109" s="135">
        <v>8.3333333333333329E-2</v>
      </c>
      <c r="Q109" s="71">
        <v>312</v>
      </c>
      <c r="R109" s="9" t="str">
        <f>IFERROR(_xlfn.XLOOKUP(F109, BS_ATIVIDADE[ATIVIDADE],BS_ATIVIDADE[UNIDADE] ), "*")</f>
        <v>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1439</v>
      </c>
      <c r="W109" s="135" t="s">
        <v>1471</v>
      </c>
      <c r="X109" s="152" t="s">
        <v>1004</v>
      </c>
      <c r="Y109" s="129" t="s">
        <v>1007</v>
      </c>
      <c r="Z109" s="129"/>
      <c r="AA109" s="71"/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SUBSTITUIÇÃO - TRILHO</v>
      </c>
      <c r="AJ109" s="8" t="str">
        <f>IF(D109="","*",VLOOKUP(AI109,BS_ATIVIDADE[#Data],3,FALSE))</f>
        <v>TRILHO - SUBSTITUIÇÂO</v>
      </c>
      <c r="AK109" s="175" t="str">
        <f>IF(BS_CONTROLE[[#This Row],[Local - Partida]]=0, "-", BS_CONTROLE[[#This Row],[Local - Partida]])</f>
        <v>TAPK35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TAP-TLG</v>
      </c>
      <c r="AN109" s="175" t="str">
        <f>IF(BS_CONTROLE[[#This Row],[SB]]=0, "-", BS_CONTROLE[[#This Row],[SB]])</f>
        <v>TAPK35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27.555</v>
      </c>
      <c r="AQ109" s="177">
        <f>IF(BS_CONTROLE[[#This Row],[KM - Fim]]=0, "-", BS_CONTROLE[[#This Row],[KM - Fim]])</f>
        <v>26.818999999999999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Anisio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97" operator="equal">
      <formula>"ERRO"</formula>
    </cfRule>
  </conditionalFormatting>
  <conditionalFormatting sqref="X4 Y1:Z5 Y8:Z777">
    <cfRule type="cellIs" dxfId="123" priority="18486" operator="equal">
      <formula>"OPORTUNIDADE"</formula>
    </cfRule>
  </conditionalFormatting>
  <conditionalFormatting sqref="AZ6:AZ777">
    <cfRule type="expression" dxfId="122" priority="18481">
      <formula>$BU6=1</formula>
    </cfRule>
  </conditionalFormatting>
  <conditionalFormatting sqref="BQ6:BQ777">
    <cfRule type="cellIs" dxfId="121" priority="18492" operator="equal">
      <formula>"Produção e Intervalo"</formula>
    </cfRule>
    <cfRule type="cellIs" dxfId="120" priority="18493" operator="equal">
      <formula>"Aderente"</formula>
    </cfRule>
    <cfRule type="cellIs" dxfId="119" priority="18494" operator="equal">
      <formula>"Intervalo"</formula>
    </cfRule>
    <cfRule type="cellIs" dxfId="118" priority="18495" operator="equal">
      <formula>"Produção"</formula>
    </cfRule>
    <cfRule type="cellIs" dxfId="117" priority="18496" operator="equal">
      <formula>"ERRO"</formula>
    </cfRule>
  </conditionalFormatting>
  <conditionalFormatting sqref="BR6:BS777">
    <cfRule type="cellIs" dxfId="116" priority="18474" operator="equal">
      <formula>"*"</formula>
    </cfRule>
    <cfRule type="cellIs" dxfId="115" priority="18475" operator="greaterThanOrEqual">
      <formula>1</formula>
    </cfRule>
    <cfRule type="cellIs" dxfId="114" priority="18476" operator="lessThan">
      <formula>1</formula>
    </cfRule>
  </conditionalFormatting>
  <conditionalFormatting sqref="Y8:Z777">
    <cfRule type="cellIs" dxfId="113" priority="18422" operator="equal">
      <formula>"NÃO"</formula>
    </cfRule>
    <cfRule type="cellIs" dxfId="112" priority="18423" operator="equal">
      <formula>"SIM"</formula>
    </cfRule>
  </conditionalFormatting>
  <conditionalFormatting sqref="Y1047840:Y1048576">
    <cfRule type="cellIs" dxfId="111" priority="18303" operator="equal">
      <formula>"OPORTUNIDADE"</formula>
    </cfRule>
  </conditionalFormatting>
  <conditionalFormatting sqref="Y1047840:Y1048576">
    <cfRule type="cellIs" dxfId="110" priority="18301" operator="equal">
      <formula>"NÃO"</formula>
    </cfRule>
    <cfRule type="cellIs" dxfId="109" priority="18302" operator="equal">
      <formula>"SIM"</formula>
    </cfRule>
  </conditionalFormatting>
  <conditionalFormatting sqref="Y6:Y7">
    <cfRule type="cellIs" dxfId="108" priority="23" operator="equal">
      <formula>"OPORTUNIDADE"</formula>
    </cfRule>
  </conditionalFormatting>
  <conditionalFormatting sqref="Y6:Y7">
    <cfRule type="cellIs" dxfId="107" priority="21" operator="equal">
      <formula>"NÃO"</formula>
    </cfRule>
    <cfRule type="cellIs" dxfId="106" priority="22" operator="equal">
      <formula>"SIM"</formula>
    </cfRule>
  </conditionalFormatting>
  <conditionalFormatting sqref="BK1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24">
      <iconSet showValue="0">
        <cfvo type="percent" val="0"/>
        <cfvo type="num" val="1"/>
        <cfvo type="num" val="1" gte="0"/>
      </iconSet>
    </cfRule>
  </conditionalFormatting>
  <conditionalFormatting sqref="BK82:BK83 BK52:BK54 BK6:BK7 BK15:BK16 BK13 BK9:BK11 BK24:BK32 BK18:BK21 BK34 BK36:BK37 BK41:BK42 BK44 BK57 BK60:BK62 BK64:BK70 BK72 BK77 BK101:BK777 BK86 BK89:BK91 BK93 BK95 BK98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17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9">
      <iconSet showValue="0">
        <cfvo type="percent" val="0"/>
        <cfvo type="num" val="1"/>
        <cfvo type="num" val="1" gte="0"/>
      </iconSet>
    </cfRule>
    <cfRule type="iconSet" priority="2282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AI6:AI777 F6:F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1472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1473</v>
      </c>
      <c r="E3" s="186" t="s">
        <v>1474</v>
      </c>
      <c r="F3" s="186" t="s">
        <v>1475</v>
      </c>
      <c r="G3" s="186" t="s">
        <v>1476</v>
      </c>
      <c r="H3" s="186" t="s">
        <v>1477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1478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1479</v>
      </c>
      <c r="D12" s="187">
        <v>9049</v>
      </c>
      <c r="E12" s="188">
        <v>46044</v>
      </c>
      <c r="F12" s="190" t="s">
        <v>1480</v>
      </c>
      <c r="G12" s="187" t="s">
        <v>1481</v>
      </c>
      <c r="H12" s="187"/>
    </row>
    <row r="13" spans="3:8">
      <c r="C13" s="187" t="s">
        <v>1479</v>
      </c>
      <c r="D13" s="187">
        <v>9044</v>
      </c>
      <c r="E13" s="188">
        <v>46044</v>
      </c>
      <c r="F13" s="190" t="s">
        <v>1482</v>
      </c>
      <c r="G13" s="187" t="s">
        <v>1483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1484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1484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1485</v>
      </c>
      <c r="C2" s="83" t="s">
        <v>1195</v>
      </c>
      <c r="D2" s="83" t="s">
        <v>1197</v>
      </c>
      <c r="E2" s="83" t="s">
        <v>1486</v>
      </c>
      <c r="F2" s="83" t="s">
        <v>1487</v>
      </c>
      <c r="G2" s="83" t="s">
        <v>1488</v>
      </c>
      <c r="H2" s="83" t="s">
        <v>1489</v>
      </c>
      <c r="I2" s="83" t="s">
        <v>1490</v>
      </c>
      <c r="J2" s="83" t="s">
        <v>1491</v>
      </c>
      <c r="K2" s="109" t="s">
        <v>1492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 hidden="1">
      <c r="B121" s="100" t="str">
        <f>IF(FN_MC!Y101="","*",FN_MC!Y101)</f>
        <v>SIM</v>
      </c>
      <c r="C121" s="101">
        <f>IF(FN_MC!B101="","*",FN_MC!B101)</f>
        <v>46064</v>
      </c>
      <c r="D121" s="101" t="str">
        <f>IF(FN_MC!D101="","*",FN_MC!D101)</f>
        <v>V86</v>
      </c>
      <c r="E121" s="101" t="str">
        <f>IF(FN_MC!H101="","*",FN_MC!H101)</f>
        <v>TSF1</v>
      </c>
      <c r="F121" s="114" t="str">
        <f>IF(FN_MC!M101="","*",FN_MC!M101)</f>
        <v>TBS-TAL</v>
      </c>
      <c r="G121" s="101" t="str">
        <f>IF(FN_MC!I101="","*",FN_MC!I101)</f>
        <v>TMJ1</v>
      </c>
      <c r="H121" s="101" t="str">
        <f>IF(FN_MC!AB101="","*",FN_MC!AB101)</f>
        <v>FIXO</v>
      </c>
      <c r="I121" s="101" t="str">
        <f>IF(FN_MC!AC101="","*",FN_MC!AC101)</f>
        <v>*</v>
      </c>
      <c r="J121" s="102">
        <f>IF(FN_MC!AA101="","*",FN_MC!AA101)</f>
        <v>1</v>
      </c>
      <c r="K121" s="112">
        <f>IF(FN_MC!AD101="","*",FN_MC!AD101)</f>
        <v>0.29166666666666669</v>
      </c>
    </row>
    <row r="122" spans="2:11" hidden="1">
      <c r="B122" s="100" t="str">
        <f>IF(FN_MC!Y102="","*",FN_MC!Y102)</f>
        <v>OPORTUNIDADE</v>
      </c>
      <c r="C122" s="101">
        <f>IF(FN_MC!B102="","*",FN_MC!B102)</f>
        <v>46064</v>
      </c>
      <c r="D122" s="101" t="str">
        <f>IF(FN_MC!D102="","*",FN_MC!D102)</f>
        <v>FRANCISCO (TF-19)</v>
      </c>
      <c r="E122" s="101" t="str">
        <f>IF(FN_MC!H102="","*",FN_MC!H102)</f>
        <v>TEPPAT1</v>
      </c>
      <c r="F122" s="114" t="str">
        <f>IF(FN_MC!M102="","*",FN_MC!M102)</f>
        <v>TEP-TMJ</v>
      </c>
      <c r="G122" s="101" t="str">
        <f>IF(FN_MC!I102="","*",FN_MC!I102)</f>
        <v>-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-</v>
      </c>
    </row>
    <row r="123" spans="2:11" hidden="1">
      <c r="B123" s="100" t="str">
        <f>IF(FN_MC!Y103="","*",FN_MC!Y103)</f>
        <v>OPORTUNIDADE</v>
      </c>
      <c r="C123" s="101">
        <f>IF(FN_MC!B103="","*",FN_MC!B103)</f>
        <v>46064</v>
      </c>
      <c r="D123" s="101" t="str">
        <f>IF(FN_MC!D103="","*",FN_MC!D103)</f>
        <v>BRUNO (TF-525)</v>
      </c>
      <c r="E123" s="101" t="str">
        <f>IF(FN_MC!H103="","*",FN_MC!H103)</f>
        <v>TRM</v>
      </c>
      <c r="F123" s="114" t="str">
        <f>IF(FN_MC!M103="","*",FN_MC!M103)</f>
        <v>TRM</v>
      </c>
      <c r="G123" s="101" t="str">
        <f>IF(FN_MC!I103="","*",FN_MC!I103)</f>
        <v>-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-</v>
      </c>
    </row>
    <row r="124" spans="2:11" hidden="1">
      <c r="B124" s="100" t="str">
        <f>IF(FN_MC!Y104="","*",FN_MC!Y104)</f>
        <v>OPORTUNIDADE</v>
      </c>
      <c r="C124" s="101">
        <f>IF(FN_MC!B104="","*",FN_MC!B104)</f>
        <v>46064</v>
      </c>
      <c r="D124" s="101" t="str">
        <f>IF(FN_MC!D104="","*",FN_MC!D104)</f>
        <v>W70</v>
      </c>
      <c r="E124" s="101" t="str">
        <f>IF(FN_MC!H104="","*",FN_MC!H104)</f>
        <v>TGR2</v>
      </c>
      <c r="F124" s="114" t="str">
        <f>IF(FN_MC!M104="","*",FN_MC!M104)</f>
        <v>TGR-TIQ</v>
      </c>
      <c r="G124" s="101" t="str">
        <f>IF(FN_MC!I104="","*",FN_MC!I104)</f>
        <v>TIQ2</v>
      </c>
      <c r="H124" s="101" t="str">
        <f>IF(FN_MC!AB104="","*",FN_MC!AB104)</f>
        <v>FIXO</v>
      </c>
      <c r="I124" s="101" t="str">
        <f>IF(FN_MC!AC104="","*",FN_MC!AC104)</f>
        <v>*</v>
      </c>
      <c r="J124" s="102">
        <f>IF(FN_MC!AA104="","*",FN_MC!AA104)</f>
        <v>2</v>
      </c>
      <c r="K124" s="112">
        <f>IF(FN_MC!AD104="","*",FN_MC!AD104)</f>
        <v>0.75</v>
      </c>
    </row>
    <row r="125" spans="2:11" hidden="1">
      <c r="B125" s="100" t="str">
        <f>IF(FN_MC!Y105="","*",FN_MC!Y105)</f>
        <v>SIM</v>
      </c>
      <c r="C125" s="101">
        <f>IF(FN_MC!B105="","*",FN_MC!B105)</f>
        <v>46064</v>
      </c>
      <c r="D125" s="101" t="str">
        <f>IF(FN_MC!D105="","*",FN_MC!D105)</f>
        <v>ELSON (TF-526)</v>
      </c>
      <c r="E125" s="101" t="str">
        <f>IF(FN_MC!H105="","*",FN_MC!H105)</f>
        <v>-</v>
      </c>
      <c r="F125" s="114" t="str">
        <f>IF(FN_MC!M105="","*",FN_MC!M105)</f>
        <v>TPC-TVL</v>
      </c>
      <c r="G125" s="101" t="str">
        <f>IF(FN_MC!I105="","*",FN_MC!I105)</f>
        <v>-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-</v>
      </c>
    </row>
    <row r="126" spans="2:11" hidden="1">
      <c r="B126" s="100" t="str">
        <f>IF(FN_MC!Y106="","*",FN_MC!Y106)</f>
        <v>SIM</v>
      </c>
      <c r="C126" s="101">
        <f>IF(FN_MC!B106="","*",FN_MC!B106)</f>
        <v>46064</v>
      </c>
      <c r="D126" s="101" t="str">
        <f>IF(FN_MC!D106="","*",FN_MC!D106)</f>
        <v>A60</v>
      </c>
      <c r="E126" s="101" t="str">
        <f>IF(FN_MC!H106="","*",FN_MC!H106)</f>
        <v>TCS291</v>
      </c>
      <c r="F126" s="114" t="str">
        <f>IF(FN_MC!M106="","*",FN_MC!M106)</f>
        <v>TCS-TGR</v>
      </c>
      <c r="G126" s="101" t="str">
        <f>IF(FN_MC!I106="","*",FN_MC!I106)</f>
        <v>TGR512</v>
      </c>
      <c r="H126" s="101" t="str">
        <f>IF(FN_MC!AB106="","*",FN_MC!AB106)</f>
        <v>FIXO</v>
      </c>
      <c r="I126" s="101" t="str">
        <f>IF(FN_MC!AC106="","*",FN_MC!AC106)</f>
        <v>*</v>
      </c>
      <c r="J126" s="102">
        <f>IF(FN_MC!AA106="","*",FN_MC!AA106)</f>
        <v>1</v>
      </c>
      <c r="K126" s="112">
        <f>IF(FN_MC!AD106="","*",FN_MC!AD106)</f>
        <v>0.29166666666666669</v>
      </c>
    </row>
    <row r="127" spans="2:11" hidden="1">
      <c r="B127" s="100" t="str">
        <f>IF(FN_MC!Y107="","*",FN_MC!Y107)</f>
        <v>OPORTUNIDADE</v>
      </c>
      <c r="C127" s="101">
        <f>IF(FN_MC!B107="","*",FN_MC!B107)</f>
        <v>46064</v>
      </c>
      <c r="D127" s="101" t="str">
        <f>IF(FN_MC!D107="","*",FN_MC!D107)</f>
        <v>W50</v>
      </c>
      <c r="E127" s="101" t="str">
        <f>IF(FN_MC!H107="","*",FN_MC!H107)</f>
        <v xml:space="preserve">TCS2 </v>
      </c>
      <c r="F127" s="114" t="str">
        <f>IF(FN_MC!M107="","*",FN_MC!M107)</f>
        <v>TVI-TJA</v>
      </c>
      <c r="G127" s="101" t="str">
        <f>IF(FN_MC!I107="","*",FN_MC!I107)</f>
        <v xml:space="preserve">TCS2 </v>
      </c>
      <c r="H127" s="101" t="str">
        <f>IF(FN_MC!AB107="","*",FN_MC!AB107)</f>
        <v>FIXO</v>
      </c>
      <c r="I127" s="101" t="str">
        <f>IF(FN_MC!AC107="","*",FN_MC!AC107)</f>
        <v>*</v>
      </c>
      <c r="J127" s="102" t="str">
        <f>IF(FN_MC!AA107="","*",FN_MC!AA107)</f>
        <v>2 Maicon + Eder</v>
      </c>
      <c r="K127" s="112">
        <f>IF(FN_MC!AD107="","*",FN_MC!AD107)</f>
        <v>0.29166666666666669</v>
      </c>
    </row>
    <row r="128" spans="2:11" hidden="1">
      <c r="B128" s="100" t="str">
        <f>IF(FN_MC!Y108="","*",FN_MC!Y108)</f>
        <v>OPORTUNIDADE</v>
      </c>
      <c r="C128" s="101">
        <f>IF(FN_MC!B108="","*",FN_MC!B108)</f>
        <v>46064</v>
      </c>
      <c r="D128" s="101" t="str">
        <f>IF(FN_MC!D108="","*",FN_MC!D108)</f>
        <v>MARCOS (TF-520)</v>
      </c>
      <c r="E128" s="101" t="str">
        <f>IF(FN_MC!H108="","*",FN_MC!H108)</f>
        <v>TAPK35</v>
      </c>
      <c r="F128" s="114" t="str">
        <f>IF(FN_MC!M108="","*",FN_MC!M108)</f>
        <v>TAP-TLG</v>
      </c>
      <c r="G128" s="101" t="str">
        <f>IF(FN_MC!I108="","*",FN_MC!I108)</f>
        <v>-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-</v>
      </c>
    </row>
    <row r="129" spans="2:11" hidden="1">
      <c r="B129" s="100" t="str">
        <f>IF(FN_MC!Y109="","*",FN_MC!Y109)</f>
        <v>OPORTUNIDADE</v>
      </c>
      <c r="C129" s="101">
        <f>IF(FN_MC!B109="","*",FN_MC!B109)</f>
        <v>46064</v>
      </c>
      <c r="D129" s="101" t="str">
        <f>IF(FN_MC!D109="","*",FN_MC!D109)</f>
        <v>ANISIO (TF-514)</v>
      </c>
      <c r="E129" s="101" t="str">
        <f>IF(FN_MC!H109="","*",FN_MC!H109)</f>
        <v>TAPK35</v>
      </c>
      <c r="F129" s="114" t="str">
        <f>IF(FN_MC!M109="","*",FN_MC!M109)</f>
        <v>TAP-TLG</v>
      </c>
      <c r="G129" s="101" t="str">
        <f>IF(FN_MC!I109="","*",FN_MC!I109)</f>
        <v>-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-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abSelected="1" workbookViewId="0">
      <selection sqref="A1:XFD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1"/>
      <c r="B2" s="262"/>
      <c r="C2" s="263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4" t="s">
        <v>1258</v>
      </c>
      <c r="Q2" s="265"/>
      <c r="R2" s="88"/>
      <c r="S2" s="88"/>
      <c r="T2" s="89"/>
      <c r="U2" s="266" t="s">
        <v>1493</v>
      </c>
      <c r="V2" s="266"/>
      <c r="W2" s="266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1494</v>
      </c>
      <c r="B3" s="91" t="s">
        <v>1495</v>
      </c>
      <c r="C3" s="91" t="s">
        <v>7</v>
      </c>
      <c r="D3" s="92" t="s">
        <v>1210</v>
      </c>
      <c r="E3" s="92" t="s">
        <v>365</v>
      </c>
      <c r="F3" s="92" t="s">
        <v>1496</v>
      </c>
      <c r="G3" s="92" t="s">
        <v>1056</v>
      </c>
      <c r="H3" s="92" t="s">
        <v>1199</v>
      </c>
      <c r="I3" s="92" t="s">
        <v>1201</v>
      </c>
      <c r="J3" s="92" t="s">
        <v>1202</v>
      </c>
      <c r="K3" s="92" t="s">
        <v>1205</v>
      </c>
      <c r="L3" s="195" t="s">
        <v>366</v>
      </c>
      <c r="M3" s="105" t="s">
        <v>362</v>
      </c>
      <c r="N3" s="182" t="s">
        <v>1203</v>
      </c>
      <c r="O3" s="182" t="s">
        <v>1204</v>
      </c>
      <c r="P3" s="106" t="s">
        <v>1206</v>
      </c>
      <c r="Q3" s="106" t="s">
        <v>1207</v>
      </c>
      <c r="R3" s="93" t="s">
        <v>1208</v>
      </c>
      <c r="S3" s="93" t="s">
        <v>1497</v>
      </c>
      <c r="T3" s="94" t="s">
        <v>1213</v>
      </c>
      <c r="U3" s="90">
        <f ca="1">TODAY()-1</f>
        <v>46062</v>
      </c>
      <c r="V3" s="90">
        <f ca="1">U3-1</f>
        <v>46061</v>
      </c>
      <c r="W3" s="90">
        <f ca="1">V3-1</f>
        <v>46060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 t="str">
        <f ca="1">_xlfn.XLOOKUP(G4&amp;$W$3,BS_CONTROLE[CHAVE],BS_CONTROLE[Quantidade_11],"-")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 t="str">
        <f ca="1">_xlfn.XLOOKUP(G8&amp;$W$3,BS_CONTROLE[CHAVE],BS_CONTROLE[Quantidade_11],"-")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 t="str">
        <f ca="1">_xlfn.XLOOKUP(G16&amp;$W$3,BS_CONTROLE[CHAVE],BS_CONTROLE[Quantidade_11],"-")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 t="str">
        <f ca="1">_xlfn.XLOOKUP(G22&amp;$V$3,BS_CONTROLE[CHAVE],BS_CONTROLE[Quantidade_11],"-")</f>
        <v>-</v>
      </c>
      <c r="W22" s="98" t="str">
        <f ca="1">_xlfn.XLOOKUP(G22&amp;$W$3,BS_CONTROLE[CHAVE],BS_CONTROLE[Quantidade_11],"-")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 t="str">
        <f ca="1">_xlfn.XLOOKUP(G29&amp;$W$3,BS_CONTROLE[CHAVE],BS_CONTROLE[Quantidade_11],"-")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 t="str">
        <f ca="1">_xlfn.XLOOKUP(G34&amp;$V$3,BS_CONTROLE[CHAVE],BS_CONTROLE[Quantidade_11],"-")</f>
        <v>-</v>
      </c>
      <c r="W34" s="98" t="str">
        <f ca="1">_xlfn.XLOOKUP(G34&amp;$W$3,BS_CONTROLE[CHAVE],BS_CONTROLE[Quantidade_11],"-")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 t="str">
        <f ca="1">_xlfn.XLOOKUP(G43&amp;$W$3,BS_CONTROLE[CHAVE],BS_CONTROLE[Quantidade_11],"-")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 t="str">
        <f ca="1">_xlfn.XLOOKUP(G47&amp;$V$3,BS_CONTROLE[CHAVE],BS_CONTROLE[Quantidade_11],"-")</f>
        <v>-</v>
      </c>
      <c r="W47" s="98" t="str">
        <f ca="1">_xlfn.XLOOKUP(G47&amp;$W$3,BS_CONTROLE[CHAVE],BS_CONTROLE[Quantidade_11],"-")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 t="str">
        <f ca="1">_xlfn.XLOOKUP(G54&amp;$W$3,BS_CONTROLE[CHAVE],BS_CONTROLE[Quantidade_11],"-")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 t="str">
        <f ca="1">_xlfn.XLOOKUP(G59&amp;$V$3,BS_CONTROLE[CHAVE],BS_CONTROLE[Quantidade_11],"-")</f>
        <v>-</v>
      </c>
      <c r="W59" s="98" t="str">
        <f ca="1">_xlfn.XLOOKUP(G59&amp;$W$3,BS_CONTROLE[CHAVE],BS_CONTROLE[Quantidade_11],"-")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885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885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 t="str">
        <f ca="1">_xlfn.XLOOKUP(G72&amp;$W$3,BS_CONTROLE[CHAVE],BS_CONTROLE[Quantidade_11],"-")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 t="str">
        <f ca="1">_xlfn.XLOOKUP(G77&amp;$V$3,BS_CONTROLE[CHAVE],BS_CONTROLE[Quantidade_11],"-")</f>
        <v>-</v>
      </c>
      <c r="W77" s="98" t="str">
        <f ca="1">_xlfn.XLOOKUP(G77&amp;$W$3,BS_CONTROLE[CHAVE],BS_CONTROLE[Quantidade_11],"-")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e">
        <f>IF(FN_MC!#REF!="","*",FN_MC!#REF!)</f>
        <v>#REF!</v>
      </c>
      <c r="B78" s="95" t="e">
        <f>IF(FN_MC!#REF!="","*",FN_MC!#REF!)</f>
        <v>#REF!</v>
      </c>
      <c r="C78" s="95" t="e">
        <f>IF(FN_MC!#REF!="","*",FN_MC!#REF!)</f>
        <v>#REF!</v>
      </c>
      <c r="D78" s="96" t="e">
        <f>IF(FN_MC!#REF!="","*",FN_MC!#REF!)</f>
        <v>#REF!</v>
      </c>
      <c r="E78" s="96" t="e">
        <f>IF(FN_MC!#REF!="","*",FN_MC!#REF!)</f>
        <v>#REF!</v>
      </c>
      <c r="F78" s="96" t="e">
        <f>IF(FN_MC!#REF!="","*",FN_MC!#REF!)</f>
        <v>#REF!</v>
      </c>
      <c r="G78" s="96" t="e">
        <f>IF(FN_MC!#REF!="","*",FN_MC!#REF!)</f>
        <v>#REF!</v>
      </c>
      <c r="H78" s="96" t="e">
        <f>IF(FN_MC!#REF!="","*",FN_MC!#REF!)</f>
        <v>#REF!</v>
      </c>
      <c r="I78" s="96" t="e">
        <f>IF(FN_MC!#REF!="","*",FN_MC!#REF!)</f>
        <v>#REF!</v>
      </c>
      <c r="J78" s="96" t="e">
        <f>IF(FN_MC!#REF!="","*",FN_MC!#REF!)</f>
        <v>#REF!</v>
      </c>
      <c r="K78" s="96" t="e">
        <f>IF(FN_MC!#REF!="","*",FN_MC!#REF!)</f>
        <v>#REF!</v>
      </c>
      <c r="L78" s="196" t="e">
        <f>IF(FN_MC!#REF!="","*",FN_MC!#REF!)</f>
        <v>#REF!</v>
      </c>
      <c r="M78" s="97" t="e">
        <f>IF(FN_MC!#REF!="","*",FN_MC!#REF!)</f>
        <v>#REF!</v>
      </c>
      <c r="N78" s="183" t="e">
        <f>IF(FN_MC!#REF!="","*",FN_MC!#REF!)</f>
        <v>#REF!</v>
      </c>
      <c r="O78" s="183" t="e">
        <f>IF(FN_MC!#REF!="","*",FN_MC!#REF!)</f>
        <v>#REF!</v>
      </c>
      <c r="P78" s="107" t="e">
        <f>IF(FN_MC!#REF!="","*",FN_MC!#REF!)</f>
        <v>#REF!</v>
      </c>
      <c r="Q78" s="107" t="e">
        <f>IF(FN_MC!#REF!="","*",FN_MC!#REF!)</f>
        <v>#REF!</v>
      </c>
      <c r="R78" s="96" t="e">
        <f>IF(FN_MC!#REF!="","*",CONCATENATE(FN_MC!#REF!," ",FN_MC!#REF!))</f>
        <v>#REF!</v>
      </c>
      <c r="S78" s="96" t="e">
        <f>IF(FN_MC!#REF!="","*",FN_MC!#REF!)</f>
        <v>#REF!</v>
      </c>
      <c r="T78" s="96" t="e">
        <f>IF(FN_MC!#REF!="","*",FN_MC!#REF!)</f>
        <v>#REF!</v>
      </c>
      <c r="U78" s="98" t="e">
        <f ca="1">_xlfn.XLOOKUP(G78&amp;$U$3,BS_CONTROLE[CHAVE],BS_CONTROLE[Quantidade_11],"-")</f>
        <v>#REF!</v>
      </c>
      <c r="V78" s="98" t="e">
        <f ca="1">_xlfn.XLOOKUP(G78&amp;$V$3,BS_CONTROLE[CHAVE],BS_CONTROLE[Quantidade_11],"-")</f>
        <v>#REF!</v>
      </c>
      <c r="W78" s="98" t="e">
        <f ca="1">_xlfn.XLOOKUP(G78&amp;$W$3,BS_CONTROLE[CHAVE],BS_CONTROLE[Quantidade_11],"-")</f>
        <v>#REF!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IF(FN_MC!Y80="","*",FN_MC!Y80)</f>
        <v>*</v>
      </c>
      <c r="B79" s="95" t="str">
        <f>IF(FN_MC!X80="","*",FN_MC!X80)</f>
        <v>Oportunidade</v>
      </c>
      <c r="C79" s="95" t="str">
        <f>IF(FN_MC!Z80="","*",FN_MC!Z80)</f>
        <v>*</v>
      </c>
      <c r="D79" s="96" t="str">
        <f>IF(FN_MC!S80="","*",FN_MC!S80)</f>
        <v>FERRONORTE</v>
      </c>
      <c r="E79" s="96" t="str">
        <f>IF(FN_MC!T80="","*",FN_MC!T80)</f>
        <v>TMI-TCS</v>
      </c>
      <c r="F79" s="96">
        <f>IF(FN_MC!B80="","*",FN_MC!B80)</f>
        <v>46062</v>
      </c>
      <c r="G79" s="96" t="str">
        <f>IF(FN_MC!D80="","*",FN_MC!D80)</f>
        <v>V66</v>
      </c>
      <c r="H79" s="96" t="str">
        <f>IF(FN_MC!F80="","*",FN_MC!F80)</f>
        <v>MODERNIZAÇÃO - REGULAGEM</v>
      </c>
      <c r="I79" s="96" t="str">
        <f>IF(FN_MC!H80="","*",FN_MC!H80)</f>
        <v>TID2</v>
      </c>
      <c r="J79" s="96" t="str">
        <f>IF(FN_MC!I80="","*",FN_MC!I80)</f>
        <v>TID2</v>
      </c>
      <c r="K79" s="96" t="str">
        <f>IF(FN_MC!M80="","*",FN_MC!M80)</f>
        <v>TCE-TID</v>
      </c>
      <c r="L79" s="196" t="str">
        <f>IF(FN_MC!N80="","*",FN_MC!N80)</f>
        <v>TCE177</v>
      </c>
      <c r="M79" s="97">
        <f>IF(FN_MC!J80="","*",FN_MC!J80)</f>
        <v>74</v>
      </c>
      <c r="N79" s="183">
        <f>IF(FN_MC!K80="","*",FN_MC!K80)</f>
        <v>172</v>
      </c>
      <c r="O79" s="183">
        <f>IF(FN_MC!L80="","*",FN_MC!L80)</f>
        <v>173</v>
      </c>
      <c r="P79" s="107">
        <f>IF(FN_MC!O80="","*",FN_MC!O80)</f>
        <v>0.45833333333333331</v>
      </c>
      <c r="Q79" s="107">
        <f>IF(FN_MC!P80="","*",FN_MC!P80)</f>
        <v>8.3333333333333329E-2</v>
      </c>
      <c r="R79" s="96" t="str">
        <f>IF(FN_MC!Q80="","*",CONCATENATE(FN_MC!Q80," ",FN_MC!R80))</f>
        <v>500 M</v>
      </c>
      <c r="S79" s="96" t="str">
        <f>IF(FN_MC!V80="","*",FN_MC!V80)</f>
        <v>Augusto/ Efraim</v>
      </c>
      <c r="T79" s="96" t="str">
        <f>IF(FN_MC!W80="","*",FN_MC!W80)</f>
        <v>Regulagem de brita</v>
      </c>
      <c r="U79" s="98">
        <f ca="1">_xlfn.XLOOKUP(G79&amp;$U$3,BS_CONTROLE[CHAVE],BS_CONTROLE[Quantidade_11],"-")</f>
        <v>0</v>
      </c>
      <c r="V79" s="98">
        <f ca="1">_xlfn.XLOOKUP(G79&amp;$V$3,BS_CONTROLE[CHAVE],BS_CONTROLE[Quantidade_11],"-")</f>
        <v>1000</v>
      </c>
      <c r="W79" s="98">
        <f ca="1">_xlfn.XLOOKUP(G79&amp;$W$3,BS_CONTROLE[CHAVE],BS_CONTROLE[Quantidade_11],"-")</f>
        <v>885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IF(FN_MC!Y81="","*",FN_MC!Y81)</f>
        <v>*</v>
      </c>
      <c r="B80" s="95" t="str">
        <f>IF(FN_MC!X81="","*",FN_MC!X81)</f>
        <v>Oportunidade</v>
      </c>
      <c r="C80" s="95" t="str">
        <f>IF(FN_MC!Z81="","*",FN_MC!Z81)</f>
        <v>*</v>
      </c>
      <c r="D80" s="96" t="str">
        <f>IF(FN_MC!S81="","*",FN_MC!S81)</f>
        <v>FERRONORTE</v>
      </c>
      <c r="E80" s="96" t="str">
        <f>IF(FN_MC!T81="","*",FN_MC!T81)</f>
        <v>TMI-TCS</v>
      </c>
      <c r="F80" s="96">
        <f>IF(FN_MC!B81="","*",FN_MC!B81)</f>
        <v>46062</v>
      </c>
      <c r="G80" s="96" t="str">
        <f>IF(FN_MC!D81="","*",FN_MC!D81)</f>
        <v>ANISIO (TF-514)</v>
      </c>
      <c r="H80" s="96" t="str">
        <f>IF(FN_MC!F81="","*",FN_MC!F81)</f>
        <v>PDM - SUBSTITUIÇÃO - TRILHO</v>
      </c>
      <c r="I80" s="96" t="str">
        <f>IF(FN_MC!H81="","*",FN_MC!H81)</f>
        <v>-</v>
      </c>
      <c r="J80" s="96" t="str">
        <f>IF(FN_MC!I81="","*",FN_MC!I81)</f>
        <v>-</v>
      </c>
      <c r="K80" s="96" t="str">
        <f>IF(FN_MC!M81="","*",FN_MC!M81)</f>
        <v>TLG-TQI</v>
      </c>
      <c r="L80" s="196" t="str">
        <f>IF(FN_MC!N81="","*",FN_MC!N81)</f>
        <v>K52TQI</v>
      </c>
      <c r="M80" s="97">
        <f>IF(FN_MC!J81="","*",FN_MC!J81)</f>
        <v>74</v>
      </c>
      <c r="N80" s="183">
        <f>IF(FN_MC!K81="","*",FN_MC!K81)</f>
        <v>54.53</v>
      </c>
      <c r="O80" s="183" t="str">
        <f>IF(FN_MC!L81="","*",FN_MC!L81)</f>
        <v>-</v>
      </c>
      <c r="P80" s="107">
        <f>IF(FN_MC!O81="","*",FN_MC!O81)</f>
        <v>0.41666666666666669</v>
      </c>
      <c r="Q80" s="107">
        <f>IF(FN_MC!P81="","*",FN_MC!P81)</f>
        <v>4.1666666666666664E-2</v>
      </c>
      <c r="R80" s="96" t="str">
        <f>IF(FN_MC!Q81="","*",CONCATENATE(FN_MC!Q81," ",FN_MC!R81))</f>
        <v>8 M</v>
      </c>
      <c r="S80" s="96" t="str">
        <f>IF(FN_MC!V81="","*",FN_MC!V81)</f>
        <v>Anisio</v>
      </c>
      <c r="T80" s="96" t="str">
        <f>IF(FN_MC!W81="","*",FN_MC!W81)</f>
        <v>Substituição de trilho</v>
      </c>
      <c r="U80" s="98">
        <f ca="1">_xlfn.XLOOKUP(G80&amp;$U$3,BS_CONTROLE[CHAVE],BS_CONTROLE[Quantidade_11],"-")</f>
        <v>0</v>
      </c>
      <c r="V80" s="98" t="str">
        <f ca="1">_xlfn.XLOOKUP(G80&amp;$V$3,BS_CONTROLE[CHAVE],BS_CONTROLE[Quantidade_11],"-")</f>
        <v>-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IF(FN_MC!Y82="","*",FN_MC!Y82)</f>
        <v>*</v>
      </c>
      <c r="B81" s="95" t="str">
        <f>IF(FN_MC!X82="","*",FN_MC!X82)</f>
        <v>Extra</v>
      </c>
      <c r="C81" s="95" t="str">
        <f>IF(FN_MC!Z82="","*",FN_MC!Z82)</f>
        <v>*</v>
      </c>
      <c r="D81" s="96" t="str">
        <f>IF(FN_MC!S82="","*",FN_MC!S82)</f>
        <v>MALHA CENTRAL</v>
      </c>
      <c r="E81" s="96" t="str">
        <f>IF(FN_MC!T82="","*",FN_MC!T82)</f>
        <v>PPN-POV</v>
      </c>
      <c r="F81" s="96">
        <f>IF(FN_MC!B82="","*",FN_MC!B82)</f>
        <v>46062</v>
      </c>
      <c r="G81" s="96" t="str">
        <f>IF(FN_MC!D82="","*",FN_MC!D82)</f>
        <v>E14</v>
      </c>
      <c r="H81" s="96" t="str">
        <f>IF(FN_MC!F82="","*",FN_MC!F82)</f>
        <v>DESLOCAMENTO</v>
      </c>
      <c r="I81" s="96" t="str">
        <f>IF(FN_MC!H82="","*",FN_MC!H82)</f>
        <v>PPN1</v>
      </c>
      <c r="J81" s="96" t="str">
        <f>IF(FN_MC!I82="","*",FN_MC!I82)</f>
        <v>PGU2</v>
      </c>
      <c r="K81" s="96" t="str">
        <f>IF(FN_MC!M82="","*",FN_MC!M82)</f>
        <v>PPN</v>
      </c>
      <c r="L81" s="196" t="str">
        <f>IF(FN_MC!N82="","*",FN_MC!N82)</f>
        <v>PPN1</v>
      </c>
      <c r="M81" s="97">
        <f>IF(FN_MC!J82="","*",FN_MC!J82)</f>
        <v>101</v>
      </c>
      <c r="N81" s="183">
        <f>IF(FN_MC!K82="","*",FN_MC!K82)</f>
        <v>721</v>
      </c>
      <c r="O81" s="183" t="str">
        <f>IF(FN_MC!L82="","*",FN_MC!L82)</f>
        <v>-</v>
      </c>
      <c r="P81" s="107">
        <f>IF(FN_MC!O82="","*",FN_MC!O82)</f>
        <v>0.99930555555555556</v>
      </c>
      <c r="Q81" s="107">
        <f>IF(FN_MC!P82="","*",FN_MC!P82)</f>
        <v>4.1666666666666664E-2</v>
      </c>
      <c r="R81" s="96" t="str">
        <f>IF(FN_MC!Q82="","*",CONCATENATE(FN_MC!Q82," ",FN_MC!R82))</f>
        <v>1 BINÁRIO</v>
      </c>
      <c r="S81" s="96" t="str">
        <f>IF(FN_MC!V82="","*",FN_MC!V82)</f>
        <v>Fernanda</v>
      </c>
      <c r="T81" s="96" t="str">
        <f>IF(FN_MC!W82="","*",FN_MC!W82)</f>
        <v>Deslocamento</v>
      </c>
      <c r="U81" s="98">
        <f ca="1">_xlfn.XLOOKUP(G81&amp;$U$3,BS_CONTROLE[CHAVE],BS_CONTROLE[Quantidade_11],"-")</f>
        <v>1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IF(FN_MC!Y83="","*",FN_MC!Y83)</f>
        <v>*</v>
      </c>
      <c r="B82" s="95" t="str">
        <f>IF(FN_MC!X83="","*",FN_MC!X83)</f>
        <v>*</v>
      </c>
      <c r="C82" s="95" t="str">
        <f>IF(FN_MC!Z83="","*",FN_MC!Z83)</f>
        <v>*</v>
      </c>
      <c r="D82" s="96" t="str">
        <f>IF(FN_MC!S83="","*",FN_MC!S83)</f>
        <v>-</v>
      </c>
      <c r="E82" s="96" t="str">
        <f>IF(FN_MC!T83="","*",FN_MC!T83)</f>
        <v>-</v>
      </c>
      <c r="F82" s="96" t="str">
        <f>IF(FN_MC!B83="","*",FN_MC!B83)</f>
        <v>*</v>
      </c>
      <c r="G82" s="96" t="str">
        <f>IF(FN_MC!D83="","*",FN_MC!D83)</f>
        <v>*</v>
      </c>
      <c r="H82" s="96" t="str">
        <f>IF(FN_MC!F83="","*",FN_MC!F83)</f>
        <v>*</v>
      </c>
      <c r="I82" s="96" t="str">
        <f>IF(FN_MC!H83="","*",FN_MC!H83)</f>
        <v>*</v>
      </c>
      <c r="J82" s="96" t="str">
        <f>IF(FN_MC!I83="","*",FN_MC!I83)</f>
        <v>*</v>
      </c>
      <c r="K82" s="96" t="str">
        <f>IF(FN_MC!M83="","*",FN_MC!M83)</f>
        <v>-</v>
      </c>
      <c r="L82" s="196" t="str">
        <f>IF(FN_MC!N83="","*",FN_MC!N83)</f>
        <v>-</v>
      </c>
      <c r="M82" s="97" t="str">
        <f>IF(FN_MC!J83="","*",FN_MC!J83)</f>
        <v>*</v>
      </c>
      <c r="N82" s="183" t="str">
        <f>IF(FN_MC!K83="","*",FN_MC!K83)</f>
        <v>*</v>
      </c>
      <c r="O82" s="183" t="str">
        <f>IF(FN_MC!L83="","*",FN_MC!L83)</f>
        <v>-</v>
      </c>
      <c r="P82" s="107" t="str">
        <f>IF(FN_MC!O83="","*",FN_MC!O83)</f>
        <v>*</v>
      </c>
      <c r="Q82" s="107" t="str">
        <f>IF(FN_MC!P83="","*",FN_MC!P83)</f>
        <v>*</v>
      </c>
      <c r="R82" s="96" t="str">
        <f>IF(FN_MC!Q83="","*",CONCATENATE(FN_MC!Q83," ",FN_MC!R83))</f>
        <v>*</v>
      </c>
      <c r="S82" s="96" t="str">
        <f>IF(FN_MC!V83="","*",FN_MC!V83)</f>
        <v>*</v>
      </c>
      <c r="T82" s="96" t="str">
        <f>IF(FN_MC!W83="","*",FN_MC!W83)</f>
        <v>*</v>
      </c>
      <c r="U82" s="98" t="str">
        <f ca="1">_xlfn.XLOOKUP(G82&amp;$U$3,BS_CONTROLE[CHAVE],BS_CONTROLE[Quantidade_11],"-")</f>
        <v>-</v>
      </c>
      <c r="V82" s="98" t="str">
        <f ca="1">_xlfn.XLOOKUP(G82&amp;$V$3,BS_CONTROLE[CHAVE],BS_CONTROLE[Quantidade_11],"-")</f>
        <v>-</v>
      </c>
      <c r="W82" s="98" t="str">
        <f ca="1">_xlfn.XLOOKUP(G82&amp;$W$3,BS_CONTROLE[CHAVE],BS_CONTROLE[Quantidade_11],"-")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IF(FN_MC!Y84="","*",FN_MC!Y84)</f>
        <v>SIM</v>
      </c>
      <c r="B83" s="95" t="str">
        <f>IF(FN_MC!X84="","*",FN_MC!X84)</f>
        <v>Contrato</v>
      </c>
      <c r="C83" s="95" t="str">
        <f>IF(FN_MC!Z84="","*",FN_MC!Z84)</f>
        <v>*</v>
      </c>
      <c r="D83" s="96" t="str">
        <f>IF(FN_MC!S84="","*",FN_MC!S84)</f>
        <v>FERRONORTE</v>
      </c>
      <c r="E83" s="96" t="str">
        <f>IF(FN_MC!T84="","*",FN_MC!T84)</f>
        <v>TGR-TRO</v>
      </c>
      <c r="F83" s="96">
        <f>IF(FN_MC!B84="","*",FN_MC!B84)</f>
        <v>46063</v>
      </c>
      <c r="G83" s="96" t="str">
        <f>IF(FN_MC!D84="","*",FN_MC!D84)</f>
        <v>V86</v>
      </c>
      <c r="H83" s="96" t="str">
        <f>IF(FN_MC!F84="","*",FN_MC!F84)</f>
        <v>MECANIZAÇÃO - SOCADORA</v>
      </c>
      <c r="I83" s="96" t="str">
        <f>IF(FN_MC!H84="","*",FN_MC!H84)</f>
        <v>TSF</v>
      </c>
      <c r="J83" s="96" t="str">
        <f>IF(FN_MC!I84="","*",FN_MC!I84)</f>
        <v>TSF</v>
      </c>
      <c r="K83" s="96" t="str">
        <f>IF(FN_MC!M84="","*",FN_MC!M84)</f>
        <v>TAL-TSF</v>
      </c>
      <c r="L83" s="196" t="str">
        <f>IF(FN_MC!N84="","*",FN_MC!N84)</f>
        <v>710TSF</v>
      </c>
      <c r="M83" s="97">
        <f>IF(FN_MC!J84="","*",FN_MC!J84)</f>
        <v>98</v>
      </c>
      <c r="N83" s="183">
        <f>IF(FN_MC!K84="","*",FN_MC!K84)</f>
        <v>710.1</v>
      </c>
      <c r="O83" s="183">
        <f>IF(FN_MC!L84="","*",FN_MC!L84)</f>
        <v>713</v>
      </c>
      <c r="P83" s="107">
        <f>IF(FN_MC!O84="","*",FN_MC!O84)</f>
        <v>0.4375</v>
      </c>
      <c r="Q83" s="107">
        <f>IF(FN_MC!P84="","*",FN_MC!P84)</f>
        <v>0.125</v>
      </c>
      <c r="R83" s="96" t="str">
        <f>IF(FN_MC!Q84="","*",CONCATENATE(FN_MC!Q84," ",FN_MC!R84))</f>
        <v>1680 M</v>
      </c>
      <c r="S83" s="96" t="str">
        <f>IF(FN_MC!V84="","*",FN_MC!V84)</f>
        <v>Antonioni</v>
      </c>
      <c r="T83" s="232" t="str">
        <f>IF(FN_MC!W84="","*",FN_MC!W84)</f>
        <v>Socaria mecanizada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IF(FN_MC!Y85="","*",FN_MC!Y85)</f>
        <v>OPORTUNIDADE</v>
      </c>
      <c r="B84" s="95" t="str">
        <f>IF(FN_MC!X85="","*",FN_MC!X85)</f>
        <v>Oportunidade</v>
      </c>
      <c r="C84" s="95" t="str">
        <f>IF(FN_MC!Z85="","*",FN_MC!Z85)</f>
        <v>*</v>
      </c>
      <c r="D84" s="96" t="str">
        <f>IF(FN_MC!S85="","*",FN_MC!S85)</f>
        <v>FERRONORTE</v>
      </c>
      <c r="E84" s="96" t="str">
        <f>IF(FN_MC!T85="","*",FN_MC!T85)</f>
        <v>TGR-TRO</v>
      </c>
      <c r="F84" s="96">
        <f>IF(FN_MC!B85="","*",FN_MC!B85)</f>
        <v>46063</v>
      </c>
      <c r="G84" s="96" t="str">
        <f>IF(FN_MC!D85="","*",FN_MC!D85)</f>
        <v>W70</v>
      </c>
      <c r="H84" s="96" t="str">
        <f>IF(FN_MC!F85="","*",FN_MC!F85)</f>
        <v>PDM - PEDRA - DESCARGA</v>
      </c>
      <c r="I84" s="96" t="str">
        <f>IF(FN_MC!H85="","*",FN_MC!H85)</f>
        <v>TIQ</v>
      </c>
      <c r="J84" s="96" t="str">
        <f>IF(FN_MC!I85="","*",FN_MC!I85)</f>
        <v>TGR2</v>
      </c>
      <c r="K84" s="96" t="str">
        <f>IF(FN_MC!M85="","*",FN_MC!M85)</f>
        <v>TAL-TSF</v>
      </c>
      <c r="L84" s="196">
        <f>IF(FN_MC!N85="","*",FN_MC!N85)</f>
        <v>699710</v>
      </c>
      <c r="M84" s="97">
        <f>IF(FN_MC!J85="","*",FN_MC!J85)</f>
        <v>98</v>
      </c>
      <c r="N84" s="183">
        <f>IF(FN_MC!K85="","*",FN_MC!K85)</f>
        <v>704</v>
      </c>
      <c r="O84" s="183">
        <f>IF(FN_MC!L85="","*",FN_MC!L85)</f>
        <v>706</v>
      </c>
      <c r="P84" s="107">
        <f>IF(FN_MC!O85="","*",FN_MC!O85)</f>
        <v>0.375</v>
      </c>
      <c r="Q84" s="107">
        <f>IF(FN_MC!P85="","*",FN_MC!P85)</f>
        <v>0.125</v>
      </c>
      <c r="R84" s="96" t="str">
        <f>IF(FN_MC!Q85="","*",CONCATENATE(FN_MC!Q85," ",FN_MC!R85))</f>
        <v>27 VAGÕES</v>
      </c>
      <c r="S84" s="96" t="str">
        <f>IF(FN_MC!V85="","*",FN_MC!V85)</f>
        <v xml:space="preserve">Camila </v>
      </c>
      <c r="T84" s="232" t="str">
        <f>IF(FN_MC!W85="","*",FN_MC!W85)</f>
        <v xml:space="preserve">Descarga de pedra </v>
      </c>
      <c r="U84" s="98">
        <f ca="1">_xlfn.XLOOKUP(G84&amp;$U$3,BS_CONTROLE[CHAVE],BS_CONTROLE[Quantidade_11],"-")</f>
        <v>0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IF(FN_MC!Y86="","*",FN_MC!Y86)</f>
        <v>*</v>
      </c>
      <c r="B85" s="95" t="str">
        <f>IF(FN_MC!X86="","*",FN_MC!X86)</f>
        <v>*</v>
      </c>
      <c r="C85" s="95" t="str">
        <f>IF(FN_MC!Z86="","*",FN_MC!Z86)</f>
        <v>*</v>
      </c>
      <c r="D85" s="96" t="str">
        <f>IF(FN_MC!S86="","*",FN_MC!S86)</f>
        <v>-</v>
      </c>
      <c r="E85" s="96" t="str">
        <f>IF(FN_MC!T86="","*",FN_MC!T86)</f>
        <v>-</v>
      </c>
      <c r="F85" s="96" t="str">
        <f>IF(FN_MC!B86="","*",FN_MC!B86)</f>
        <v>*</v>
      </c>
      <c r="G85" s="96" t="str">
        <f>IF(FN_MC!D86="","*",FN_MC!D86)</f>
        <v>*</v>
      </c>
      <c r="H85" s="96" t="str">
        <f>IF(FN_MC!F86="","*",FN_MC!F86)</f>
        <v>*</v>
      </c>
      <c r="I85" s="96" t="str">
        <f>IF(FN_MC!H86="","*",FN_MC!H86)</f>
        <v>*</v>
      </c>
      <c r="J85" s="96" t="str">
        <f>IF(FN_MC!I86="","*",FN_MC!I86)</f>
        <v>*</v>
      </c>
      <c r="K85" s="96" t="str">
        <f>IF(FN_MC!M86="","*",FN_MC!M86)</f>
        <v>-</v>
      </c>
      <c r="L85" s="196" t="str">
        <f>IF(FN_MC!N86="","*",FN_MC!N86)</f>
        <v>-</v>
      </c>
      <c r="M85" s="97" t="str">
        <f>IF(FN_MC!J86="","*",FN_MC!J86)</f>
        <v>*</v>
      </c>
      <c r="N85" s="183" t="str">
        <f>IF(FN_MC!K86="","*",FN_MC!K86)</f>
        <v>*</v>
      </c>
      <c r="O85" s="183" t="str">
        <f>IF(FN_MC!L86="","*",FN_MC!L86)</f>
        <v>-</v>
      </c>
      <c r="P85" s="107" t="str">
        <f>IF(FN_MC!O86="","*",FN_MC!O86)</f>
        <v>*</v>
      </c>
      <c r="Q85" s="107" t="str">
        <f>IF(FN_MC!P86="","*",FN_MC!P86)</f>
        <v>*</v>
      </c>
      <c r="R85" s="96" t="str">
        <f>IF(FN_MC!Q86="","*",CONCATENATE(FN_MC!Q86," ",FN_MC!R86))</f>
        <v>*</v>
      </c>
      <c r="S85" s="96" t="str">
        <f>IF(FN_MC!V86="","*",FN_MC!V86)</f>
        <v>*</v>
      </c>
      <c r="T85" s="96" t="str">
        <f>IF(FN_MC!W86="","*",FN_MC!W86)</f>
        <v>*</v>
      </c>
      <c r="U85" s="98" t="str">
        <f ca="1">_xlfn.XLOOKUP(G85&amp;$U$3,BS_CONTROLE[CHAVE],BS_CONTROLE[Quantidade_11],"-")</f>
        <v>-</v>
      </c>
      <c r="V85" s="98" t="str">
        <f ca="1">_xlfn.XLOOKUP(G85&amp;$V$3,BS_CONTROLE[CHAVE],BS_CONTROLE[Quantidade_11],"-")</f>
        <v>-</v>
      </c>
      <c r="W85" s="98" t="str">
        <f ca="1">_xlfn.XLOOKUP(G85&amp;$W$3,BS_CONTROLE[CHAVE],BS_CONTROLE[Quantidade_11],"-")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IF(FN_MC!Y87="","*",FN_MC!Y87)</f>
        <v>OPORTUNIDADE</v>
      </c>
      <c r="B86" s="95" t="str">
        <f>IF(FN_MC!X87="","*",FN_MC!X87)</f>
        <v>Oportunidade</v>
      </c>
      <c r="C86" s="95" t="str">
        <f>IF(FN_MC!Z87="","*",FN_MC!Z87)</f>
        <v>*</v>
      </c>
      <c r="D86" s="96" t="str">
        <f>IF(FN_MC!S87="","*",FN_MC!S87)</f>
        <v>FERRONORTE</v>
      </c>
      <c r="E86" s="96" t="str">
        <f>IF(FN_MC!T87="","*",FN_MC!T87)</f>
        <v>TGR-TRO</v>
      </c>
      <c r="F86" s="96">
        <f>IF(FN_MC!B87="","*",FN_MC!B87)</f>
        <v>46063</v>
      </c>
      <c r="G86" s="96" t="str">
        <f>IF(FN_MC!D87="","*",FN_MC!D87)</f>
        <v>BRUNO (TF-525)</v>
      </c>
      <c r="H86" s="96" t="str">
        <f>IF(FN_MC!F87="","*",FN_MC!F87)</f>
        <v>PDM - SOLDA</v>
      </c>
      <c r="I86" s="96" t="str">
        <f>IF(FN_MC!H87="","*",FN_MC!H87)</f>
        <v>TRM</v>
      </c>
      <c r="J86" s="96" t="str">
        <f>IF(FN_MC!I87="","*",FN_MC!I87)</f>
        <v>-</v>
      </c>
      <c r="K86" s="96" t="str">
        <f>IF(FN_MC!M87="","*",FN_MC!M87)</f>
        <v>TRM</v>
      </c>
      <c r="L86" s="196" t="str">
        <f>IF(FN_MC!N87="","*",FN_MC!N87)</f>
        <v>TRMS</v>
      </c>
      <c r="M86" s="97">
        <f>IF(FN_MC!J87="","*",FN_MC!J87)</f>
        <v>98</v>
      </c>
      <c r="N86" s="183">
        <f>IF(FN_MC!K87="","*",FN_MC!K87)</f>
        <v>548.16</v>
      </c>
      <c r="O86" s="183" t="str">
        <f>IF(FN_MC!L87="","*",FN_MC!L87)</f>
        <v>-</v>
      </c>
      <c r="P86" s="107">
        <f>IF(FN_MC!O87="","*",FN_MC!O87)</f>
        <v>0.375</v>
      </c>
      <c r="Q86" s="107">
        <f>IF(FN_MC!P87="","*",FN_MC!P87)</f>
        <v>6.25E-2</v>
      </c>
      <c r="R86" s="96" t="str">
        <f>IF(FN_MC!Q87="","*",CONCATENATE(FN_MC!Q87," ",FN_MC!R87))</f>
        <v>1 Nº DE SOLDA</v>
      </c>
      <c r="S86" s="96" t="str">
        <f>IF(FN_MC!V87="","*",FN_MC!V87)</f>
        <v>Bruno</v>
      </c>
      <c r="T86" s="232" t="str">
        <f>IF(FN_MC!W87="","*",FN_MC!W87)</f>
        <v xml:space="preserve">Execução de solda - Condicionado a temperatura </v>
      </c>
      <c r="U86" s="98">
        <f ca="1">_xlfn.XLOOKUP(G86&amp;$U$3,BS_CONTROLE[CHAVE],BS_CONTROLE[Quantidade_11],"-")</f>
        <v>0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IF(FN_MC!Y88="","*",FN_MC!Y88)</f>
        <v>SIM</v>
      </c>
      <c r="B87" s="95" t="str">
        <f>IF(FN_MC!X88="","*",FN_MC!X88)</f>
        <v>Contrato</v>
      </c>
      <c r="C87" s="95" t="str">
        <f>IF(FN_MC!Z88="","*",FN_MC!Z88)</f>
        <v>*</v>
      </c>
      <c r="D87" s="96" t="str">
        <f>IF(FN_MC!S88="","*",FN_MC!S88)</f>
        <v>FERRONORTE</v>
      </c>
      <c r="E87" s="96" t="str">
        <f>IF(FN_MC!T88="","*",FN_MC!T88)</f>
        <v>TCS-TGR</v>
      </c>
      <c r="F87" s="96">
        <f>IF(FN_MC!B88="","*",FN_MC!B88)</f>
        <v>46063</v>
      </c>
      <c r="G87" s="96" t="str">
        <f>IF(FN_MC!D88="","*",FN_MC!D88)</f>
        <v>ELSON (TF-526)</v>
      </c>
      <c r="H87" s="96" t="str">
        <f>IF(FN_MC!F88="","*",FN_MC!F88)</f>
        <v>PDM - SOLDA</v>
      </c>
      <c r="I87" s="96" t="str">
        <f>IF(FN_MC!H88="","*",FN_MC!H88)</f>
        <v>TPC440</v>
      </c>
      <c r="J87" s="96" t="str">
        <f>IF(FN_MC!I88="","*",FN_MC!I88)</f>
        <v>-</v>
      </c>
      <c r="K87" s="96" t="str">
        <f>IF(FN_MC!M88="","*",FN_MC!M88)</f>
        <v>TPC-TVL</v>
      </c>
      <c r="L87" s="196" t="str">
        <f>IF(FN_MC!N88="","*",FN_MC!N88)</f>
        <v>TPC440</v>
      </c>
      <c r="M87" s="97">
        <f>IF(FN_MC!J88="","*",FN_MC!J88)</f>
        <v>74</v>
      </c>
      <c r="N87" s="183">
        <f>IF(FN_MC!K88="","*",FN_MC!K88)</f>
        <v>430.26799999999997</v>
      </c>
      <c r="O87" s="183" t="str">
        <f>IF(FN_MC!L88="","*",FN_MC!L88)</f>
        <v>-</v>
      </c>
      <c r="P87" s="107">
        <f>IF(FN_MC!O88="","*",FN_MC!O88)</f>
        <v>0.375</v>
      </c>
      <c r="Q87" s="107">
        <f>IF(FN_MC!P88="","*",FN_MC!P88)</f>
        <v>0.125</v>
      </c>
      <c r="R87" s="96" t="str">
        <f>IF(FN_MC!Q88="","*",CONCATENATE(FN_MC!Q88," ",FN_MC!R88))</f>
        <v>2 Nº DE SOLDA</v>
      </c>
      <c r="S87" s="96" t="str">
        <f>IF(FN_MC!V88="","*",FN_MC!V88)</f>
        <v>Elson</v>
      </c>
      <c r="T87" s="232" t="str">
        <f>IF(FN_MC!W88="","*",FN_MC!W88)</f>
        <v xml:space="preserve">Execução de solda - Condicionado a temperatura </v>
      </c>
      <c r="U87" s="98">
        <f ca="1">_xlfn.XLOOKUP(G87&amp;$U$3,BS_CONTROLE[CHAVE],BS_CONTROLE[Quantidade_11],"-")</f>
        <v>0</v>
      </c>
      <c r="V87" s="98" t="str">
        <f ca="1">_xlfn.XLOOKUP(G87&amp;$V$3,BS_CONTROLE[CHAVE],BS_CONTROLE[Quantidade_11],"-")</f>
        <v>-</v>
      </c>
      <c r="W87" s="98">
        <f ca="1">_xlfn.XLOOKUP(G87&amp;$W$3,BS_CONTROLE[CHAVE],BS_CONTROLE[Quantidade_11],"-")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IF(FN_MC!Y89="","*",FN_MC!Y89)</f>
        <v>*</v>
      </c>
      <c r="B88" s="95" t="str">
        <f>IF(FN_MC!X89="","*",FN_MC!X89)</f>
        <v>*</v>
      </c>
      <c r="C88" s="95" t="str">
        <f>IF(FN_MC!Z89="","*",FN_MC!Z89)</f>
        <v>*</v>
      </c>
      <c r="D88" s="96" t="str">
        <f>IF(FN_MC!S89="","*",FN_MC!S89)</f>
        <v>-</v>
      </c>
      <c r="E88" s="96" t="str">
        <f>IF(FN_MC!T89="","*",FN_MC!T89)</f>
        <v>-</v>
      </c>
      <c r="F88" s="96" t="str">
        <f>IF(FN_MC!B89="","*",FN_MC!B89)</f>
        <v>*</v>
      </c>
      <c r="G88" s="96" t="str">
        <f>IF(FN_MC!D89="","*",FN_MC!D89)</f>
        <v>*</v>
      </c>
      <c r="H88" s="96" t="str">
        <f>IF(FN_MC!F89="","*",FN_MC!F89)</f>
        <v>*</v>
      </c>
      <c r="I88" s="96" t="str">
        <f>IF(FN_MC!H89="","*",FN_MC!H89)</f>
        <v>*</v>
      </c>
      <c r="J88" s="96" t="str">
        <f>IF(FN_MC!I89="","*",FN_MC!I89)</f>
        <v>*</v>
      </c>
      <c r="K88" s="96" t="str">
        <f>IF(FN_MC!M89="","*",FN_MC!M89)</f>
        <v>-</v>
      </c>
      <c r="L88" s="196" t="str">
        <f>IF(FN_MC!N89="","*",FN_MC!N89)</f>
        <v>-</v>
      </c>
      <c r="M88" s="97" t="str">
        <f>IF(FN_MC!J89="","*",FN_MC!J89)</f>
        <v>*</v>
      </c>
      <c r="N88" s="183" t="str">
        <f>IF(FN_MC!K89="","*",FN_MC!K89)</f>
        <v>*</v>
      </c>
      <c r="O88" s="183" t="str">
        <f>IF(FN_MC!L89="","*",FN_MC!L89)</f>
        <v>-</v>
      </c>
      <c r="P88" s="107" t="str">
        <f>IF(FN_MC!O89="","*",FN_MC!O89)</f>
        <v>*</v>
      </c>
      <c r="Q88" s="107" t="str">
        <f>IF(FN_MC!P89="","*",FN_MC!P89)</f>
        <v>*</v>
      </c>
      <c r="R88" s="96" t="str">
        <f>IF(FN_MC!Q89="","*",CONCATENATE(FN_MC!Q89," ",FN_MC!R89))</f>
        <v>*</v>
      </c>
      <c r="S88" s="96" t="str">
        <f>IF(FN_MC!V89="","*",FN_MC!V89)</f>
        <v>*</v>
      </c>
      <c r="T88" s="96" t="str">
        <f>IF(FN_MC!W89="","*",FN_MC!W89)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IF(FN_MC!Y90="","*",FN_MC!Y90)</f>
        <v>*</v>
      </c>
      <c r="B89" s="95" t="str">
        <f>IF(FN_MC!X90="","*",FN_MC!X90)</f>
        <v>*</v>
      </c>
      <c r="C89" s="95" t="str">
        <f>IF(FN_MC!Z90="","*",FN_MC!Z90)</f>
        <v>*</v>
      </c>
      <c r="D89" s="96" t="str">
        <f>IF(FN_MC!S90="","*",FN_MC!S90)</f>
        <v>-</v>
      </c>
      <c r="E89" s="96" t="str">
        <f>IF(FN_MC!T90="","*",FN_MC!T90)</f>
        <v>-</v>
      </c>
      <c r="F89" s="96" t="str">
        <f>IF(FN_MC!B90="","*",FN_MC!B90)</f>
        <v>*</v>
      </c>
      <c r="G89" s="96" t="str">
        <f>IF(FN_MC!D90="","*",FN_MC!D90)</f>
        <v>*</v>
      </c>
      <c r="H89" s="96" t="str">
        <f>IF(FN_MC!F90="","*",FN_MC!F90)</f>
        <v>*</v>
      </c>
      <c r="I89" s="96" t="str">
        <f>IF(FN_MC!H90="","*",FN_MC!H90)</f>
        <v>*</v>
      </c>
      <c r="J89" s="96" t="str">
        <f>IF(FN_MC!I90="","*",FN_MC!I90)</f>
        <v>*</v>
      </c>
      <c r="K89" s="96" t="str">
        <f>IF(FN_MC!M90="","*",FN_MC!M90)</f>
        <v>-</v>
      </c>
      <c r="L89" s="196" t="str">
        <f>IF(FN_MC!N90="","*",FN_MC!N90)</f>
        <v>-</v>
      </c>
      <c r="M89" s="97" t="str">
        <f>IF(FN_MC!J90="","*",FN_MC!J90)</f>
        <v>*</v>
      </c>
      <c r="N89" s="183" t="str">
        <f>IF(FN_MC!K90="","*",FN_MC!K90)</f>
        <v>*</v>
      </c>
      <c r="O89" s="183" t="str">
        <f>IF(FN_MC!L90="","*",FN_MC!L90)</f>
        <v>-</v>
      </c>
      <c r="P89" s="107" t="str">
        <f>IF(FN_MC!O90="","*",FN_MC!O90)</f>
        <v>*</v>
      </c>
      <c r="Q89" s="107" t="str">
        <f>IF(FN_MC!P90="","*",FN_MC!P90)</f>
        <v>*</v>
      </c>
      <c r="R89" s="96" t="str">
        <f>IF(FN_MC!Q90="","*",CONCATENATE(FN_MC!Q90," ",FN_MC!R90))</f>
        <v>*</v>
      </c>
      <c r="S89" s="96" t="str">
        <f>IF(FN_MC!V90="","*",FN_MC!V90)</f>
        <v>*</v>
      </c>
      <c r="T89" s="96" t="str">
        <f>IF(FN_MC!W90="","*",FN_MC!W90)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IF(FN_MC!Y91="","*",FN_MC!Y91)</f>
        <v>*</v>
      </c>
      <c r="B90" s="95" t="str">
        <f>IF(FN_MC!X91="","*",FN_MC!X91)</f>
        <v>*</v>
      </c>
      <c r="C90" s="95" t="str">
        <f>IF(FN_MC!Z91="","*",FN_MC!Z91)</f>
        <v>*</v>
      </c>
      <c r="D90" s="96" t="str">
        <f>IF(FN_MC!S91="","*",FN_MC!S91)</f>
        <v>-</v>
      </c>
      <c r="E90" s="96" t="str">
        <f>IF(FN_MC!T91="","*",FN_MC!T91)</f>
        <v>-</v>
      </c>
      <c r="F90" s="96" t="str">
        <f>IF(FN_MC!B91="","*",FN_MC!B91)</f>
        <v>*</v>
      </c>
      <c r="G90" s="96" t="str">
        <f>IF(FN_MC!D91="","*",FN_MC!D91)</f>
        <v>*</v>
      </c>
      <c r="H90" s="96" t="str">
        <f>IF(FN_MC!F91="","*",FN_MC!F91)</f>
        <v>*</v>
      </c>
      <c r="I90" s="96" t="str">
        <f>IF(FN_MC!H91="","*",FN_MC!H91)</f>
        <v>*</v>
      </c>
      <c r="J90" s="96" t="str">
        <f>IF(FN_MC!I91="","*",FN_MC!I91)</f>
        <v>*</v>
      </c>
      <c r="K90" s="96" t="str">
        <f>IF(FN_MC!M91="","*",FN_MC!M91)</f>
        <v>-</v>
      </c>
      <c r="L90" s="196" t="str">
        <f>IF(FN_MC!N91="","*",FN_MC!N91)</f>
        <v>-</v>
      </c>
      <c r="M90" s="97" t="str">
        <f>IF(FN_MC!J91="","*",FN_MC!J91)</f>
        <v>*</v>
      </c>
      <c r="N90" s="183" t="str">
        <f>IF(FN_MC!K91="","*",FN_MC!K91)</f>
        <v>*</v>
      </c>
      <c r="O90" s="183" t="str">
        <f>IF(FN_MC!L91="","*",FN_MC!L91)</f>
        <v>-</v>
      </c>
      <c r="P90" s="107" t="str">
        <f>IF(FN_MC!O91="","*",FN_MC!O91)</f>
        <v>*</v>
      </c>
      <c r="Q90" s="107" t="str">
        <f>IF(FN_MC!P91="","*",FN_MC!P91)</f>
        <v>*</v>
      </c>
      <c r="R90" s="96" t="str">
        <f>IF(FN_MC!Q91="","*",CONCATENATE(FN_MC!Q91," ",FN_MC!R91))</f>
        <v>*</v>
      </c>
      <c r="S90" s="96" t="str">
        <f>IF(FN_MC!V91="","*",FN_MC!V91)</f>
        <v>*</v>
      </c>
      <c r="T90" s="96" t="str">
        <f>IF(FN_MC!W91="","*",FN_MC!W91)</f>
        <v>*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 t="str">
        <f ca="1">_xlfn.XLOOKUP(G90&amp;$W$3,BS_CONTROLE[CHAVE],BS_CONTROLE[Quantidade_11],"-")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IF(FN_MC!Y92="","*",FN_MC!Y92)</f>
        <v>SIM</v>
      </c>
      <c r="B91" s="95" t="str">
        <f>IF(FN_MC!X92="","*",FN_MC!X92)</f>
        <v>Contrato</v>
      </c>
      <c r="C91" s="95" t="str">
        <f>IF(FN_MC!Z92="","*",FN_MC!Z92)</f>
        <v>*</v>
      </c>
      <c r="D91" s="96" t="str">
        <f>IF(FN_MC!S92="","*",FN_MC!S92)</f>
        <v>FERRONORTE</v>
      </c>
      <c r="E91" s="96" t="str">
        <f>IF(FN_MC!T92="","*",FN_MC!T92)</f>
        <v>TMI-TCS</v>
      </c>
      <c r="F91" s="96">
        <f>IF(FN_MC!B92="","*",FN_MC!B92)</f>
        <v>46063</v>
      </c>
      <c r="G91" s="96" t="str">
        <f>IF(FN_MC!D92="","*",FN_MC!D92)</f>
        <v>W50</v>
      </c>
      <c r="H91" s="96" t="str">
        <f>IF(FN_MC!F92="","*",FN_MC!F92)</f>
        <v>MODERNIZAÇÃO - DESCARGA - TRILHO</v>
      </c>
      <c r="I91" s="96" t="str">
        <f>IF(FN_MC!H92="","*",FN_MC!H92)</f>
        <v>TCS</v>
      </c>
      <c r="J91" s="96" t="str">
        <f>IF(FN_MC!I92="","*",FN_MC!I92)</f>
        <v>TCS2</v>
      </c>
      <c r="K91" s="96" t="str">
        <f>IF(FN_MC!M92="","*",FN_MC!M92)</f>
        <v>TVI-TJA</v>
      </c>
      <c r="L91" s="196" t="str">
        <f>IF(FN_MC!N92="","*",FN_MC!N92)</f>
        <v>251TJA</v>
      </c>
      <c r="M91" s="97">
        <f>IF(FN_MC!J92="","*",FN_MC!J92)</f>
        <v>74</v>
      </c>
      <c r="N91" s="183">
        <f>IF(FN_MC!K92="","*",FN_MC!K92)</f>
        <v>260</v>
      </c>
      <c r="O91" s="183">
        <f>IF(FN_MC!L92="","*",FN_MC!L92)</f>
        <v>210</v>
      </c>
      <c r="P91" s="107">
        <f>IF(FN_MC!O92="","*",FN_MC!O92)</f>
        <v>0.35416666666666669</v>
      </c>
      <c r="Q91" s="107">
        <f>IF(FN_MC!P92="","*",FN_MC!P92)</f>
        <v>0.16666666666666666</v>
      </c>
      <c r="R91" s="96" t="str">
        <f>IF(FN_MC!Q92="","*",CONCATENATE(FN_MC!Q92," ",FN_MC!R92))</f>
        <v>4 Nº DE BARRAS</v>
      </c>
      <c r="S91" s="96" t="str">
        <f>IF(FN_MC!V92="","*",FN_MC!V92)</f>
        <v>Augusto/ Efraim</v>
      </c>
      <c r="T91" s="232" t="str">
        <f>IF(FN_MC!W92="","*",FN_MC!W92)</f>
        <v>Descarga de 4 barras e RECOLHA DE DORMENTES</v>
      </c>
      <c r="U91" s="98">
        <f ca="1">_xlfn.XLOOKUP(G91&amp;$U$3,BS_CONTROLE[CHAVE],BS_CONTROLE[Quantidade_11],"-")</f>
        <v>0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IF(FN_MC!Y93="","*",FN_MC!Y93)</f>
        <v>*</v>
      </c>
      <c r="B92" s="95" t="str">
        <f>IF(FN_MC!X93="","*",FN_MC!X93)</f>
        <v>*</v>
      </c>
      <c r="C92" s="95" t="str">
        <f>IF(FN_MC!Z93="","*",FN_MC!Z93)</f>
        <v>*</v>
      </c>
      <c r="D92" s="96" t="str">
        <f>IF(FN_MC!S93="","*",FN_MC!S93)</f>
        <v>-</v>
      </c>
      <c r="E92" s="96" t="str">
        <f>IF(FN_MC!T93="","*",FN_MC!T93)</f>
        <v>-</v>
      </c>
      <c r="F92" s="96" t="str">
        <f>IF(FN_MC!B93="","*",FN_MC!B93)</f>
        <v>*</v>
      </c>
      <c r="G92" s="96" t="str">
        <f>IF(FN_MC!D93="","*",FN_MC!D93)</f>
        <v>*</v>
      </c>
      <c r="H92" s="96" t="str">
        <f>IF(FN_MC!F93="","*",FN_MC!F93)</f>
        <v>*</v>
      </c>
      <c r="I92" s="96" t="str">
        <f>IF(FN_MC!H93="","*",FN_MC!H93)</f>
        <v>*</v>
      </c>
      <c r="J92" s="96" t="str">
        <f>IF(FN_MC!I93="","*",FN_MC!I93)</f>
        <v>*</v>
      </c>
      <c r="K92" s="96" t="str">
        <f>IF(FN_MC!M93="","*",FN_MC!M93)</f>
        <v>-</v>
      </c>
      <c r="L92" s="196" t="str">
        <f>IF(FN_MC!N93="","*",FN_MC!N93)</f>
        <v>-</v>
      </c>
      <c r="M92" s="97" t="str">
        <f>IF(FN_MC!J93="","*",FN_MC!J93)</f>
        <v>*</v>
      </c>
      <c r="N92" s="183" t="str">
        <f>IF(FN_MC!K93="","*",FN_MC!K93)</f>
        <v>*</v>
      </c>
      <c r="O92" s="183" t="str">
        <f>IF(FN_MC!L93="","*",FN_MC!L93)</f>
        <v>-</v>
      </c>
      <c r="P92" s="107" t="str">
        <f>IF(FN_MC!O93="","*",FN_MC!O93)</f>
        <v>*</v>
      </c>
      <c r="Q92" s="107" t="str">
        <f>IF(FN_MC!P93="","*",FN_MC!P93)</f>
        <v>*</v>
      </c>
      <c r="R92" s="96" t="str">
        <f>IF(FN_MC!Q93="","*",CONCATENATE(FN_MC!Q93," ",FN_MC!R93))</f>
        <v>*</v>
      </c>
      <c r="S92" s="96" t="str">
        <f>IF(FN_MC!V93="","*",FN_MC!V93)</f>
        <v>*</v>
      </c>
      <c r="T92" s="96" t="str">
        <f>IF(FN_MC!W93="","*",FN_MC!W93)</f>
        <v>*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IF(FN_MC!Y94="","*",FN_MC!Y94)</f>
        <v>OPORTUNIDADE</v>
      </c>
      <c r="B93" s="95" t="str">
        <f>IF(FN_MC!X94="","*",FN_MC!X94)</f>
        <v>Oportunidade</v>
      </c>
      <c r="C93" s="95" t="str">
        <f>IF(FN_MC!Z94="","*",FN_MC!Z94)</f>
        <v>*</v>
      </c>
      <c r="D93" s="96" t="str">
        <f>IF(FN_MC!S94="","*",FN_MC!S94)</f>
        <v>FERRONORTE</v>
      </c>
      <c r="E93" s="96" t="str">
        <f>IF(FN_MC!T94="","*",FN_MC!T94)</f>
        <v>TMI-TCS</v>
      </c>
      <c r="F93" s="96">
        <f>IF(FN_MC!B94="","*",FN_MC!B94)</f>
        <v>46063</v>
      </c>
      <c r="G93" s="96" t="str">
        <f>IF(FN_MC!D94="","*",FN_MC!D94)</f>
        <v>V66</v>
      </c>
      <c r="H93" s="96" t="str">
        <f>IF(FN_MC!F94="","*",FN_MC!F94)</f>
        <v>MECANIZAÇÃO - SOCADORA</v>
      </c>
      <c r="I93" s="96" t="str">
        <f>IF(FN_MC!H94="","*",FN_MC!H94)</f>
        <v>TID2</v>
      </c>
      <c r="J93" s="96" t="str">
        <f>IF(FN_MC!I94="","*",FN_MC!I94)</f>
        <v>TID2</v>
      </c>
      <c r="K93" s="96" t="str">
        <f>IF(FN_MC!M94="","*",FN_MC!M94)</f>
        <v>TCE-TID</v>
      </c>
      <c r="L93" s="196" t="str">
        <f>IF(FN_MC!N94="","*",FN_MC!N94)</f>
        <v>TCE177</v>
      </c>
      <c r="M93" s="97">
        <f>IF(FN_MC!J94="","*",FN_MC!J94)</f>
        <v>74</v>
      </c>
      <c r="N93" s="183">
        <f>IF(FN_MC!K94="","*",FN_MC!K94)</f>
        <v>172</v>
      </c>
      <c r="O93" s="183">
        <f>IF(FN_MC!L94="","*",FN_MC!L94)</f>
        <v>173.5</v>
      </c>
      <c r="P93" s="107">
        <f>IF(FN_MC!O94="","*",FN_MC!O94)</f>
        <v>0.39583333333333331</v>
      </c>
      <c r="Q93" s="107">
        <f>IF(FN_MC!P94="","*",FN_MC!P94)</f>
        <v>6.25E-2</v>
      </c>
      <c r="R93" s="96" t="str">
        <f>IF(FN_MC!Q94="","*",CONCATENATE(FN_MC!Q94," ",FN_MC!R94))</f>
        <v>500 M</v>
      </c>
      <c r="S93" s="96" t="str">
        <f>IF(FN_MC!V94="","*",FN_MC!V94)</f>
        <v>Augusto/ Efraim</v>
      </c>
      <c r="T93" s="232" t="str">
        <f>IF(FN_MC!W94="","*",FN_MC!W94)</f>
        <v>Regulagem de brita</v>
      </c>
      <c r="U93" s="98">
        <f ca="1">_xlfn.XLOOKUP(G93&amp;$U$3,BS_CONTROLE[CHAVE],BS_CONTROLE[Quantidade_11],"-")</f>
        <v>0</v>
      </c>
      <c r="V93" s="98">
        <f ca="1">_xlfn.XLOOKUP(G93&amp;$V$3,BS_CONTROLE[CHAVE],BS_CONTROLE[Quantidade_11],"-")</f>
        <v>1000</v>
      </c>
      <c r="W93" s="98">
        <f ca="1">_xlfn.XLOOKUP(G93&amp;$W$3,BS_CONTROLE[CHAVE],BS_CONTROLE[Quantidade_11],"-")</f>
        <v>885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IF(FN_MC!Y95="","*",FN_MC!Y95)</f>
        <v>*</v>
      </c>
      <c r="B94" s="95" t="str">
        <f>IF(FN_MC!X95="","*",FN_MC!X95)</f>
        <v>*</v>
      </c>
      <c r="C94" s="95" t="str">
        <f>IF(FN_MC!Z95="","*",FN_MC!Z95)</f>
        <v>*</v>
      </c>
      <c r="D94" s="96" t="str">
        <f>IF(FN_MC!S95="","*",FN_MC!S95)</f>
        <v>-</v>
      </c>
      <c r="E94" s="96" t="str">
        <f>IF(FN_MC!T95="","*",FN_MC!T95)</f>
        <v>-</v>
      </c>
      <c r="F94" s="96" t="str">
        <f>IF(FN_MC!B95="","*",FN_MC!B95)</f>
        <v>*</v>
      </c>
      <c r="G94" s="96" t="str">
        <f>IF(FN_MC!D95="","*",FN_MC!D95)</f>
        <v>*</v>
      </c>
      <c r="H94" s="96" t="str">
        <f>IF(FN_MC!F95="","*",FN_MC!F95)</f>
        <v>*</v>
      </c>
      <c r="I94" s="96" t="str">
        <f>IF(FN_MC!H95="","*",FN_MC!H95)</f>
        <v>*</v>
      </c>
      <c r="J94" s="96" t="str">
        <f>IF(FN_MC!I95="","*",FN_MC!I95)</f>
        <v>*</v>
      </c>
      <c r="K94" s="96" t="str">
        <f>IF(FN_MC!M95="","*",FN_MC!M95)</f>
        <v>-</v>
      </c>
      <c r="L94" s="196" t="str">
        <f>IF(FN_MC!N95="","*",FN_MC!N95)</f>
        <v>-</v>
      </c>
      <c r="M94" s="97" t="str">
        <f>IF(FN_MC!J95="","*",FN_MC!J95)</f>
        <v>*</v>
      </c>
      <c r="N94" s="183" t="str">
        <f>IF(FN_MC!K95="","*",FN_MC!K95)</f>
        <v>*</v>
      </c>
      <c r="O94" s="183" t="str">
        <f>IF(FN_MC!L95="","*",FN_MC!L95)</f>
        <v>-</v>
      </c>
      <c r="P94" s="107" t="str">
        <f>IF(FN_MC!O95="","*",FN_MC!O95)</f>
        <v>*</v>
      </c>
      <c r="Q94" s="107" t="str">
        <f>IF(FN_MC!P95="","*",FN_MC!P95)</f>
        <v>*</v>
      </c>
      <c r="R94" s="96" t="str">
        <f>IF(FN_MC!Q95="","*",CONCATENATE(FN_MC!Q95," ",FN_MC!R95))</f>
        <v>*</v>
      </c>
      <c r="S94" s="96" t="str">
        <f>IF(FN_MC!V95="","*",FN_MC!V95)</f>
        <v>*</v>
      </c>
      <c r="T94" s="96" t="str">
        <f>IF(FN_MC!W95="","*",FN_MC!W95)</f>
        <v>*</v>
      </c>
      <c r="U94" s="98" t="str">
        <f ca="1">_xlfn.XLOOKUP(G94&amp;$U$3,BS_CONTROLE[CHAVE],BS_CONTROLE[Quantidade_11],"-")</f>
        <v>-</v>
      </c>
      <c r="V94" s="98" t="str">
        <f ca="1">_xlfn.XLOOKUP(G94&amp;$V$3,BS_CONTROLE[CHAVE],BS_CONTROLE[Quantidade_11],"-")</f>
        <v>-</v>
      </c>
      <c r="W94" s="98" t="str">
        <f ca="1">_xlfn.XLOOKUP(G94&amp;$W$3,BS_CONTROLE[CHAVE],BS_CONTROLE[Quantidade_11],"-")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IF(FN_MC!Y96="","*",FN_MC!Y96)</f>
        <v>OPORTUNIDADE</v>
      </c>
      <c r="B95" s="95" t="str">
        <f>IF(FN_MC!X96="","*",FN_MC!X96)</f>
        <v>Oportunidade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46063</v>
      </c>
      <c r="G95" s="96" t="str">
        <f>IF(FN_MC!D96="","*",FN_MC!D96)</f>
        <v>MARCOS (TF-520)</v>
      </c>
      <c r="H95" s="96" t="str">
        <f>IF(FN_MC!F96="","*",FN_MC!F96)</f>
        <v>PDM - SOLDA</v>
      </c>
      <c r="I95" s="96" t="str">
        <f>IF(FN_MC!H96="","*",FN_MC!H96)</f>
        <v>K52TQI</v>
      </c>
      <c r="J95" s="96" t="str">
        <f>IF(FN_MC!I96="","*",FN_MC!I96)</f>
        <v>-</v>
      </c>
      <c r="K95" s="96" t="str">
        <f>IF(FN_MC!M96="","*",FN_MC!M96)</f>
        <v>TLG-TQI</v>
      </c>
      <c r="L95" s="196" t="str">
        <f>IF(FN_MC!N96="","*",FN_MC!N96)</f>
        <v>K52TQI</v>
      </c>
      <c r="M95" s="97">
        <f>IF(FN_MC!J96="","*",FN_MC!J96)</f>
        <v>74</v>
      </c>
      <c r="N95" s="183">
        <f>IF(FN_MC!K96="","*",FN_MC!K96)</f>
        <v>54.53</v>
      </c>
      <c r="O95" s="183" t="str">
        <f>IF(FN_MC!L96="","*",FN_MC!L96)</f>
        <v>-</v>
      </c>
      <c r="P95" s="107">
        <f>IF(FN_MC!O96="","*",FN_MC!O96)</f>
        <v>0.375</v>
      </c>
      <c r="Q95" s="107">
        <f>IF(FN_MC!P96="","*",FN_MC!P96)</f>
        <v>0.125</v>
      </c>
      <c r="R95" s="96" t="str">
        <f>IF(FN_MC!Q96="","*",CONCATENATE(FN_MC!Q96," ",FN_MC!R96))</f>
        <v>2 Nº DE SOLDA</v>
      </c>
      <c r="S95" s="96" t="str">
        <f>IF(FN_MC!V96="","*",FN_MC!V96)</f>
        <v>Marcos Euzebio</v>
      </c>
      <c r="T95" s="232" t="str">
        <f>IF(FN_MC!W96="","*",FN_MC!W96)</f>
        <v xml:space="preserve">Execução de solda - Condicionado a temperatura </v>
      </c>
      <c r="U95" s="98">
        <f ca="1">_xlfn.XLOOKUP(G95&amp;$U$3,BS_CONTROLE[CHAVE],BS_CONTROLE[Quantidade_11],"-")</f>
        <v>0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46063</v>
      </c>
      <c r="G96" s="96" t="str">
        <f>IF(FN_MC!D97="","*",FN_MC!D97)</f>
        <v>E46</v>
      </c>
      <c r="H96" s="96" t="str">
        <f>IF(FN_MC!F97="","*",FN_MC!F97)</f>
        <v>TRILHEIRO - DESCARGA</v>
      </c>
      <c r="I96" s="96" t="str">
        <f>IF(FN_MC!H97="","*",FN_MC!H97)</f>
        <v>TIN</v>
      </c>
      <c r="J96" s="96" t="str">
        <f>IF(FN_MC!I97="","*",FN_MC!I97)</f>
        <v>-</v>
      </c>
      <c r="K96" s="96" t="str">
        <f>IF(FN_MC!M97="","*",FN_MC!M97)</f>
        <v>TAP-TLG</v>
      </c>
      <c r="L96" s="196" t="str">
        <f>IF(FN_MC!N97="","*",FN_MC!N97)</f>
        <v>TAPK35</v>
      </c>
      <c r="M96" s="97">
        <f>IF(FN_MC!J97="","*",FN_MC!J97)</f>
        <v>74</v>
      </c>
      <c r="N96" s="183">
        <f>IF(FN_MC!K97="","*",FN_MC!K97)</f>
        <v>26.8</v>
      </c>
      <c r="O96" s="183" t="str">
        <f>IF(FN_MC!L97="","*",FN_MC!L97)</f>
        <v>-</v>
      </c>
      <c r="P96" s="107">
        <f>IF(FN_MC!O97="","*",FN_MC!O97)</f>
        <v>0.41666666666666669</v>
      </c>
      <c r="Q96" s="107">
        <f>IF(FN_MC!P97="","*",FN_MC!P97)</f>
        <v>4.1666666666666664E-2</v>
      </c>
      <c r="R96" s="96" t="str">
        <f>IF(FN_MC!Q97="","*",CONCATENATE(FN_MC!Q97," ",FN_MC!R97))</f>
        <v>936 M</v>
      </c>
      <c r="S96" s="96" t="str">
        <f>IF(FN_MC!V97="","*",FN_MC!V97)</f>
        <v xml:space="preserve">PCM </v>
      </c>
      <c r="T96" s="232" t="str">
        <f>IF(FN_MC!W97="","*",FN_MC!W97)</f>
        <v xml:space="preserve">
45 min em TIN2 pra formar cobra cega
Descarga de 3 barras no equipamento 74/026819-027555cv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46063</v>
      </c>
      <c r="G97" s="96" t="str">
        <f>IF(FN_MC!D98="","*",FN_MC!D98)</f>
        <v>A60</v>
      </c>
      <c r="H97" s="96" t="str">
        <f>IF(FN_MC!F98="","*",FN_MC!F98)</f>
        <v>DETECÇÃO - RONDA 7 DIAS</v>
      </c>
      <c r="I97" s="96" t="str">
        <f>IF(FN_MC!H98="","*",FN_MC!H98)</f>
        <v>TMI</v>
      </c>
      <c r="J97" s="96" t="str">
        <f>IF(FN_MC!I98="","*",FN_MC!I98)</f>
        <v>TIN1</v>
      </c>
      <c r="K97" s="96" t="str">
        <f>IF(FN_MC!M98="","*",FN_MC!M98)</f>
        <v>TMI-TRP</v>
      </c>
      <c r="L97" s="196" t="str">
        <f>IF(FN_MC!N98="","*",FN_MC!N98)</f>
        <v>TMITRP</v>
      </c>
      <c r="M97" s="97">
        <f>IF(FN_MC!J98="","*",FN_MC!J98)</f>
        <v>74</v>
      </c>
      <c r="N97" s="183">
        <f>IF(FN_MC!K98="","*",FN_MC!K98)</f>
        <v>1</v>
      </c>
      <c r="O97" s="183">
        <f>IF(FN_MC!L98="","*",FN_MC!L98)</f>
        <v>109</v>
      </c>
      <c r="P97" s="107">
        <f>IF(FN_MC!O98="","*",FN_MC!O98)</f>
        <v>0.33333333333333331</v>
      </c>
      <c r="Q97" s="107">
        <f>IF(FN_MC!P98="","*",FN_MC!P98)</f>
        <v>4.1666666666666664E-2</v>
      </c>
      <c r="R97" s="96" t="str">
        <f>IF(FN_MC!Q98="","*",CONCATENATE(FN_MC!Q98," ",FN_MC!R98))</f>
        <v>100 KM</v>
      </c>
      <c r="S97" s="96" t="str">
        <f>IF(FN_MC!V98="","*",FN_MC!V98)</f>
        <v>Herbert</v>
      </c>
      <c r="T97" s="232" t="str">
        <f>IF(FN_MC!W98="","*",FN_MC!W98)</f>
        <v>Ronda 7 dias</v>
      </c>
      <c r="U97" s="98">
        <f ca="1">_xlfn.XLOOKUP(G97&amp;$U$3,BS_CONTROLE[CHAVE],BS_CONTROLE[Quantidade_11],"-")</f>
        <v>180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IF(FN_MC!Y99="","*",FN_MC!Y99)</f>
        <v>*</v>
      </c>
      <c r="B98" s="95" t="str">
        <f>IF(FN_MC!X99="","*",FN_MC!X99)</f>
        <v>Extra</v>
      </c>
      <c r="C98" s="95" t="str">
        <f>IF(FN_MC!Z99="","*",FN_MC!Z99)</f>
        <v>*</v>
      </c>
      <c r="D98" s="96" t="str">
        <f>IF(FN_MC!S99="","*",FN_MC!S99)</f>
        <v>MALHA CENTRAL</v>
      </c>
      <c r="E98" s="96" t="str">
        <f>IF(FN_MC!T99="","*",FN_MC!T99)</f>
        <v>PPN-POV</v>
      </c>
      <c r="F98" s="96">
        <f>IF(FN_MC!B99="","*",FN_MC!B99)</f>
        <v>46063</v>
      </c>
      <c r="G98" s="96" t="str">
        <f>IF(FN_MC!D99="","*",FN_MC!D99)</f>
        <v>CARLOS NEVES (TP-521)</v>
      </c>
      <c r="H98" s="96" t="str">
        <f>IF(FN_MC!F99="","*",FN_MC!F99)</f>
        <v>PDM - SOLDA</v>
      </c>
      <c r="I98" s="96" t="str">
        <f>IF(FN_MC!H99="","*",FN_MC!H99)</f>
        <v>-</v>
      </c>
      <c r="J98" s="96" t="str">
        <f>IF(FN_MC!I99="","*",FN_MC!I99)</f>
        <v>-</v>
      </c>
      <c r="K98" s="96" t="str">
        <f>IF(FN_MC!M99="","*",FN_MC!M99)</f>
        <v>PPO-PPP</v>
      </c>
      <c r="L98" s="196" t="str">
        <f>IF(FN_MC!N99="","*",FN_MC!N99)</f>
        <v>PPPPPO</v>
      </c>
      <c r="M98" s="97">
        <f>IF(FN_MC!J99="","*",FN_MC!J99)</f>
        <v>101</v>
      </c>
      <c r="N98" s="183">
        <f>IF(FN_MC!K99="","*",FN_MC!K99)</f>
        <v>1142.5999999999999</v>
      </c>
      <c r="O98" s="183">
        <f>IF(FN_MC!L99="","*",FN_MC!L99)</f>
        <v>1143</v>
      </c>
      <c r="P98" s="107">
        <f>IF(FN_MC!O99="","*",FN_MC!O99)</f>
        <v>0.29166666666666669</v>
      </c>
      <c r="Q98" s="107">
        <f>IF(FN_MC!P99="","*",FN_MC!P99)</f>
        <v>0.41666666666666669</v>
      </c>
      <c r="R98" s="96" t="str">
        <f>IF(FN_MC!Q99="","*",CONCATENATE(FN_MC!Q99," ",FN_MC!R99))</f>
        <v>2 Nº DE SOLDA</v>
      </c>
      <c r="S98" s="96" t="str">
        <f>IF(FN_MC!V99="","*",FN_MC!V99)</f>
        <v xml:space="preserve">Carlos </v>
      </c>
      <c r="T98" s="96" t="str">
        <f>IF(FN_MC!W99="","*",FN_MC!W99)</f>
        <v xml:space="preserve">Execução de solda - Condicionado a temperatura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Extra</v>
      </c>
      <c r="C99" s="95" t="str">
        <f>IF(FN_MC!Z100="","*",FN_MC!Z100)</f>
        <v>*</v>
      </c>
      <c r="D99" s="96" t="str">
        <f>IF(FN_MC!S100="","*",FN_MC!S100)</f>
        <v>MALHA CENTRAL</v>
      </c>
      <c r="E99" s="96" t="str">
        <f>IF(FN_MC!T100="","*",FN_MC!T100)</f>
        <v>PRV-POV</v>
      </c>
      <c r="F99" s="96">
        <f>IF(FN_MC!B100="","*",FN_MC!B100)</f>
        <v>46063</v>
      </c>
      <c r="G99" s="96" t="str">
        <f>IF(FN_MC!D100="","*",FN_MC!D100)</f>
        <v>W94</v>
      </c>
      <c r="H99" s="96" t="str">
        <f>IF(FN_MC!F100="","*",FN_MC!F100)</f>
        <v>PDM - PEDRA - CARGA</v>
      </c>
      <c r="I99" s="96" t="str">
        <f>IF(FN_MC!H100="","*",FN_MC!H100)</f>
        <v>PPR1</v>
      </c>
      <c r="J99" s="96" t="str">
        <f>IF(FN_MC!I100="","*",FN_MC!I100)</f>
        <v>PIT1</v>
      </c>
      <c r="K99" s="96" t="str">
        <f>IF(FN_MC!M100="","*",FN_MC!M100)</f>
        <v>PPR-PSS</v>
      </c>
      <c r="L99" s="196" t="str">
        <f>IF(FN_MC!N100="","*",FN_MC!N100)</f>
        <v>K18PPR</v>
      </c>
      <c r="M99" s="97">
        <f>IF(FN_MC!J100="","*",FN_MC!J100)</f>
        <v>103</v>
      </c>
      <c r="N99" s="183">
        <f>IF(FN_MC!K100="","*",FN_MC!K100)</f>
        <v>1996.3</v>
      </c>
      <c r="O99" s="183" t="str">
        <f>IF(FN_MC!L100="","*",FN_MC!L100)</f>
        <v>-</v>
      </c>
      <c r="P99" s="107">
        <f>IF(FN_MC!O100="","*",FN_MC!O100)</f>
        <v>0.375</v>
      </c>
      <c r="Q99" s="107">
        <f>IF(FN_MC!P100="","*",FN_MC!P100)</f>
        <v>8.3333333333333329E-2</v>
      </c>
      <c r="R99" s="96" t="str">
        <f>IF(FN_MC!Q100="","*",CONCATENATE(FN_MC!Q100," ",FN_MC!R100))</f>
        <v>13 VAGÕES</v>
      </c>
      <c r="S99" s="96" t="str">
        <f>IF(FN_MC!V100="","*",FN_MC!V100)</f>
        <v xml:space="preserve">Lucas </v>
      </c>
      <c r="T99" s="96" t="str">
        <f>IF(FN_MC!W100="","*",FN_MC!W100)</f>
        <v xml:space="preserve">Carregamento de pedra 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IF(FN_MC!Y101="","*",FN_MC!Y101)</f>
        <v>SIM</v>
      </c>
      <c r="B100" s="95" t="str">
        <f>IF(FN_MC!X101="","*",FN_MC!X101)</f>
        <v>Contrato</v>
      </c>
      <c r="C100" s="95" t="str">
        <f>IF(FN_MC!Z101="","*",FN_MC!Z101)</f>
        <v>*</v>
      </c>
      <c r="D100" s="96" t="str">
        <f>IF(FN_MC!S101="","*",FN_MC!S101)</f>
        <v>FERRONORTE</v>
      </c>
      <c r="E100" s="96" t="str">
        <f>IF(FN_MC!T101="","*",FN_MC!T101)</f>
        <v>TGR-TRO</v>
      </c>
      <c r="F100" s="96">
        <f>IF(FN_MC!B101="","*",FN_MC!B101)</f>
        <v>46064</v>
      </c>
      <c r="G100" s="96" t="str">
        <f>IF(FN_MC!D101="","*",FN_MC!D101)</f>
        <v>V86</v>
      </c>
      <c r="H100" s="96" t="str">
        <f>IF(FN_MC!F101="","*",FN_MC!F101)</f>
        <v>MECANIZAÇÃO - SOCADORA</v>
      </c>
      <c r="I100" s="96" t="str">
        <f>IF(FN_MC!H101="","*",FN_MC!H101)</f>
        <v>TSF1</v>
      </c>
      <c r="J100" s="96" t="str">
        <f>IF(FN_MC!I101="","*",FN_MC!I101)</f>
        <v>TMJ1</v>
      </c>
      <c r="K100" s="96" t="str">
        <f>IF(FN_MC!M101="","*",FN_MC!M101)</f>
        <v>TBS-TAL</v>
      </c>
      <c r="L100" s="196" t="str">
        <f>IF(FN_MC!N101="","*",FN_MC!N101)</f>
        <v>TBS671</v>
      </c>
      <c r="M100" s="97">
        <f>IF(FN_MC!J101="","*",FN_MC!J101)</f>
        <v>98</v>
      </c>
      <c r="N100" s="183">
        <f>IF(FN_MC!K101="","*",FN_MC!K101)</f>
        <v>665.9</v>
      </c>
      <c r="O100" s="183">
        <f>IF(FN_MC!L101="","*",FN_MC!L101)</f>
        <v>664</v>
      </c>
      <c r="P100" s="107">
        <f>IF(FN_MC!O101="","*",FN_MC!O101)</f>
        <v>0.4375</v>
      </c>
      <c r="Q100" s="107">
        <f>IF(FN_MC!P101="","*",FN_MC!P101)</f>
        <v>0.125</v>
      </c>
      <c r="R100" s="96" t="str">
        <f>IF(FN_MC!Q101="","*",CONCATENATE(FN_MC!Q101," ",FN_MC!R101))</f>
        <v>1560 M</v>
      </c>
      <c r="S100" s="96" t="str">
        <f>IF(FN_MC!V101="","*",FN_MC!V101)</f>
        <v>Antonioni</v>
      </c>
      <c r="T100" s="96" t="str">
        <f>IF(FN_MC!W101="","*",FN_MC!W101)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FERRONORTE</v>
      </c>
      <c r="E101" s="96" t="str">
        <f>IF(FN_MC!T102="","*",FN_MC!T102)</f>
        <v>TGR-TRO</v>
      </c>
      <c r="F101" s="96">
        <f>IF(FN_MC!B102="","*",FN_MC!B102)</f>
        <v>46064</v>
      </c>
      <c r="G101" s="96" t="str">
        <f>IF(FN_MC!D102="","*",FN_MC!D102)</f>
        <v>FRANCISCO (TF-19)</v>
      </c>
      <c r="H101" s="96" t="str">
        <f>IF(FN_MC!F102="","*",FN_MC!F102)</f>
        <v>PDM - SUBSTITUIÇÃO - TRILHO</v>
      </c>
      <c r="I101" s="96" t="str">
        <f>IF(FN_MC!H102="","*",FN_MC!H102)</f>
        <v>TEPPAT1</v>
      </c>
      <c r="J101" s="96" t="str">
        <f>IF(FN_MC!I102="","*",FN_MC!I102)</f>
        <v>-</v>
      </c>
      <c r="K101" s="96" t="str">
        <f>IF(FN_MC!M102="","*",FN_MC!M102)</f>
        <v>TEP-TMJ</v>
      </c>
      <c r="L101" s="196" t="str">
        <f>IF(FN_MC!N102="","*",FN_MC!N102)</f>
        <v>TEPPAT1</v>
      </c>
      <c r="M101" s="97">
        <f>IF(FN_MC!J102="","*",FN_MC!J102)</f>
        <v>98</v>
      </c>
      <c r="N101" s="183">
        <f>IF(FN_MC!K102="","*",FN_MC!K102)</f>
        <v>565</v>
      </c>
      <c r="O101" s="183" t="str">
        <f>IF(FN_MC!L102="","*",FN_MC!L102)</f>
        <v>-</v>
      </c>
      <c r="P101" s="107">
        <f>IF(FN_MC!O102="","*",FN_MC!O102)</f>
        <v>0.375</v>
      </c>
      <c r="Q101" s="107">
        <f>IF(FN_MC!P102="","*",FN_MC!P102)</f>
        <v>4.1666666666666664E-2</v>
      </c>
      <c r="R101" s="96" t="str">
        <f>IF(FN_MC!Q102="","*",CONCATENATE(FN_MC!Q102," ",FN_MC!R102))</f>
        <v>20 M</v>
      </c>
      <c r="S101" s="96" t="str">
        <f>IF(FN_MC!V102="","*",FN_MC!V102)</f>
        <v>Francisco</v>
      </c>
      <c r="T101" s="96" t="str">
        <f>IF(FN_MC!W102="","*",FN_MC!W102)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IF(FN_MC!Y103="","*",FN_MC!Y103)</f>
        <v>OPORTUNIDADE</v>
      </c>
      <c r="B102" s="95" t="str">
        <f>IF(FN_MC!X103="","*",FN_MC!X103)</f>
        <v>Oportunidade</v>
      </c>
      <c r="C102" s="95" t="str">
        <f>IF(FN_MC!Z103="","*",FN_MC!Z103)</f>
        <v>*</v>
      </c>
      <c r="D102" s="96" t="str">
        <f>IF(FN_MC!S103="","*",FN_MC!S103)</f>
        <v>FERRONORTE</v>
      </c>
      <c r="E102" s="96" t="str">
        <f>IF(FN_MC!T103="","*",FN_MC!T103)</f>
        <v>TGR-TRO</v>
      </c>
      <c r="F102" s="96">
        <f>IF(FN_MC!B103="","*",FN_MC!B103)</f>
        <v>46064</v>
      </c>
      <c r="G102" s="96" t="str">
        <f>IF(FN_MC!D103="","*",FN_MC!D103)</f>
        <v>BRUNO (TF-525)</v>
      </c>
      <c r="H102" s="96" t="str">
        <f>IF(FN_MC!F103="","*",FN_MC!F103)</f>
        <v>PDM - SOLDA</v>
      </c>
      <c r="I102" s="96" t="str">
        <f>IF(FN_MC!H103="","*",FN_MC!H103)</f>
        <v>TRM</v>
      </c>
      <c r="J102" s="96" t="str">
        <f>IF(FN_MC!I103="","*",FN_MC!I103)</f>
        <v>-</v>
      </c>
      <c r="K102" s="96" t="str">
        <f>IF(FN_MC!M103="","*",FN_MC!M103)</f>
        <v>TRM</v>
      </c>
      <c r="L102" s="196" t="str">
        <f>IF(FN_MC!N103="","*",FN_MC!N103)</f>
        <v>TRMS</v>
      </c>
      <c r="M102" s="97">
        <f>IF(FN_MC!J103="","*",FN_MC!J103)</f>
        <v>98</v>
      </c>
      <c r="N102" s="183">
        <f>IF(FN_MC!K103="","*",FN_MC!K103)</f>
        <v>548.16</v>
      </c>
      <c r="O102" s="183" t="str">
        <f>IF(FN_MC!L103="","*",FN_MC!L103)</f>
        <v>-</v>
      </c>
      <c r="P102" s="107">
        <f>IF(FN_MC!O103="","*",FN_MC!O103)</f>
        <v>0.33333333333333331</v>
      </c>
      <c r="Q102" s="107">
        <f>IF(FN_MC!P103="","*",FN_MC!P103)</f>
        <v>6.25E-2</v>
      </c>
      <c r="R102" s="96" t="str">
        <f>IF(FN_MC!Q103="","*",CONCATENATE(FN_MC!Q103," ",FN_MC!R103))</f>
        <v>1 Nº DE SOLDA</v>
      </c>
      <c r="S102" s="96" t="str">
        <f>IF(FN_MC!V103="","*",FN_MC!V103)</f>
        <v>Bruno</v>
      </c>
      <c r="T102" s="96" t="str">
        <f>IF(FN_MC!W103="","*",FN_MC!W103)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IF(FN_MC!Y104="","*",FN_MC!Y104)</f>
        <v>OPORTUNIDADE</v>
      </c>
      <c r="B103" s="95" t="str">
        <f>IF(FN_MC!X104="","*",FN_MC!X104)</f>
        <v>Oportunidade</v>
      </c>
      <c r="C103" s="95" t="str">
        <f>IF(FN_MC!Z104="","*",FN_MC!Z104)</f>
        <v>*</v>
      </c>
      <c r="D103" s="96" t="str">
        <f>IF(FN_MC!S104="","*",FN_MC!S104)</f>
        <v>FERRONORTE</v>
      </c>
      <c r="E103" s="96" t="str">
        <f>IF(FN_MC!T104="","*",FN_MC!T104)</f>
        <v>TGR-TRO</v>
      </c>
      <c r="F103" s="96">
        <f>IF(FN_MC!B104="","*",FN_MC!B104)</f>
        <v>46064</v>
      </c>
      <c r="G103" s="96" t="str">
        <f>IF(FN_MC!D104="","*",FN_MC!D104)</f>
        <v>W70</v>
      </c>
      <c r="H103" s="96" t="str">
        <f>IF(FN_MC!F104="","*",FN_MC!F104)</f>
        <v>DESLOCAMENTO</v>
      </c>
      <c r="I103" s="96" t="str">
        <f>IF(FN_MC!H104="","*",FN_MC!H104)</f>
        <v>TGR2</v>
      </c>
      <c r="J103" s="96" t="str">
        <f>IF(FN_MC!I104="","*",FN_MC!I104)</f>
        <v>TIQ2</v>
      </c>
      <c r="K103" s="96" t="str">
        <f>IF(FN_MC!M104="","*",FN_MC!M104)</f>
        <v>TGR-TIQ</v>
      </c>
      <c r="L103" s="196" t="str">
        <f>IF(FN_MC!N104="","*",FN_MC!N104)</f>
        <v>TGRTIQ</v>
      </c>
      <c r="M103" s="97">
        <f>IF(FN_MC!J104="","*",FN_MC!J104)</f>
        <v>98</v>
      </c>
      <c r="N103" s="183">
        <f>IF(FN_MC!K104="","*",FN_MC!K104)</f>
        <v>502</v>
      </c>
      <c r="O103" s="183" t="str">
        <f>IF(FN_MC!L104="","*",FN_MC!L104)</f>
        <v>-</v>
      </c>
      <c r="P103" s="107">
        <f>IF(FN_MC!O104="","*",FN_MC!O104)</f>
        <v>0.75</v>
      </c>
      <c r="Q103" s="107">
        <f>IF(FN_MC!P104="","*",FN_MC!P104)</f>
        <v>4.1666666666666664E-2</v>
      </c>
      <c r="R103" s="96" t="str">
        <f>IF(FN_MC!Q104="","*",CONCATENATE(FN_MC!Q104," ",FN_MC!R104))</f>
        <v>27 BINÁRIO</v>
      </c>
      <c r="S103" s="96" t="str">
        <f>IF(FN_MC!V104="","*",FN_MC!V104)</f>
        <v xml:space="preserve">Camila </v>
      </c>
      <c r="T103" s="96" t="str">
        <f>IF(FN_MC!W104="","*",FN_MC!W104)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 t="str">
        <f ca="1">_xlfn.XLOOKUP(G103&amp;$W$3,BS_CONTROLE[CHAVE],BS_CONTROLE[Quantidade_11],"-")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IF(FN_MC!Y105="","*",FN_MC!Y105)</f>
        <v>SIM</v>
      </c>
      <c r="B104" s="95" t="str">
        <f>IF(FN_MC!X105="","*",FN_MC!X105)</f>
        <v>Contrato</v>
      </c>
      <c r="C104" s="95" t="str">
        <f>IF(FN_MC!Z105="","*",FN_MC!Z105)</f>
        <v>*</v>
      </c>
      <c r="D104" s="96" t="str">
        <f>IF(FN_MC!S105="","*",FN_MC!S105)</f>
        <v>FERRONORTE</v>
      </c>
      <c r="E104" s="96" t="str">
        <f>IF(FN_MC!T105="","*",FN_MC!T105)</f>
        <v>TCS-TGR</v>
      </c>
      <c r="F104" s="96">
        <f>IF(FN_MC!B105="","*",FN_MC!B105)</f>
        <v>46064</v>
      </c>
      <c r="G104" s="96" t="str">
        <f>IF(FN_MC!D105="","*",FN_MC!D105)</f>
        <v>ELSON (TF-526)</v>
      </c>
      <c r="H104" s="96" t="str">
        <f>IF(FN_MC!F105="","*",FN_MC!F105)</f>
        <v>PDM - SOLDA</v>
      </c>
      <c r="I104" s="96" t="str">
        <f>IF(FN_MC!H105="","*",FN_MC!H105)</f>
        <v>-</v>
      </c>
      <c r="J104" s="96" t="str">
        <f>IF(FN_MC!I105="","*",FN_MC!I105)</f>
        <v>-</v>
      </c>
      <c r="K104" s="96" t="str">
        <f>IF(FN_MC!M105="","*",FN_MC!M105)</f>
        <v>TPC-TVL</v>
      </c>
      <c r="L104" s="196" t="str">
        <f>IF(FN_MC!N105="","*",FN_MC!N105)</f>
        <v>TPC440</v>
      </c>
      <c r="M104" s="97">
        <f>IF(FN_MC!J105="","*",FN_MC!J105)</f>
        <v>74</v>
      </c>
      <c r="N104" s="183">
        <f>IF(FN_MC!K105="","*",FN_MC!K105)</f>
        <v>430.26799999999997</v>
      </c>
      <c r="O104" s="183" t="str">
        <f>IF(FN_MC!L105="","*",FN_MC!L105)</f>
        <v>-</v>
      </c>
      <c r="P104" s="107">
        <f>IF(FN_MC!O105="","*",FN_MC!O105)</f>
        <v>0.375</v>
      </c>
      <c r="Q104" s="107">
        <f>IF(FN_MC!P105="","*",FN_MC!P105)</f>
        <v>0.125</v>
      </c>
      <c r="R104" s="96" t="str">
        <f>IF(FN_MC!Q105="","*",CONCATENATE(FN_MC!Q105," ",FN_MC!R105))</f>
        <v>2 Nº DE SOLDA</v>
      </c>
      <c r="S104" s="96" t="str">
        <f>IF(FN_MC!V105="","*",FN_MC!V105)</f>
        <v>Elson</v>
      </c>
      <c r="T104" s="96" t="str">
        <f>IF(FN_MC!W105="","*",FN_MC!W105)</f>
        <v xml:space="preserve">Execução de solda - Condicionado a temperatura </v>
      </c>
      <c r="U104" s="98">
        <f ca="1">_xlfn.XLOOKUP(G104&amp;$U$3,BS_CONTROLE[CHAVE],BS_CONTROLE[Quantidade_11],"-")</f>
        <v>0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IF(FN_MC!Y106="","*",FN_MC!Y106)</f>
        <v>SIM</v>
      </c>
      <c r="B105" s="95" t="str">
        <f>IF(FN_MC!X106="","*",FN_MC!X106)</f>
        <v>Contrato</v>
      </c>
      <c r="C105" s="95" t="str">
        <f>IF(FN_MC!Z106="","*",FN_MC!Z106)</f>
        <v>*</v>
      </c>
      <c r="D105" s="96" t="str">
        <f>IF(FN_MC!S106="","*",FN_MC!S106)</f>
        <v>FERRONORTE</v>
      </c>
      <c r="E105" s="96" t="str">
        <f>IF(FN_MC!T106="","*",FN_MC!T106)</f>
        <v>TMI-TCS</v>
      </c>
      <c r="F105" s="96">
        <f>IF(FN_MC!B106="","*",FN_MC!B106)</f>
        <v>46064</v>
      </c>
      <c r="G105" s="96" t="str">
        <f>IF(FN_MC!D106="","*",FN_MC!D106)</f>
        <v>A60</v>
      </c>
      <c r="H105" s="96" t="str">
        <f>IF(FN_MC!F106="","*",FN_MC!F106)</f>
        <v>DETECÇÃO - RONDA 7 DIAS</v>
      </c>
      <c r="I105" s="96" t="str">
        <f>IF(FN_MC!H106="","*",FN_MC!H106)</f>
        <v>TCS291</v>
      </c>
      <c r="J105" s="96" t="str">
        <f>IF(FN_MC!I106="","*",FN_MC!I106)</f>
        <v>TGR512</v>
      </c>
      <c r="K105" s="96" t="str">
        <f>IF(FN_MC!M106="","*",FN_MC!M106)</f>
        <v>TCS-TGR</v>
      </c>
      <c r="L105" s="196" t="str">
        <f>IF(FN_MC!N106="","*",FN_MC!N106)</f>
        <v>TCSTGR</v>
      </c>
      <c r="M105" s="97">
        <f>IF(FN_MC!J106="","*",FN_MC!J106)</f>
        <v>74</v>
      </c>
      <c r="N105" s="183">
        <f>IF(FN_MC!K106="","*",FN_MC!K106)</f>
        <v>290.74</v>
      </c>
      <c r="O105" s="183" t="str">
        <f>IF(FN_MC!L106="","*",FN_MC!L106)</f>
        <v>-</v>
      </c>
      <c r="P105" s="107">
        <f>IF(FN_MC!O106="","*",FN_MC!O106)</f>
        <v>0.375</v>
      </c>
      <c r="Q105" s="107">
        <f>IF(FN_MC!P106="","*",FN_MC!P106)</f>
        <v>4.1666666666666664E-2</v>
      </c>
      <c r="R105" s="96" t="str">
        <f>IF(FN_MC!Q106="","*",CONCATENATE(FN_MC!Q106," ",FN_MC!R106))</f>
        <v>210 KM</v>
      </c>
      <c r="S105" s="96" t="str">
        <f>IF(FN_MC!V106="","*",FN_MC!V106)</f>
        <v>Daniel</v>
      </c>
      <c r="T105" s="96" t="str">
        <f>IF(FN_MC!W106="","*",FN_MC!W106)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IF(FN_MC!Y107="","*",FN_MC!Y107)</f>
        <v>OPORTUNIDADE</v>
      </c>
      <c r="B106" s="95" t="str">
        <f>IF(FN_MC!X107="","*",FN_MC!X107)</f>
        <v>Oportunidade</v>
      </c>
      <c r="C106" s="95" t="str">
        <f>IF(FN_MC!Z107="","*",FN_MC!Z107)</f>
        <v>*</v>
      </c>
      <c r="D106" s="96" t="str">
        <f>IF(FN_MC!S107="","*",FN_MC!S107)</f>
        <v>FERRONORTE</v>
      </c>
      <c r="E106" s="96" t="str">
        <f>IF(FN_MC!T107="","*",FN_MC!T107)</f>
        <v>TMI-TCS</v>
      </c>
      <c r="F106" s="96">
        <f>IF(FN_MC!B107="","*",FN_MC!B107)</f>
        <v>46064</v>
      </c>
      <c r="G106" s="96" t="str">
        <f>IF(FN_MC!D107="","*",FN_MC!D107)</f>
        <v>W50</v>
      </c>
      <c r="H106" s="96" t="str">
        <f>IF(FN_MC!F107="","*",FN_MC!F107)</f>
        <v>MODERNIZAÇÃO - PEDRA - DESCARGA</v>
      </c>
      <c r="I106" s="96" t="str">
        <f>IF(FN_MC!H107="","*",FN_MC!H107)</f>
        <v xml:space="preserve">TCS2 </v>
      </c>
      <c r="J106" s="96" t="str">
        <f>IF(FN_MC!I107="","*",FN_MC!I107)</f>
        <v xml:space="preserve">TCS2 </v>
      </c>
      <c r="K106" s="96" t="str">
        <f>IF(FN_MC!M107="","*",FN_MC!M107)</f>
        <v>TVI-TJA</v>
      </c>
      <c r="L106" s="196">
        <f>IF(FN_MC!N107="","*",FN_MC!N107)</f>
        <v>239251</v>
      </c>
      <c r="M106" s="97">
        <f>IF(FN_MC!J107="","*",FN_MC!J107)</f>
        <v>74</v>
      </c>
      <c r="N106" s="183">
        <f>IF(FN_MC!K107="","*",FN_MC!K107)</f>
        <v>250</v>
      </c>
      <c r="O106" s="183">
        <f>IF(FN_MC!L107="","*",FN_MC!L107)</f>
        <v>239</v>
      </c>
      <c r="P106" s="107">
        <f>IF(FN_MC!O107="","*",FN_MC!O107)</f>
        <v>0.375</v>
      </c>
      <c r="Q106" s="107">
        <f>IF(FN_MC!P107="","*",FN_MC!P107)</f>
        <v>8.3333333333333329E-2</v>
      </c>
      <c r="R106" s="96" t="str">
        <f>IF(FN_MC!Q107="","*",CONCATENATE(FN_MC!Q107," ",FN_MC!R107))</f>
        <v>15 VAGÕES</v>
      </c>
      <c r="S106" s="96" t="str">
        <f>IF(FN_MC!V107="","*",FN_MC!V107)</f>
        <v>Augusto/ Efraim</v>
      </c>
      <c r="T106" s="96" t="str">
        <f>IF(FN_MC!W107="","*",FN_MC!W107)</f>
        <v xml:space="preserve">Descarga de pedra </v>
      </c>
      <c r="U106" s="98">
        <f ca="1">_xlfn.XLOOKUP(G106&amp;$U$3,BS_CONTROLE[CHAVE],BS_CONTROLE[Quantidade_11],"-")</f>
        <v>0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IF(FN_MC!Y108="","*",FN_MC!Y108)</f>
        <v>OPORTUNIDADE</v>
      </c>
      <c r="B107" s="95" t="str">
        <f>IF(FN_MC!X108="","*",FN_MC!X108)</f>
        <v>Oportunidade</v>
      </c>
      <c r="C107" s="95" t="str">
        <f>IF(FN_MC!Z108="","*",FN_MC!Z108)</f>
        <v>*</v>
      </c>
      <c r="D107" s="96" t="str">
        <f>IF(FN_MC!S108="","*",FN_MC!S108)</f>
        <v>FERRONORTE</v>
      </c>
      <c r="E107" s="96" t="str">
        <f>IF(FN_MC!T108="","*",FN_MC!T108)</f>
        <v>TMI-TCS</v>
      </c>
      <c r="F107" s="96">
        <f>IF(FN_MC!B108="","*",FN_MC!B108)</f>
        <v>46064</v>
      </c>
      <c r="G107" s="96" t="str">
        <f>IF(FN_MC!D108="","*",FN_MC!D108)</f>
        <v>MARCOS (TF-520)</v>
      </c>
      <c r="H107" s="96" t="str">
        <f>IF(FN_MC!F108="","*",FN_MC!F108)</f>
        <v>PDM - SOLDA</v>
      </c>
      <c r="I107" s="96" t="str">
        <f>IF(FN_MC!H108="","*",FN_MC!H108)</f>
        <v>TAPK35</v>
      </c>
      <c r="J107" s="96" t="str">
        <f>IF(FN_MC!I108="","*",FN_MC!I108)</f>
        <v>-</v>
      </c>
      <c r="K107" s="96" t="str">
        <f>IF(FN_MC!M108="","*",FN_MC!M108)</f>
        <v>TAP-TLG</v>
      </c>
      <c r="L107" s="196" t="str">
        <f>IF(FN_MC!N108="","*",FN_MC!N108)</f>
        <v>TAPK35</v>
      </c>
      <c r="M107" s="97">
        <f>IF(FN_MC!J108="","*",FN_MC!J108)</f>
        <v>74</v>
      </c>
      <c r="N107" s="183">
        <f>IF(FN_MC!K108="","*",FN_MC!K108)</f>
        <v>27.555</v>
      </c>
      <c r="O107" s="183">
        <f>IF(FN_MC!L108="","*",FN_MC!L108)</f>
        <v>26.818999999999999</v>
      </c>
      <c r="P107" s="107">
        <f>IF(FN_MC!O108="","*",FN_MC!O108)</f>
        <v>0.375</v>
      </c>
      <c r="Q107" s="107">
        <f>IF(FN_MC!P108="","*",FN_MC!P108)</f>
        <v>8.3333333333333329E-2</v>
      </c>
      <c r="R107" s="96" t="str">
        <f>IF(FN_MC!Q108="","*",CONCATENATE(FN_MC!Q108," ",FN_MC!R108))</f>
        <v>2 Nº DE SOLDA</v>
      </c>
      <c r="S107" s="96" t="str">
        <f>IF(FN_MC!V108="","*",FN_MC!V108)</f>
        <v>Marcos Euzebio</v>
      </c>
      <c r="T107" s="96" t="str">
        <f>IF(FN_MC!W108="","*",FN_MC!W108)</f>
        <v>Execução de solda - Condicionado a temperatura (retirada de restrição)</v>
      </c>
      <c r="U107" s="98">
        <f ca="1">_xlfn.XLOOKUP(G107&amp;$U$3,BS_CONTROLE[CHAVE],BS_CONTROLE[Quantidade_11],"-")</f>
        <v>0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IF(FN_MC!Y109="","*",FN_MC!Y109)</f>
        <v>OPORTUNIDADE</v>
      </c>
      <c r="B108" s="95" t="str">
        <f>IF(FN_MC!X109="","*",FN_MC!X109)</f>
        <v>Oportunidade</v>
      </c>
      <c r="C108" s="95" t="str">
        <f>IF(FN_MC!Z109="","*",FN_MC!Z109)</f>
        <v>*</v>
      </c>
      <c r="D108" s="96" t="str">
        <f>IF(FN_MC!S109="","*",FN_MC!S109)</f>
        <v>FERRONORTE</v>
      </c>
      <c r="E108" s="96" t="str">
        <f>IF(FN_MC!T109="","*",FN_MC!T109)</f>
        <v>TMI-TCS</v>
      </c>
      <c r="F108" s="96">
        <f>IF(FN_MC!B109="","*",FN_MC!B109)</f>
        <v>46064</v>
      </c>
      <c r="G108" s="96" t="str">
        <f>IF(FN_MC!D109="","*",FN_MC!D109)</f>
        <v>ANISIO (TF-514)</v>
      </c>
      <c r="H108" s="96" t="str">
        <f>IF(FN_MC!F109="","*",FN_MC!F109)</f>
        <v>PDM - SUBSTITUIÇÃO - TRILHO</v>
      </c>
      <c r="I108" s="96" t="str">
        <f>IF(FN_MC!H109="","*",FN_MC!H109)</f>
        <v>TAPK35</v>
      </c>
      <c r="J108" s="96" t="str">
        <f>IF(FN_MC!I109="","*",FN_MC!I109)</f>
        <v>-</v>
      </c>
      <c r="K108" s="96" t="str">
        <f>IF(FN_MC!M109="","*",FN_MC!M109)</f>
        <v>TAP-TLG</v>
      </c>
      <c r="L108" s="196" t="str">
        <f>IF(FN_MC!N109="","*",FN_MC!N109)</f>
        <v>TAPK35</v>
      </c>
      <c r="M108" s="97">
        <f>IF(FN_MC!J109="","*",FN_MC!J109)</f>
        <v>74</v>
      </c>
      <c r="N108" s="183">
        <f>IF(FN_MC!K109="","*",FN_MC!K109)</f>
        <v>27.555</v>
      </c>
      <c r="O108" s="183">
        <f>IF(FN_MC!L109="","*",FN_MC!L109)</f>
        <v>26.818999999999999</v>
      </c>
      <c r="P108" s="107">
        <f>IF(FN_MC!O109="","*",FN_MC!O109)</f>
        <v>0.375</v>
      </c>
      <c r="Q108" s="107">
        <f>IF(FN_MC!P109="","*",FN_MC!P109)</f>
        <v>8.3333333333333329E-2</v>
      </c>
      <c r="R108" s="96" t="str">
        <f>IF(FN_MC!Q109="","*",CONCATENATE(FN_MC!Q109," ",FN_MC!R109))</f>
        <v>312 M</v>
      </c>
      <c r="S108" s="96" t="str">
        <f>IF(FN_MC!V109="","*",FN_MC!V109)</f>
        <v>Anisio</v>
      </c>
      <c r="T108" s="96" t="str">
        <f>IF(FN_MC!W109="","*",FN_MC!W109)</f>
        <v>Substituição de trilho (retirada de restrição)</v>
      </c>
      <c r="U108" s="98">
        <f ca="1">_xlfn.XLOOKUP(G108&amp;$U$3,BS_CONTROLE[CHAVE],BS_CONTROLE[Quantidade_11],"-")</f>
        <v>0</v>
      </c>
      <c r="V108" s="98" t="str">
        <f ca="1">_xlfn.XLOOKUP(G108&amp;$V$3,BS_CONTROLE[CHAVE],BS_CONTROLE[Quantidade_11],"-")</f>
        <v>-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*</v>
      </c>
      <c r="C111" s="95" t="str">
        <f>IF(FN_MC!Z112="","*",FN_MC!Z112)</f>
        <v>*</v>
      </c>
      <c r="D111" s="96" t="str">
        <f>IF(FN_MC!S112="","*",FN_MC!S112)</f>
        <v>-</v>
      </c>
      <c r="E111" s="96" t="str">
        <f>IF(FN_MC!T112="","*",FN_MC!T112)</f>
        <v>-</v>
      </c>
      <c r="F111" s="96" t="str">
        <f>IF(FN_MC!B112="","*",FN_MC!B112)</f>
        <v>*</v>
      </c>
      <c r="G111" s="96" t="str">
        <f>IF(FN_MC!D112="","*",FN_MC!D112)</f>
        <v>*</v>
      </c>
      <c r="H111" s="96" t="str">
        <f>IF(FN_MC!F112="","*",FN_MC!F112)</f>
        <v>*</v>
      </c>
      <c r="I111" s="96" t="str">
        <f>IF(FN_MC!H112="","*",FN_MC!H112)</f>
        <v>*</v>
      </c>
      <c r="J111" s="96" t="str">
        <f>IF(FN_MC!I112="","*",FN_MC!I112)</f>
        <v>*</v>
      </c>
      <c r="K111" s="96" t="str">
        <f>IF(FN_MC!M112="","*",FN_MC!M112)</f>
        <v>-</v>
      </c>
      <c r="L111" s="196" t="str">
        <f>IF(FN_MC!N112="","*",FN_MC!N112)</f>
        <v>-</v>
      </c>
      <c r="M111" s="97" t="str">
        <f>IF(FN_MC!J112="","*",FN_MC!J112)</f>
        <v>*</v>
      </c>
      <c r="N111" s="183" t="str">
        <f>IF(FN_MC!K112="","*",FN_MC!K112)</f>
        <v>*</v>
      </c>
      <c r="O111" s="183" t="str">
        <f>IF(FN_MC!L112="","*",FN_MC!L112)</f>
        <v>-</v>
      </c>
      <c r="P111" s="107" t="str">
        <f>IF(FN_MC!O112="","*",FN_MC!O112)</f>
        <v>*</v>
      </c>
      <c r="Q111" s="107" t="str">
        <f>IF(FN_MC!P112="","*",FN_MC!P112)</f>
        <v>*</v>
      </c>
      <c r="R111" s="96" t="str">
        <f>IF(FN_MC!Q112="","*",CONCATENATE(FN_MC!Q112," ",FN_MC!R112))</f>
        <v>*</v>
      </c>
      <c r="S111" s="96" t="str">
        <f>IF(FN_MC!V112="","*",FN_MC!V112)</f>
        <v>*</v>
      </c>
      <c r="T111" s="96" t="str">
        <f>IF(FN_MC!W112="","*",FN_MC!W112)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_xlfn.XLOOKUP(G113&amp;$U$3,BS_CONTROLE[CHAVE],BS_CONTROLE[Quantidade_11],"-")</f>
        <v>-</v>
      </c>
      <c r="V113" s="98" t="str">
        <f ca="1">_xlfn.XLOOKUP(G113&amp;$V$3,BS_CONTROLE[CHAVE],BS_CONTROLE[Quantidade_11],"-")</f>
        <v>-</v>
      </c>
      <c r="W113" s="98" t="str">
        <f ca="1">_xlfn.XLOOKUP(G113&amp;$W$3,BS_CONTROLE[CHAVE],BS_CONTROLE[Quantidade_11],"-")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-</v>
      </c>
      <c r="E114" s="96" t="str">
        <f>IF(FN_MC!T115="","*",FN_MC!T115)</f>
        <v>-</v>
      </c>
      <c r="F114" s="96" t="str">
        <f>IF(FN_MC!B115="","*",FN_MC!B115)</f>
        <v>*</v>
      </c>
      <c r="G114" s="96" t="str">
        <f>IF(FN_MC!D115="","*",FN_MC!D115)</f>
        <v>*</v>
      </c>
      <c r="H114" s="96" t="str">
        <f>IF(FN_MC!F115="","*",FN_MC!F115)</f>
        <v>*</v>
      </c>
      <c r="I114" s="96" t="str">
        <f>IF(FN_MC!H115="","*",FN_MC!H115)</f>
        <v>*</v>
      </c>
      <c r="J114" s="96" t="str">
        <f>IF(FN_MC!I115="","*",FN_MC!I115)</f>
        <v>*</v>
      </c>
      <c r="K114" s="96" t="str">
        <f>IF(FN_MC!M115="","*",FN_MC!M115)</f>
        <v>-</v>
      </c>
      <c r="L114" s="196" t="str">
        <f>IF(FN_MC!N115="","*",FN_MC!N115)</f>
        <v>-</v>
      </c>
      <c r="M114" s="97" t="str">
        <f>IF(FN_MC!J115="","*",FN_MC!J115)</f>
        <v>*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-</v>
      </c>
      <c r="E116" s="96" t="str">
        <f>IF(FN_MC!T117="","*",FN_MC!T117)</f>
        <v>-</v>
      </c>
      <c r="F116" s="96" t="str">
        <f>IF(FN_MC!B117="","*",FN_MC!B117)</f>
        <v>*</v>
      </c>
      <c r="G116" s="96" t="str">
        <f>IF(FN_MC!D117="","*",FN_MC!D117)</f>
        <v>*</v>
      </c>
      <c r="H116" s="96" t="str">
        <f>IF(FN_MC!F117="","*",FN_MC!F117)</f>
        <v>*</v>
      </c>
      <c r="I116" s="96" t="str">
        <f>IF(FN_MC!H117="","*",FN_MC!H117)</f>
        <v>*</v>
      </c>
      <c r="J116" s="96" t="str">
        <f>IF(FN_MC!I117="","*",FN_MC!I117)</f>
        <v>*</v>
      </c>
      <c r="K116" s="96" t="str">
        <f>IF(FN_MC!M117="","*",FN_MC!M117)</f>
        <v>-</v>
      </c>
      <c r="L116" s="196" t="str">
        <f>IF(FN_MC!N117="","*",FN_MC!N117)</f>
        <v>-</v>
      </c>
      <c r="M116" s="97" t="str">
        <f>IF(FN_MC!J117="","*",FN_MC!J117)</f>
        <v>*</v>
      </c>
      <c r="N116" s="183" t="str">
        <f>IF(FN_MC!K117="","*",FN_MC!K117)</f>
        <v>*</v>
      </c>
      <c r="O116" s="183" t="str">
        <f>IF(FN_MC!L117="","*",FN_MC!L117)</f>
        <v>-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-</v>
      </c>
      <c r="E118" s="96" t="str">
        <f>IF(FN_MC!T119="","*",FN_MC!T119)</f>
        <v>-</v>
      </c>
      <c r="F118" s="96" t="str">
        <f>IF(FN_MC!B119="","*",FN_MC!B119)</f>
        <v>*</v>
      </c>
      <c r="G118" s="96" t="str">
        <f>IF(FN_MC!D119="","*",FN_MC!D119)</f>
        <v>*</v>
      </c>
      <c r="H118" s="96" t="str">
        <f>IF(FN_MC!F119="","*",FN_MC!F119)</f>
        <v>*</v>
      </c>
      <c r="I118" s="96" t="str">
        <f>IF(FN_MC!H119="","*",FN_MC!H119)</f>
        <v>*</v>
      </c>
      <c r="J118" s="96" t="str">
        <f>IF(FN_MC!I119="","*",FN_MC!I119)</f>
        <v>*</v>
      </c>
      <c r="K118" s="96" t="str">
        <f>IF(FN_MC!M119="","*",FN_MC!M119)</f>
        <v>-</v>
      </c>
      <c r="L118" s="196" t="str">
        <f>IF(FN_MC!N119="","*",FN_MC!N119)</f>
        <v>-</v>
      </c>
      <c r="M118" s="97" t="str">
        <f>IF(FN_MC!J119="","*",FN_MC!J119)</f>
        <v>*</v>
      </c>
      <c r="N118" s="183" t="str">
        <f>IF(FN_MC!K119="","*",FN_MC!K119)</f>
        <v>*</v>
      </c>
      <c r="O118" s="183" t="str">
        <f>IF(FN_MC!L119="","*",FN_MC!L119)</f>
        <v>-</v>
      </c>
      <c r="P118" s="107" t="str">
        <f>IF(FN_MC!O119="","*",FN_MC!O119)</f>
        <v>*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_xlfn.XLOOKUP(G118&amp;$U$3,BS_CONTROLE[CHAVE],BS_CONTROLE[Quantidade_11],"-")</f>
        <v>-</v>
      </c>
      <c r="V118" s="98" t="str">
        <f ca="1">_xlfn.XLOOKUP(G118&amp;$V$3,BS_CONTROLE[CHAVE],BS_CONTROLE[Quantidade_11],"-")</f>
        <v>-</v>
      </c>
      <c r="W118" s="98" t="str">
        <f ca="1">_xlfn.XLOOKUP(G118&amp;$W$3,BS_CONTROLE[CHAVE],BS_CONTROLE[Quantidade_11],"-")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-</v>
      </c>
      <c r="E121" s="96" t="str">
        <f>IF(FN_MC!T122="","*",FN_MC!T122)</f>
        <v>-</v>
      </c>
      <c r="F121" s="96" t="str">
        <f>IF(FN_MC!B122="","*",FN_MC!B122)</f>
        <v>*</v>
      </c>
      <c r="G121" s="96" t="str">
        <f>IF(FN_MC!D122="","*",FN_MC!D122)</f>
        <v>*</v>
      </c>
      <c r="H121" s="96" t="str">
        <f>IF(FN_MC!F122="","*",FN_MC!F122)</f>
        <v>*</v>
      </c>
      <c r="I121" s="96" t="str">
        <f>IF(FN_MC!H122="","*",FN_MC!H122)</f>
        <v>*</v>
      </c>
      <c r="J121" s="96" t="str">
        <f>IF(FN_MC!I122="","*",FN_MC!I122)</f>
        <v>*</v>
      </c>
      <c r="K121" s="96" t="str">
        <f>IF(FN_MC!M122="","*",FN_MC!M122)</f>
        <v>-</v>
      </c>
      <c r="L121" s="196" t="str">
        <f>IF(FN_MC!N122="","*",FN_MC!N122)</f>
        <v>-</v>
      </c>
      <c r="M121" s="97" t="str">
        <f>IF(FN_MC!J122="","*",FN_MC!J122)</f>
        <v>*</v>
      </c>
      <c r="N121" s="183" t="str">
        <f>IF(FN_MC!K122="","*",FN_MC!K122)</f>
        <v>*</v>
      </c>
      <c r="O121" s="183" t="str">
        <f>IF(FN_MC!L122="","*",FN_MC!L122)</f>
        <v>-</v>
      </c>
      <c r="P121" s="107" t="str">
        <f>IF(FN_MC!O122="","*",FN_MC!O122)</f>
        <v>*</v>
      </c>
      <c r="Q121" s="107" t="str">
        <f>IF(FN_MC!P122="","*",FN_MC!P122)</f>
        <v>*</v>
      </c>
      <c r="R121" s="96" t="str">
        <f>IF(FN_MC!Q122="","*",CONCATENATE(FN_MC!Q122," ",FN_MC!R122))</f>
        <v>*</v>
      </c>
      <c r="S121" s="96" t="str">
        <f>IF(FN_MC!V122="","*",FN_MC!V122)</f>
        <v>*</v>
      </c>
      <c r="T121" s="96" t="str">
        <f>IF(FN_MC!W122="","*",FN_MC!W122)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 t="str">
        <f ca="1">_xlfn.XLOOKUP(G130&amp;$W$3,BS_CONTROLE[CHAVE],BS_CONTROLE[Quantidade_11],"-")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_xlfn.XLOOKUP(G135&amp;$U$3,BS_CONTROLE[CHAVE],BS_CONTROLE[Quantidade_11],"-")</f>
        <v>-</v>
      </c>
      <c r="V135" s="98" t="str">
        <f ca="1">_xlfn.XLOOKUP(G135&amp;$V$3,BS_CONTROLE[CHAVE],BS_CONTROLE[Quantidade_11],"-")</f>
        <v>-</v>
      </c>
      <c r="W135" s="98" t="str">
        <f ca="1">_xlfn.XLOOKUP(G135&amp;$W$3,BS_CONTROLE[CHAVE],BS_CONTROLE[Quantidade_11],"-")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*</v>
      </c>
      <c r="E777" s="96" t="str">
        <f>IF(FN_MC!T778="","*",FN_MC!T778)</f>
        <v>*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*</v>
      </c>
      <c r="L777" s="196" t="str">
        <f>IF(FN_MC!N778="","*",FN_MC!N778)</f>
        <v>*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*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*</v>
      </c>
      <c r="E778" s="96" t="str">
        <f>IF(FN_MC!T779="","*",FN_MC!T779)</f>
        <v>*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*</v>
      </c>
      <c r="L778" s="196" t="str">
        <f>IF(FN_MC!N779="","*",FN_MC!N779)</f>
        <v>*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*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*</v>
      </c>
      <c r="E779" s="96" t="str">
        <f>IF(FN_MC!T780="","*",FN_MC!T780)</f>
        <v>*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*</v>
      </c>
      <c r="L779" s="196" t="str">
        <f>IF(FN_MC!N780="","*",FN_MC!N780)</f>
        <v>*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*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*</v>
      </c>
      <c r="E780" s="96" t="str">
        <f>IF(FN_MC!T781="","*",FN_MC!T781)</f>
        <v>*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*</v>
      </c>
      <c r="L780" s="196" t="str">
        <f>IF(FN_MC!N781="","*",FN_MC!N781)</f>
        <v>*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*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*</v>
      </c>
      <c r="E781" s="96" t="str">
        <f>IF(FN_MC!T782="","*",FN_MC!T782)</f>
        <v>*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*</v>
      </c>
      <c r="L781" s="196" t="str">
        <f>IF(FN_MC!N782="","*",FN_MC!N782)</f>
        <v>*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*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*</v>
      </c>
      <c r="E782" s="96" t="str">
        <f>IF(FN_MC!T783="","*",FN_MC!T783)</f>
        <v>*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*</v>
      </c>
      <c r="L782" s="196" t="str">
        <f>IF(FN_MC!N783="","*",FN_MC!N783)</f>
        <v>*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*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*</v>
      </c>
      <c r="E783" s="96" t="str">
        <f>IF(FN_MC!T784="","*",FN_MC!T784)</f>
        <v>*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*</v>
      </c>
      <c r="L783" s="196" t="str">
        <f>IF(FN_MC!N784="","*",FN_MC!N784)</f>
        <v>*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*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*</v>
      </c>
      <c r="E784" s="96" t="str">
        <f>IF(FN_MC!T785="","*",FN_MC!T785)</f>
        <v>*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*</v>
      </c>
      <c r="L784" s="196" t="str">
        <f>IF(FN_MC!N785="","*",FN_MC!N785)</f>
        <v>*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*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*</v>
      </c>
      <c r="E785" s="96" t="str">
        <f>IF(FN_MC!T786="","*",FN_MC!T786)</f>
        <v>*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*</v>
      </c>
      <c r="L785" s="196" t="str">
        <f>IF(FN_MC!N786="","*",FN_MC!N786)</f>
        <v>*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*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*</v>
      </c>
      <c r="E786" s="96" t="str">
        <f>IF(FN_MC!T787="","*",FN_MC!T787)</f>
        <v>*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*</v>
      </c>
      <c r="L786" s="196" t="str">
        <f>IF(FN_MC!N787="","*",FN_MC!N787)</f>
        <v>*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*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*</v>
      </c>
      <c r="E787" s="96" t="str">
        <f>IF(FN_MC!T788="","*",FN_MC!T788)</f>
        <v>*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*</v>
      </c>
      <c r="L787" s="196" t="str">
        <f>IF(FN_MC!N788="","*",FN_MC!N788)</f>
        <v>*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*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*</v>
      </c>
      <c r="E788" s="96" t="str">
        <f>IF(FN_MC!T789="","*",FN_MC!T789)</f>
        <v>*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*</v>
      </c>
      <c r="L788" s="196" t="str">
        <f>IF(FN_MC!N789="","*",FN_MC!N789)</f>
        <v>*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*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*</v>
      </c>
      <c r="E789" s="96" t="str">
        <f>IF(FN_MC!T790="","*",FN_MC!T790)</f>
        <v>*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*</v>
      </c>
      <c r="L789" s="196" t="str">
        <f>IF(FN_MC!N790="","*",FN_MC!N790)</f>
        <v>*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*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*</v>
      </c>
      <c r="E790" s="96" t="str">
        <f>IF(FN_MC!T791="","*",FN_MC!T791)</f>
        <v>*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*</v>
      </c>
      <c r="L790" s="196" t="str">
        <f>IF(FN_MC!N791="","*",FN_MC!N791)</f>
        <v>*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*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*</v>
      </c>
      <c r="E791" s="96" t="str">
        <f>IF(FN_MC!T792="","*",FN_MC!T792)</f>
        <v>*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*</v>
      </c>
      <c r="L791" s="196" t="str">
        <f>IF(FN_MC!N792="","*",FN_MC!N792)</f>
        <v>*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*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*</v>
      </c>
      <c r="E792" s="96" t="str">
        <f>IF(FN_MC!T793="","*",FN_MC!T793)</f>
        <v>*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*</v>
      </c>
      <c r="L792" s="196" t="str">
        <f>IF(FN_MC!N793="","*",FN_MC!N793)</f>
        <v>*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*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*</v>
      </c>
      <c r="E793" s="96" t="str">
        <f>IF(FN_MC!T794="","*",FN_MC!T794)</f>
        <v>*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*</v>
      </c>
      <c r="L793" s="196" t="str">
        <f>IF(FN_MC!N794="","*",FN_MC!N794)</f>
        <v>*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*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*</v>
      </c>
      <c r="E794" s="96" t="str">
        <f>IF(FN_MC!T795="","*",FN_MC!T795)</f>
        <v>*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*</v>
      </c>
      <c r="L794" s="196" t="str">
        <f>IF(FN_MC!N795="","*",FN_MC!N795)</f>
        <v>*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*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*</v>
      </c>
      <c r="E795" s="96" t="str">
        <f>IF(FN_MC!T796="","*",FN_MC!T796)</f>
        <v>*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*</v>
      </c>
      <c r="L795" s="196" t="str">
        <f>IF(FN_MC!N796="","*",FN_MC!N796)</f>
        <v>*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*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*</v>
      </c>
      <c r="E796" s="96" t="str">
        <f>IF(FN_MC!T797="","*",FN_MC!T797)</f>
        <v>*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*</v>
      </c>
      <c r="L796" s="196" t="str">
        <f>IF(FN_MC!N797="","*",FN_MC!N797)</f>
        <v>*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*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*</v>
      </c>
      <c r="E797" s="96" t="str">
        <f>IF(FN_MC!T798="","*",FN_MC!T798)</f>
        <v>*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*</v>
      </c>
      <c r="L797" s="196" t="str">
        <f>IF(FN_MC!N798="","*",FN_MC!N798)</f>
        <v>*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*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*</v>
      </c>
      <c r="E798" s="96" t="str">
        <f>IF(FN_MC!T799="","*",FN_MC!T799)</f>
        <v>*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*</v>
      </c>
      <c r="L798" s="196" t="str">
        <f>IF(FN_MC!N799="","*",FN_MC!N799)</f>
        <v>*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*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*</v>
      </c>
      <c r="E799" s="96" t="str">
        <f>IF(FN_MC!T800="","*",FN_MC!T800)</f>
        <v>*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*</v>
      </c>
      <c r="L799" s="196" t="str">
        <f>IF(FN_MC!N800="","*",FN_MC!N800)</f>
        <v>*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*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*</v>
      </c>
      <c r="E800" s="96" t="str">
        <f>IF(FN_MC!T801="","*",FN_MC!T801)</f>
        <v>*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*</v>
      </c>
      <c r="L800" s="196" t="str">
        <f>IF(FN_MC!N801="","*",FN_MC!N801)</f>
        <v>*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*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*</v>
      </c>
      <c r="E801" s="96" t="str">
        <f>IF(FN_MC!T802="","*",FN_MC!T802)</f>
        <v>*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*</v>
      </c>
      <c r="L801" s="196" t="str">
        <f>IF(FN_MC!N802="","*",FN_MC!N802)</f>
        <v>*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*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*</v>
      </c>
      <c r="E802" s="96" t="str">
        <f>IF(FN_MC!T803="","*",FN_MC!T803)</f>
        <v>*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*</v>
      </c>
      <c r="L802" s="196" t="str">
        <f>IF(FN_MC!N803="","*",FN_MC!N803)</f>
        <v>*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IF(FN_MC!Y902="","*",FN_MC!Y902)</f>
        <v>*</v>
      </c>
      <c r="B901" s="95" t="str">
        <f>IF(FN_MC!X902="","*",FN_MC!X902)</f>
        <v>*</v>
      </c>
      <c r="C901" s="95" t="str">
        <f>IF(FN_MC!Z902="","*",FN_MC!Z902)</f>
        <v>*</v>
      </c>
      <c r="D901" s="96" t="str">
        <f>IF(FN_MC!S902="","*",FN_MC!S902)</f>
        <v>*</v>
      </c>
      <c r="E901" s="96" t="str">
        <f>IF(FN_MC!T902="","*",FN_MC!T902)</f>
        <v>*</v>
      </c>
      <c r="F901" s="96" t="str">
        <f>IF(FN_MC!B902="","*",FN_MC!B902)</f>
        <v>*</v>
      </c>
      <c r="G901" s="96" t="str">
        <f>IF(FN_MC!D902="","*",FN_MC!D902)</f>
        <v>*</v>
      </c>
      <c r="H901" s="96" t="str">
        <f>IF(FN_MC!F902="","*",FN_MC!F902)</f>
        <v>*</v>
      </c>
      <c r="I901" s="96" t="str">
        <f>IF(FN_MC!H902="","*",FN_MC!H902)</f>
        <v>*</v>
      </c>
      <c r="J901" s="96" t="str">
        <f>IF(FN_MC!I902="","*",FN_MC!I902)</f>
        <v>*</v>
      </c>
      <c r="K901" s="96" t="str">
        <f>IF(FN_MC!M902="","*",FN_MC!M902)</f>
        <v>*</v>
      </c>
      <c r="L901" s="196" t="str">
        <f>IF(FN_MC!N902="","*",FN_MC!N902)</f>
        <v>*</v>
      </c>
      <c r="M901" s="97" t="str">
        <f>IF(FN_MC!J902="","*",FN_MC!J902)</f>
        <v>*</v>
      </c>
      <c r="N901" s="183" t="str">
        <f>IF(FN_MC!K902="","*",FN_MC!K902)</f>
        <v>*</v>
      </c>
      <c r="O901" s="183" t="str">
        <f>IF(FN_MC!L902="","*",FN_MC!L902)</f>
        <v>*</v>
      </c>
      <c r="P901" s="107" t="str">
        <f>IF(FN_MC!O902="","*",FN_MC!O902)</f>
        <v>*</v>
      </c>
      <c r="Q901" s="107" t="str">
        <f>IF(FN_MC!P902="","*",FN_MC!P902)</f>
        <v>*</v>
      </c>
      <c r="R901" s="96" t="str">
        <f>IF(FN_MC!Q902="","*",CONCATENATE(FN_MC!Q902," ",FN_MC!R902))</f>
        <v>*</v>
      </c>
      <c r="S901" s="96" t="str">
        <f>IF(FN_MC!V902="","*",FN_MC!V902)</f>
        <v>*</v>
      </c>
      <c r="T901" s="96" t="str">
        <f>IF(FN_MC!W902="","*",FN_MC!W902)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1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1498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1499</v>
      </c>
      <c r="C4" s="191" t="s">
        <v>1500</v>
      </c>
      <c r="D4" s="191" t="s">
        <v>1501</v>
      </c>
      <c r="E4" s="191" t="s">
        <v>1502</v>
      </c>
      <c r="F4" s="191" t="s">
        <v>365</v>
      </c>
      <c r="G4" s="191" t="s">
        <v>1503</v>
      </c>
    </row>
    <row r="5" spans="2:7">
      <c r="B5" s="192" t="s">
        <v>1504</v>
      </c>
      <c r="C5" s="192">
        <v>309525</v>
      </c>
      <c r="D5" s="192" t="s">
        <v>1505</v>
      </c>
      <c r="E5" s="192" t="s">
        <v>249</v>
      </c>
      <c r="F5" s="192" t="s">
        <v>1506</v>
      </c>
      <c r="G5" s="193">
        <v>46296</v>
      </c>
    </row>
    <row r="6" spans="2:7">
      <c r="B6" s="192" t="s">
        <v>1507</v>
      </c>
      <c r="C6" s="192">
        <v>257410</v>
      </c>
      <c r="D6" s="192" t="s">
        <v>1508</v>
      </c>
      <c r="E6" s="192" t="s">
        <v>249</v>
      </c>
      <c r="F6" s="192" t="s">
        <v>1506</v>
      </c>
      <c r="G6" s="193"/>
    </row>
    <row r="7" spans="2:7">
      <c r="B7" s="192" t="s">
        <v>1467</v>
      </c>
      <c r="C7" s="192">
        <v>256875</v>
      </c>
      <c r="D7" s="192" t="s">
        <v>1509</v>
      </c>
      <c r="E7" s="192" t="s">
        <v>249</v>
      </c>
      <c r="F7" s="192" t="s">
        <v>1506</v>
      </c>
      <c r="G7" s="193">
        <v>46296</v>
      </c>
    </row>
    <row r="8" spans="2:7">
      <c r="B8" s="192" t="s">
        <v>1510</v>
      </c>
      <c r="C8" s="192">
        <v>257278</v>
      </c>
      <c r="D8" s="192" t="s">
        <v>1511</v>
      </c>
      <c r="E8" s="192" t="s">
        <v>240</v>
      </c>
      <c r="F8" s="192" t="s">
        <v>1512</v>
      </c>
      <c r="G8" s="193">
        <v>46235</v>
      </c>
    </row>
    <row r="9" spans="2:7">
      <c r="B9" s="192" t="s">
        <v>1513</v>
      </c>
      <c r="C9" s="192">
        <v>261794</v>
      </c>
      <c r="D9" s="192" t="s">
        <v>1514</v>
      </c>
      <c r="E9" s="192" t="s">
        <v>240</v>
      </c>
      <c r="F9" s="192" t="s">
        <v>1512</v>
      </c>
      <c r="G9" s="193">
        <v>46082</v>
      </c>
    </row>
    <row r="10" spans="2:7">
      <c r="B10" s="192" t="s">
        <v>1515</v>
      </c>
      <c r="C10" s="192">
        <v>257033</v>
      </c>
      <c r="D10" s="192" t="s">
        <v>1516</v>
      </c>
      <c r="E10" s="192" t="s">
        <v>240</v>
      </c>
      <c r="F10" s="192" t="s">
        <v>479</v>
      </c>
      <c r="G10" s="192" t="s">
        <v>1517</v>
      </c>
    </row>
    <row r="11" spans="2:7">
      <c r="B11" s="192" t="s">
        <v>1518</v>
      </c>
      <c r="C11" s="192">
        <v>396578</v>
      </c>
      <c r="D11" s="192" t="s">
        <v>1519</v>
      </c>
      <c r="E11" s="192" t="s">
        <v>240</v>
      </c>
      <c r="F11" s="192" t="s">
        <v>479</v>
      </c>
      <c r="G11" s="192" t="s">
        <v>1517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1520</v>
      </c>
      <c r="D5" s="270"/>
      <c r="E5" s="270"/>
      <c r="F5" s="270"/>
      <c r="G5" s="270"/>
      <c r="H5" s="270"/>
      <c r="I5" s="270"/>
      <c r="J5" s="271"/>
      <c r="K5" s="272" t="s">
        <v>1521</v>
      </c>
      <c r="L5" s="273"/>
      <c r="M5" s="273"/>
      <c r="N5" s="273"/>
      <c r="O5" s="274" t="s">
        <v>1522</v>
      </c>
      <c r="P5" s="275"/>
      <c r="Q5" s="276"/>
    </row>
    <row r="6" spans="1:17" s="81" customFormat="1" ht="15.75" customHeight="1">
      <c r="A6" s="75" t="s">
        <v>1496</v>
      </c>
      <c r="B6" s="82" t="s">
        <v>1495</v>
      </c>
      <c r="C6" s="83" t="s">
        <v>1210</v>
      </c>
      <c r="D6" s="84" t="s">
        <v>1211</v>
      </c>
      <c r="E6" s="83" t="s">
        <v>1523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1524</v>
      </c>
      <c r="M6" s="116" t="s">
        <v>29</v>
      </c>
      <c r="N6" s="117" t="s">
        <v>1205</v>
      </c>
      <c r="O6" s="165" t="s">
        <v>1248</v>
      </c>
      <c r="P6" s="128"/>
      <c r="Q6" s="139" t="s">
        <v>1525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1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1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IF(FN_MC!B101="","*",FN_MC!B101)</f>
        <v>46064</v>
      </c>
      <c r="B125" s="86" t="str">
        <f>IF(FN_MC!X101="","*",FN_MC!X101)</f>
        <v>Contrato</v>
      </c>
      <c r="C125" s="87" t="str">
        <f>IF(FN_MC!S101="","*",FN_MC!S101)</f>
        <v>FERRONORTE</v>
      </c>
      <c r="D125" s="87" t="str">
        <f>IF(FN_MC!T101="","*",FN_MC!T101)</f>
        <v>TGR-TRO</v>
      </c>
      <c r="E125" s="87" t="str">
        <f>IF(FN_MC!D101="","*",FN_MC!D101)</f>
        <v>V86</v>
      </c>
      <c r="F125" s="87" t="str">
        <f>IF(FN_MC!H101="","*",FN_MC!H101)</f>
        <v>TSF1</v>
      </c>
      <c r="G125" s="87" t="str">
        <f>IF(FN_MC!M101="","*",FN_MC!M101)</f>
        <v>TBS-TAL</v>
      </c>
      <c r="H125" s="125">
        <f>IF(FN_MC!K101="","*",FN_MC!K101)</f>
        <v>665.9</v>
      </c>
      <c r="I125" s="110">
        <f>IF(FN_MC!O101="","*",FN_MC!O101)</f>
        <v>0.4375</v>
      </c>
      <c r="J125" s="110">
        <f>IF(FN_MC!P101="","*",FN_MC!P101)</f>
        <v>0.125</v>
      </c>
      <c r="K125" s="118" t="str">
        <f>IF(FN_MC!AK101="","*",FN_MC!AK101)</f>
        <v>TSF1</v>
      </c>
      <c r="L125" s="118" t="str">
        <f>IF(FN_MC!AM101="","*",FN_MC!AM101)</f>
        <v>TBS-TAL</v>
      </c>
      <c r="M125" s="118">
        <f>IF(FN_MC!AP101="","*",FN_MC!AP101)</f>
        <v>665.9</v>
      </c>
      <c r="N125" s="118" t="str">
        <f>IF(FN_MC!AM101="","*",FN_MC!AM101)</f>
        <v>TBS-TAL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>
        <f>IF(FN_MC!B102="","*",FN_MC!B102)</f>
        <v>46064</v>
      </c>
      <c r="B126" s="86" t="str">
        <f>IF(FN_MC!X102="","*",FN_MC!X102)</f>
        <v>Oportunidade</v>
      </c>
      <c r="C126" s="87" t="str">
        <f>IF(FN_MC!S102="","*",FN_MC!S102)</f>
        <v>FERRONORTE</v>
      </c>
      <c r="D126" s="87" t="str">
        <f>IF(FN_MC!T102="","*",FN_MC!T102)</f>
        <v>TGR-TRO</v>
      </c>
      <c r="E126" s="87" t="str">
        <f>IF(FN_MC!D102="","*",FN_MC!D102)</f>
        <v>FRANCISCO (TF-19)</v>
      </c>
      <c r="F126" s="87" t="str">
        <f>IF(FN_MC!H102="","*",FN_MC!H102)</f>
        <v>TEPPAT1</v>
      </c>
      <c r="G126" s="87" t="str">
        <f>IF(FN_MC!M102="","*",FN_MC!M102)</f>
        <v>TEP-TMJ</v>
      </c>
      <c r="H126" s="125">
        <f>IF(FN_MC!K102="","*",FN_MC!K102)</f>
        <v>565</v>
      </c>
      <c r="I126" s="110">
        <f>IF(FN_MC!O102="","*",FN_MC!O102)</f>
        <v>0.375</v>
      </c>
      <c r="J126" s="110">
        <f>IF(FN_MC!P102="","*",FN_MC!P102)</f>
        <v>4.1666666666666664E-2</v>
      </c>
      <c r="K126" s="118" t="str">
        <f>IF(FN_MC!AK102="","*",FN_MC!AK102)</f>
        <v>TEPPAT1</v>
      </c>
      <c r="L126" s="118" t="str">
        <f>IF(FN_MC!AM102="","*",FN_MC!AM102)</f>
        <v>TEP-TMJ</v>
      </c>
      <c r="M126" s="118">
        <f>IF(FN_MC!AP102="","*",FN_MC!AP102)</f>
        <v>565</v>
      </c>
      <c r="N126" s="118" t="str">
        <f>IF(FN_MC!AM102="","*",FN_MC!AM102)</f>
        <v>TEP-TMJ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>
        <f>IF(FN_MC!B103="","*",FN_MC!B103)</f>
        <v>46064</v>
      </c>
      <c r="B127" s="86" t="str">
        <f>IF(FN_MC!X103="","*",FN_MC!X103)</f>
        <v>Oportunidade</v>
      </c>
      <c r="C127" s="87" t="str">
        <f>IF(FN_MC!S103="","*",FN_MC!S103)</f>
        <v>FERRONORTE</v>
      </c>
      <c r="D127" s="87" t="str">
        <f>IF(FN_MC!T103="","*",FN_MC!T103)</f>
        <v>TGR-TRO</v>
      </c>
      <c r="E127" s="87" t="str">
        <f>IF(FN_MC!D103="","*",FN_MC!D103)</f>
        <v>BRUNO (TF-525)</v>
      </c>
      <c r="F127" s="87" t="str">
        <f>IF(FN_MC!H103="","*",FN_MC!H103)</f>
        <v>TRM</v>
      </c>
      <c r="G127" s="87" t="str">
        <f>IF(FN_MC!M103="","*",FN_MC!M103)</f>
        <v>TRM</v>
      </c>
      <c r="H127" s="125">
        <f>IF(FN_MC!K103="","*",FN_MC!K103)</f>
        <v>548.16</v>
      </c>
      <c r="I127" s="110">
        <f>IF(FN_MC!O103="","*",FN_MC!O103)</f>
        <v>0.33333333333333331</v>
      </c>
      <c r="J127" s="110">
        <f>IF(FN_MC!P103="","*",FN_MC!P103)</f>
        <v>6.25E-2</v>
      </c>
      <c r="K127" s="118" t="str">
        <f>IF(FN_MC!AK103="","*",FN_MC!AK103)</f>
        <v>TRM</v>
      </c>
      <c r="L127" s="118" t="str">
        <f>IF(FN_MC!AM103="","*",FN_MC!AM103)</f>
        <v>TRM</v>
      </c>
      <c r="M127" s="118">
        <f>IF(FN_MC!AP103="","*",FN_MC!AP103)</f>
        <v>548.16</v>
      </c>
      <c r="N127" s="118" t="str">
        <f>IF(FN_MC!AM103="","*",FN_MC!AM103)</f>
        <v>TRM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>
        <f>IF(FN_MC!B104="","*",FN_MC!B104)</f>
        <v>46064</v>
      </c>
      <c r="B128" s="86" t="str">
        <f>IF(FN_MC!X104="","*",FN_MC!X104)</f>
        <v>Oportunidade</v>
      </c>
      <c r="C128" s="87" t="str">
        <f>IF(FN_MC!S104="","*",FN_MC!S104)</f>
        <v>FERRONORTE</v>
      </c>
      <c r="D128" s="87" t="str">
        <f>IF(FN_MC!T104="","*",FN_MC!T104)</f>
        <v>TGR-TRO</v>
      </c>
      <c r="E128" s="87" t="str">
        <f>IF(FN_MC!D104="","*",FN_MC!D104)</f>
        <v>W70</v>
      </c>
      <c r="F128" s="87" t="str">
        <f>IF(FN_MC!H104="","*",FN_MC!H104)</f>
        <v>TGR2</v>
      </c>
      <c r="G128" s="87" t="str">
        <f>IF(FN_MC!M104="","*",FN_MC!M104)</f>
        <v>TGR-TIQ</v>
      </c>
      <c r="H128" s="125">
        <f>IF(FN_MC!K104="","*",FN_MC!K104)</f>
        <v>502</v>
      </c>
      <c r="I128" s="110">
        <f>IF(FN_MC!O104="","*",FN_MC!O104)</f>
        <v>0.75</v>
      </c>
      <c r="J128" s="110">
        <f>IF(FN_MC!P104="","*",FN_MC!P104)</f>
        <v>4.1666666666666664E-2</v>
      </c>
      <c r="K128" s="118" t="str">
        <f>IF(FN_MC!AK104="","*",FN_MC!AK104)</f>
        <v>TGR2</v>
      </c>
      <c r="L128" s="118" t="str">
        <f>IF(FN_MC!AM104="","*",FN_MC!AM104)</f>
        <v>TGR-TIQ</v>
      </c>
      <c r="M128" s="118">
        <f>IF(FN_MC!AP104="","*",FN_MC!AP104)</f>
        <v>502</v>
      </c>
      <c r="N128" s="118" t="str">
        <f>IF(FN_MC!AM104="","*",FN_MC!AM104)</f>
        <v>TGR-TIQ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>
        <f>IF(FN_MC!B105="","*",FN_MC!B105)</f>
        <v>46064</v>
      </c>
      <c r="B129" s="86" t="str">
        <f>IF(FN_MC!X105="","*",FN_MC!X105)</f>
        <v>Contrato</v>
      </c>
      <c r="C129" s="87" t="str">
        <f>IF(FN_MC!S105="","*",FN_MC!S105)</f>
        <v>FERRONORTE</v>
      </c>
      <c r="D129" s="87" t="str">
        <f>IF(FN_MC!T105="","*",FN_MC!T105)</f>
        <v>TCS-TGR</v>
      </c>
      <c r="E129" s="87" t="str">
        <f>IF(FN_MC!D105="","*",FN_MC!D105)</f>
        <v>ELSON (TF-526)</v>
      </c>
      <c r="F129" s="87" t="str">
        <f>IF(FN_MC!H105="","*",FN_MC!H105)</f>
        <v>-</v>
      </c>
      <c r="G129" s="87" t="str">
        <f>IF(FN_MC!M105="","*",FN_MC!M105)</f>
        <v>TPC-TVL</v>
      </c>
      <c r="H129" s="125">
        <f>IF(FN_MC!K105="","*",FN_MC!K105)</f>
        <v>430.26799999999997</v>
      </c>
      <c r="I129" s="110">
        <f>IF(FN_MC!O105="","*",FN_MC!O105)</f>
        <v>0.375</v>
      </c>
      <c r="J129" s="110">
        <f>IF(FN_MC!P105="","*",FN_MC!P105)</f>
        <v>0.125</v>
      </c>
      <c r="K129" s="118" t="str">
        <f>IF(FN_MC!AK105="","*",FN_MC!AK105)</f>
        <v>-</v>
      </c>
      <c r="L129" s="118" t="str">
        <f>IF(FN_MC!AM105="","*",FN_MC!AM105)</f>
        <v>TPC-TVL</v>
      </c>
      <c r="M129" s="118">
        <f>IF(FN_MC!AP105="","*",FN_MC!AP105)</f>
        <v>430.26799999999997</v>
      </c>
      <c r="N129" s="118" t="str">
        <f>IF(FN_MC!AM105="","*",FN_MC!AM105)</f>
        <v>TPC-TVL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>
        <f>IF(FN_MC!B106="","*",FN_MC!B106)</f>
        <v>46064</v>
      </c>
      <c r="B130" s="86" t="str">
        <f>IF(FN_MC!X106="","*",FN_MC!X106)</f>
        <v>Contrato</v>
      </c>
      <c r="C130" s="87" t="str">
        <f>IF(FN_MC!S106="","*",FN_MC!S106)</f>
        <v>FERRONORTE</v>
      </c>
      <c r="D130" s="87" t="str">
        <f>IF(FN_MC!T106="","*",FN_MC!T106)</f>
        <v>TMI-TCS</v>
      </c>
      <c r="E130" s="87" t="str">
        <f>IF(FN_MC!D106="","*",FN_MC!D106)</f>
        <v>A60</v>
      </c>
      <c r="F130" s="87" t="str">
        <f>IF(FN_MC!H106="","*",FN_MC!H106)</f>
        <v>TCS291</v>
      </c>
      <c r="G130" s="87" t="str">
        <f>IF(FN_MC!M106="","*",FN_MC!M106)</f>
        <v>TCS-TGR</v>
      </c>
      <c r="H130" s="125">
        <f>IF(FN_MC!K106="","*",FN_MC!K106)</f>
        <v>290.74</v>
      </c>
      <c r="I130" s="110">
        <f>IF(FN_MC!O106="","*",FN_MC!O106)</f>
        <v>0.375</v>
      </c>
      <c r="J130" s="110">
        <f>IF(FN_MC!P106="","*",FN_MC!P106)</f>
        <v>4.1666666666666664E-2</v>
      </c>
      <c r="K130" s="118" t="str">
        <f>IF(FN_MC!AK106="","*",FN_MC!AK106)</f>
        <v>TCS291</v>
      </c>
      <c r="L130" s="118" t="str">
        <f>IF(FN_MC!AM106="","*",FN_MC!AM106)</f>
        <v>TCS-TGR</v>
      </c>
      <c r="M130" s="118">
        <f>IF(FN_MC!AP106="","*",FN_MC!AP106)</f>
        <v>290.74</v>
      </c>
      <c r="N130" s="118" t="str">
        <f>IF(FN_MC!AM106="","*",FN_MC!AM106)</f>
        <v>TCS-TGR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>
        <f>IF(FN_MC!B107="","*",FN_MC!B107)</f>
        <v>46064</v>
      </c>
      <c r="B131" s="86" t="str">
        <f>IF(FN_MC!X107="","*",FN_MC!X107)</f>
        <v>Oportunidade</v>
      </c>
      <c r="C131" s="87" t="str">
        <f>IF(FN_MC!S107="","*",FN_MC!S107)</f>
        <v>FERRONORTE</v>
      </c>
      <c r="D131" s="87" t="str">
        <f>IF(FN_MC!T107="","*",FN_MC!T107)</f>
        <v>TMI-TCS</v>
      </c>
      <c r="E131" s="87" t="str">
        <f>IF(FN_MC!D107="","*",FN_MC!D107)</f>
        <v>W50</v>
      </c>
      <c r="F131" s="87" t="str">
        <f>IF(FN_MC!H107="","*",FN_MC!H107)</f>
        <v xml:space="preserve">TCS2 </v>
      </c>
      <c r="G131" s="87" t="str">
        <f>IF(FN_MC!M107="","*",FN_MC!M107)</f>
        <v>TVI-TJA</v>
      </c>
      <c r="H131" s="125">
        <f>IF(FN_MC!K107="","*",FN_MC!K107)</f>
        <v>250</v>
      </c>
      <c r="I131" s="110">
        <f>IF(FN_MC!O107="","*",FN_MC!O107)</f>
        <v>0.375</v>
      </c>
      <c r="J131" s="110">
        <f>IF(FN_MC!P107="","*",FN_MC!P107)</f>
        <v>8.3333333333333329E-2</v>
      </c>
      <c r="K131" s="118" t="str">
        <f>IF(FN_MC!AK107="","*",FN_MC!AK107)</f>
        <v xml:space="preserve">TCS2 </v>
      </c>
      <c r="L131" s="118" t="str">
        <f>IF(FN_MC!AM107="","*",FN_MC!AM107)</f>
        <v>TVI-TJA</v>
      </c>
      <c r="M131" s="118">
        <f>IF(FN_MC!AP107="","*",FN_MC!AP107)</f>
        <v>250</v>
      </c>
      <c r="N131" s="118" t="str">
        <f>IF(FN_MC!AM107="","*",FN_MC!AM107)</f>
        <v>TVI-TJA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>
        <f>IF(FN_MC!B108="","*",FN_MC!B108)</f>
        <v>46064</v>
      </c>
      <c r="B132" s="86" t="str">
        <f>IF(FN_MC!X108="","*",FN_MC!X108)</f>
        <v>Oportunidade</v>
      </c>
      <c r="C132" s="87" t="str">
        <f>IF(FN_MC!S108="","*",FN_MC!S108)</f>
        <v>FERRONORTE</v>
      </c>
      <c r="D132" s="87" t="str">
        <f>IF(FN_MC!T108="","*",FN_MC!T108)</f>
        <v>TMI-TCS</v>
      </c>
      <c r="E132" s="87" t="str">
        <f>IF(FN_MC!D108="","*",FN_MC!D108)</f>
        <v>MARCOS (TF-520)</v>
      </c>
      <c r="F132" s="87" t="str">
        <f>IF(FN_MC!H108="","*",FN_MC!H108)</f>
        <v>TAPK35</v>
      </c>
      <c r="G132" s="87" t="str">
        <f>IF(FN_MC!M108="","*",FN_MC!M108)</f>
        <v>TAP-TLG</v>
      </c>
      <c r="H132" s="125">
        <f>IF(FN_MC!K108="","*",FN_MC!K108)</f>
        <v>27.555</v>
      </c>
      <c r="I132" s="110">
        <f>IF(FN_MC!O108="","*",FN_MC!O108)</f>
        <v>0.375</v>
      </c>
      <c r="J132" s="110">
        <f>IF(FN_MC!P108="","*",FN_MC!P108)</f>
        <v>8.3333333333333329E-2</v>
      </c>
      <c r="K132" s="118" t="str">
        <f>IF(FN_MC!AK108="","*",FN_MC!AK108)</f>
        <v>TAPK35</v>
      </c>
      <c r="L132" s="118" t="str">
        <f>IF(FN_MC!AM108="","*",FN_MC!AM108)</f>
        <v>TAP-TLG</v>
      </c>
      <c r="M132" s="118">
        <f>IF(FN_MC!AP108="","*",FN_MC!AP108)</f>
        <v>27.555</v>
      </c>
      <c r="N132" s="118" t="str">
        <f>IF(FN_MC!AM108="","*",FN_MC!AM108)</f>
        <v>TAP-TLG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>
        <f>IF(FN_MC!B109="","*",FN_MC!B109)</f>
        <v>46064</v>
      </c>
      <c r="B133" s="86" t="str">
        <f>IF(FN_MC!X109="","*",FN_MC!X109)</f>
        <v>Oportunidade</v>
      </c>
      <c r="C133" s="87" t="str">
        <f>IF(FN_MC!S109="","*",FN_MC!S109)</f>
        <v>FERRONORTE</v>
      </c>
      <c r="D133" s="87" t="str">
        <f>IF(FN_MC!T109="","*",FN_MC!T109)</f>
        <v>TMI-TCS</v>
      </c>
      <c r="E133" s="87" t="str">
        <f>IF(FN_MC!D109="","*",FN_MC!D109)</f>
        <v>ANISIO (TF-514)</v>
      </c>
      <c r="F133" s="87" t="str">
        <f>IF(FN_MC!H109="","*",FN_MC!H109)</f>
        <v>TAPK35</v>
      </c>
      <c r="G133" s="87" t="str">
        <f>IF(FN_MC!M109="","*",FN_MC!M109)</f>
        <v>TAP-TLG</v>
      </c>
      <c r="H133" s="125">
        <f>IF(FN_MC!K109="","*",FN_MC!K109)</f>
        <v>27.555</v>
      </c>
      <c r="I133" s="110">
        <f>IF(FN_MC!O109="","*",FN_MC!O109)</f>
        <v>0.375</v>
      </c>
      <c r="J133" s="110">
        <f>IF(FN_MC!P109="","*",FN_MC!P109)</f>
        <v>8.3333333333333329E-2</v>
      </c>
      <c r="K133" s="118" t="str">
        <f>IF(FN_MC!AK109="","*",FN_MC!AK109)</f>
        <v>TAPK35</v>
      </c>
      <c r="L133" s="118" t="str">
        <f>IF(FN_MC!AM109="","*",FN_MC!AM109)</f>
        <v>TAP-TLG</v>
      </c>
      <c r="M133" s="118">
        <f>IF(FN_MC!AP109="","*",FN_MC!AP109)</f>
        <v>27.555</v>
      </c>
      <c r="N133" s="118" t="str">
        <f>IF(FN_MC!AM109="","*",FN_MC!AM109)</f>
        <v>TAP-TLG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2026-02-10T22:09:13Z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