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73" documentId="120_S{118792C3-22EF-5104-A093-F22BFE3913F3}" xr6:coauthVersionLast="47" xr6:coauthVersionMax="47" xr10:uidLastSave="{01D46C81-B249-49B2-ABC6-A4D78E017DC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4" i="1" l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<sst xmlns="http://schemas.openxmlformats.org/spreadsheetml/2006/main" count="4723" uniqueCount="1360">
  <si>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</si>
  <si>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</si>
  <si>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</si>
  <si>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</si>
  <si>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</si>
  <si>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</si>
  <si>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</si>
  <si>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</si>
  <si>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</si>
  <si>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</si>
  <si>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</si>
  <si>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</si>
  <si>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</si>
  <si>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</si>
  <si>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</si>
  <si>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</si>
  <si>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</si>
  <si>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</si>
  <si>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</si>
  <si>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</si>
  <si>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</si>
  <si>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</si>
  <si>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</si>
  <si>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</si>
  <si>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</si>
  <si>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</si>
  <si>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</si>
  <si>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</si>
  <si>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</si>
  <si>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</si>
  <si>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</si>
  <si>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</si>
  <si>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</si>
  <si>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</si>
  <si>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</si>
  <si>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</si>
  <si>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</si>
  <si>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</si>
  <si>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</si>
  <si>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</si>
  <si>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</si>
  <si>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</si>
  <si>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</si>
  <si>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</si>
  <si>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</si>
  <si>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</si>
  <si>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</si>
  <si>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</si>
  <si>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</si>
  <si>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</si>
  <si>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</si>
  <si>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</si>
  <si>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</si>
  <si>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</si>
  <si>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</si>
  <si>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</si>
  <si>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</si>
  <si>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</si>
  <si>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</si>
  <si>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</si>
  <si>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</si>
  <si>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</si>
  <si>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</si>
  <si>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</si>
  <si>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</si>
  <si>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</si>
  <si>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</si>
  <si>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</si>
  <si>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</si>
  <si>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</si>
  <si>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</si>
  <si>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</si>
  <si>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</si>
  <si>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</si>
  <si>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</si>
  <si>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</si>
  <si>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</si>
  <si>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</si>
  <si>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</si>
  <si>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</si>
  <si>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</si>
  <si>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</si>
  <si>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</si>
  <si>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</si>
  <si>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</si>
  <si>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</si>
  <si>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</si>
  <si>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</si>
  <si>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</si>
  <si>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</si>
  <si>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</si>
  <si>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</si>
  <si>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</si>
  <si>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</si>
  <si>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</si>
  <si>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</si>
  <si>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</si>
  <si>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</si>
  <si>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</si>
  <si>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</si>
  <si>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</si>
  <si>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</si>
  <si>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</si>
  <si>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</si>
  <si>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</si>
  <si>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</si>
  <si>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</si>
  <si>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</si>
  <si>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</si>
  <si>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</si>
  <si>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</si>
  <si>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</si>
  <si>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</si>
  <si>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</si>
  <si>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</si>
  <si>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</si>
  <si>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</si>
  <si>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</si>
  <si>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</si>
  <si>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</si>
  <si>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</si>
  <si>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</si>
  <si>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</si>
  <si>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</si>
  <si>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</si>
  <si>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</si>
  <si>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</si>
  <si>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</si>
  <si>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</si>
  <si>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</si>
  <si>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</si>
  <si>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</si>
  <si>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</si>
  <si>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</si>
  <si>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</si>
  <si>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</si>
  <si>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</si>
  <si>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</si>
  <si>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</si>
  <si>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</si>
  <si>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</si>
  <si>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</si>
  <si>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</si>
  <si>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</si>
  <si>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</si>
  <si>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</si>
  <si>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</si>
  <si>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</si>
  <si>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</si>
  <si>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</si>
  <si>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</si>
  <si>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</si>
  <si>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</si>
  <si>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</si>
  <si>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</si>
  <si>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</si>
  <si>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</si>
  <si>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</si>
  <si>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</si>
  <si>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</si>
  <si>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</si>
  <si>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</si>
  <si>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</si>
  <si>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</si>
  <si>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</si>
  <si>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</si>
  <si>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</si>
  <si>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</si>
  <si>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</si>
  <si>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</si>
  <si>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</si>
  <si>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</si>
  <si>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</si>
  <si>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</si>
  <si>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</si>
  <si>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</si>
  <si>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</si>
  <si>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</si>
  <si>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</si>
  <si>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</si>
  <si>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</si>
  <si>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</si>
  <si>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</si>
  <si>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</si>
  <si>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</si>
  <si>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</si>
  <si>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</si>
  <si>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</si>
  <si>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</si>
  <si>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</si>
  <si>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</si>
  <si>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</si>
  <si>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</si>
  <si>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</si>
  <si>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</si>
  <si>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</si>
  <si>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</si>
  <si>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</si>
  <si>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</si>
  <si>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</si>
  <si>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</si>
  <si>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</si>
  <si>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</si>
  <si>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</si>
  <si>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</si>
  <si>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</si>
  <si>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</si>
  <si>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</si>
  <si>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</si>
  <si>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</si>
  <si>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</si>
  <si>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</si>
  <si>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</si>
  <si>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</si>
  <si>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</si>
  <si>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</si>
  <si>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</si>
  <si>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</si>
  <si>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</si>
  <si>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</si>
  <si>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</si>
  <si>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</si>
  <si>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</si>
  <si>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</si>
  <si>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</si>
  <si>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</si>
  <si>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</si>
  <si>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</si>
  <si>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</si>
  <si>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</si>
  <si>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</si>
  <si>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</si>
  <si>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</si>
  <si>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</si>
  <si>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</si>
  <si>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</si>
  <si>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</si>
  <si>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</si>
  <si>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</si>
  <si>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</si>
  <si>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</si>
  <si>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</si>
  <si>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</si>
  <si>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</si>
  <si>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</si>
  <si>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</si>
  <si>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</si>
  <si>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</si>
  <si>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</si>
  <si>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</si>
  <si>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</si>
  <si>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</si>
  <si>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</si>
  <si>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</si>
  <si>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</si>
  <si>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</si>
  <si>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</si>
  <si>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</si>
  <si>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</si>
  <si>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</si>
  <si>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</si>
  <si>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</si>
  <si>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</si>
  <si>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</si>
  <si>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</si>
  <si>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</si>
  <si>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</si>
  <si>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</si>
  <si>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</si>
  <si>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</si>
  <si>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</si>
  <si>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</si>
  <si>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</si>
  <si>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</si>
  <si>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</si>
  <si>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</si>
  <si>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</si>
  <si>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</si>
  <si>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</si>
  <si>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</si>
  <si>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</si>
  <si>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</si>
  <si>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</si>
  <si>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</si>
  <si>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</si>
  <si>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</si>
  <si>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</si>
  <si>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</si>
  <si>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</si>
  <si>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</si>
  <si>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</si>
  <si>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</si>
  <si>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</si>
  <si>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</si>
  <si>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</si>
  <si>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</si>
  <si>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</si>
  <si>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</si>
  <si>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</si>
  <si>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</si>
  <si>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</si>
  <si>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</si>
  <si>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</si>
  <si>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</si>
  <si>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</si>
  <si>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</si>
  <si>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</si>
  <si>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</si>
  <si>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</si>
  <si>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</si>
  <si>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</si>
  <si>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</si>
  <si>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</si>
  <si>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</si>
  <si>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</si>
  <si>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</si>
  <si>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</si>
  <si>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</si>
  <si>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</si>
  <si>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</si>
  <si>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</si>
  <si>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</si>
  <si>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</si>
  <si>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</si>
  <si>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</si>
  <si>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</si>
  <si>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</si>
  <si>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</si>
  <si>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</si>
  <si>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</si>
  <si>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</si>
  <si>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</si>
  <si>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</si>
  <si>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</si>
  <si>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</si>
  <si>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</si>
  <si>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</si>
  <si>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</si>
  <si>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</si>
  <si>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</si>
  <si>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</si>
  <si>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</si>
  <si>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</si>
  <si>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</si>
  <si>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</si>
  <si>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</si>
  <si>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</si>
  <si>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</si>
  <si>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</si>
  <si>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</si>
  <si>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</si>
  <si>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</si>
  <si>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</si>
  <si>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</si>
  <si>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</si>
  <si>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</si>
  <si>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</si>
  <si>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</si>
  <si>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</si>
  <si>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</si>
  <si>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</si>
  <si>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</si>
  <si>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</si>
  <si>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</si>
  <si>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</si>
  <si>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</si>
  <si>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</si>
  <si>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</si>
  <si>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</si>
  <si>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</si>
  <si>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</si>
  <si>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</si>
  <si>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</si>
  <si>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</si>
  <si>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</si>
  <si>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</si>
  <si>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</si>
  <si>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</si>
  <si>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</si>
  <si>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</si>
  <si>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</si>
  <si>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</si>
  <si>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</si>
  <si>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</si>
  <si>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</si>
  <si>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</si>
  <si>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</si>
  <si>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</si>
  <si>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</si>
  <si>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</si>
  <si>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</si>
  <si>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</si>
  <si>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</si>
  <si>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</si>
  <si>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</si>
  <si>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</si>
  <si>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</si>
  <si>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</si>
  <si>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</si>
  <si>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</si>
  <si>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</si>
  <si>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</si>
  <si>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</si>
  <si>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</si>
  <si>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</si>
  <si>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</si>
  <si>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</si>
  <si>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</si>
  <si>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</si>
  <si>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</si>
  <si>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</si>
  <si>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</si>
  <si>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</si>
  <si>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</si>
  <si>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</si>
  <si>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</si>
  <si>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</si>
  <si>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</si>
  <si>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</si>
  <si>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</si>
  <si>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</si>
  <si>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</si>
  <si>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</si>
  <si>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</si>
  <si>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</si>
  <si>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</si>
  <si>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</si>
  <si>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</si>
  <si>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</si>
  <si>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</si>
  <si>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</si>
  <si>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</si>
  <si>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</si>
  <si>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</si>
  <si>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</si>
  <si>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</si>
  <si>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</si>
  <si>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</si>
  <si>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</si>
  <si>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</si>
  <si>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</si>
  <si>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</si>
  <si>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</si>
  <si>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</si>
  <si>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</si>
  <si>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</si>
  <si>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</si>
  <si>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</si>
  <si>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</si>
  <si>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</si>
  <si>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</si>
  <si>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</si>
  <si>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</si>
  <si>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</si>
  <si>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</si>
  <si>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</si>
  <si>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</si>
  <si>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</si>
  <si>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</si>
  <si>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</si>
  <si>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</si>
  <si>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</si>
  <si>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</si>
  <si>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</si>
  <si>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</si>
  <si>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</si>
  <si>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</si>
  <si>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</si>
  <si>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</si>
  <si>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</si>
  <si>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</si>
  <si>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</si>
  <si>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</si>
  <si>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</si>
  <si>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</si>
  <si>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</si>
  <si>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</si>
  <si>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</si>
  <si>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</si>
  <si>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</si>
  <si>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</si>
  <si>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</si>
  <si>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</si>
  <si>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</si>
  <si>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</si>
  <si>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</si>
  <si>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</si>
  <si>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</si>
  <si>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</si>
  <si>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</si>
  <si>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</si>
  <si>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</si>
  <si>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</si>
  <si>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</si>
  <si>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</si>
  <si>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</si>
  <si>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</si>
  <si>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</si>
  <si>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</si>
  <si>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</si>
  <si>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</si>
  <si>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</si>
  <si>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</si>
  <si>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</si>
  <si>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</si>
  <si>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</si>
  <si>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</si>
  <si>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</si>
  <si>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</si>
  <si>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</si>
  <si>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</si>
  <si>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</si>
  <si>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</si>
  <si>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</si>
  <si>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</si>
  <si>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</si>
  <si>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</si>
  <si>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</si>
  <si>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</si>
  <si>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</si>
  <si>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</si>
  <si>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</si>
  <si>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</si>
  <si>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</si>
  <si>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</si>
  <si>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</si>
  <si>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</si>
  <si>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</si>
  <si>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</si>
  <si>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</si>
  <si>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</si>
  <si>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</si>
  <si>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</si>
  <si>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</si>
  <si>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</si>
  <si>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</si>
  <si>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</si>
  <si>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</si>
  <si>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</si>
  <si>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</si>
  <si>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</si>
  <si>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</si>
  <si>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</si>
  <si>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</si>
  <si>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</si>
  <si>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</si>
  <si>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</si>
  <si>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</si>
  <si>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</si>
  <si>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</si>
  <si>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</si>
  <si>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</si>
  <si>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</si>
  <si>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</si>
  <si>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</si>
  <si>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</si>
  <si>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</si>
  <si>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</si>
  <si>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</si>
  <si>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</si>
  <si>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</si>
  <si>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</si>
  <si>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</si>
  <si>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</si>
  <si>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</si>
  <si>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</si>
  <si>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</si>
  <si>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</si>
  <si>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</si>
  <si>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</si>
  <si>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</si>
  <si>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</si>
  <si>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</si>
  <si>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</si>
  <si>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</si>
  <si>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</si>
  <si>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</si>
  <si>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</si>
  <si>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</si>
  <si>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</si>
  <si>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</si>
  <si>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</si>
  <si>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</si>
  <si>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</si>
  <si>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</si>
  <si>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</si>
  <si>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</si>
  <si>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</si>
  <si>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</si>
  <si>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</si>
  <si>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</si>
  <si>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</si>
  <si>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</si>
  <si>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</si>
  <si>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</si>
  <si>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</si>
  <si>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</si>
  <si>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</si>
  <si>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</si>
  <si>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</si>
  <si>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</si>
  <si>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</si>
  <si>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</si>
  <si>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</si>
  <si>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</si>
  <si>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</si>
  <si>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</si>
  <si>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</si>
  <si>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</si>
  <si>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</si>
  <si>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</si>
  <si>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</si>
  <si>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</si>
  <si>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</si>
  <si>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</si>
  <si>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</si>
  <si>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</si>
  <si>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</si>
  <si>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</si>
  <si>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</si>
  <si>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</si>
  <si>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</si>
  <si>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</si>
  <si>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</si>
  <si>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</si>
  <si>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</si>
  <si>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</si>
  <si>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</si>
  <si>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</si>
  <si>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</si>
  <si>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</si>
  <si>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</si>
  <si>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</si>
  <si>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</si>
  <si>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</si>
  <si>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</si>
  <si>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</si>
  <si>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</si>
  <si>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</si>
  <si>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</si>
  <si>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</si>
  <si>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</si>
  <si>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</si>
  <si>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</si>
  <si>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</si>
  <si>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</si>
  <si>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</si>
  <si>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</si>
  <si>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</si>
  <si>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</si>
  <si>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</si>
  <si>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</si>
  <si>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</si>
  <si>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</si>
  <si>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</si>
  <si>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</si>
  <si>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</si>
  <si>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</si>
  <si>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</si>
  <si>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</si>
  <si>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</si>
  <si>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</si>
  <si>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</si>
  <si>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</si>
  <si>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</si>
  <si>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</si>
  <si>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</si>
  <si>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</si>
  <si>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</si>
  <si>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</si>
  <si>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</si>
  <si>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</si>
  <si>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</si>
  <si>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</si>
  <si>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</si>
  <si>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</si>
  <si>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</si>
  <si>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</si>
  <si>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</si>
  <si>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</si>
  <si>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</si>
  <si>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</si>
  <si>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</si>
  <si>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</si>
  <si>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</si>
  <si>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</si>
  <si>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</si>
  <si>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</si>
  <si>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</si>
  <si>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</si>
  <si>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</si>
  <si>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</si>
  <si>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</si>
  <si>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</si>
  <si>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</si>
  <si>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</si>
  <si>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</si>
  <si>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</si>
  <si>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</si>
  <si>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</si>
  <si>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</si>
  <si>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</si>
  <si>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</si>
  <si>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</si>
  <si>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</si>
  <si>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</si>
  <si>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</si>
  <si>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</si>
  <si>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</si>
  <si>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</si>
  <si>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</si>
  <si>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</si>
  <si>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</si>
  <si>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</si>
  <si>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</si>
  <si>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</si>
  <si>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</si>
  <si>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</si>
  <si>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</si>
  <si>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</si>
  <si>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</si>
  <si>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</si>
  <si>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</si>
  <si>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</si>
  <si>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</si>
  <si>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</si>
  <si>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</si>
  <si>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</si>
  <si>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</si>
  <si>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</si>
  <si>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</si>
  <si>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</si>
  <si>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</si>
  <si>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</si>
  <si>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</si>
  <si>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</si>
  <si>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</si>
  <si>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</si>
  <si>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</si>
  <si>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</si>
  <si>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</si>
  <si>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</si>
  <si>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</si>
  <si>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</si>
  <si>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</si>
  <si>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</si>
  <si>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</si>
  <si>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</si>
  <si>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</si>
  <si>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</si>
  <si>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</si>
  <si>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</si>
  <si>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</si>
  <si>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</si>
  <si>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</si>
  <si>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</si>
  <si>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</si>
  <si>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</si>
  <si>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</si>
  <si>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</si>
  <si>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</si>
  <si>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</si>
  <si>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</si>
  <si>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</si>
  <si>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</si>
  <si>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</si>
  <si>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</si>
  <si>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</si>
  <si>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</si>
  <si>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</si>
  <si>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</si>
  <si>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</si>
  <si>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</si>
  <si>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</si>
  <si>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</si>
  <si>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</si>
  <si>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</si>
  <si>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</si>
  <si>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</si>
  <si>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</si>
  <si>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</si>
  <si>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</si>
  <si>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</si>
  <si>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</si>
  <si>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</si>
  <si>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</si>
  <si>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</si>
  <si>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</si>
  <si>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</si>
  <si>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</si>
  <si>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</si>
  <si>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</si>
  <si>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</si>
  <si>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</si>
  <si>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</si>
  <si>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</si>
  <si>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</si>
  <si>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</si>
  <si>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</si>
  <si>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</si>
  <si>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</si>
  <si>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</si>
  <si>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</si>
  <si>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</si>
  <si>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</si>
  <si>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</si>
  <si>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</si>
  <si>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</si>
  <si>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</si>
  <si>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</si>
  <si>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</si>
  <si>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</si>
  <si>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</si>
  <si>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</si>
  <si>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</si>
  <si>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</si>
  <si>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</si>
  <si>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</si>
  <si>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</si>
  <si>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</si>
  <si>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</si>
  <si>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</si>
  <si>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</si>
  <si>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</si>
  <si>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</si>
  <si>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</si>
  <si>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</si>
  <si>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</si>
  <si>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</si>
  <si>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</si>
  <si>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</si>
  <si>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</si>
  <si>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</si>
  <si>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</si>
  <si>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</si>
  <si>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</si>
  <si>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</si>
  <si>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</si>
  <si>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</si>
  <si>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</si>
  <si>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</si>
  <si>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</si>
  <si>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</si>
  <si>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</si>
  <si>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</si>
  <si>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</si>
  <si>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</si>
  <si>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</si>
  <si>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</si>
  <si>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</si>
  <si>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</si>
  <si>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</si>
  <si>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</si>
  <si>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</si>
  <si>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</si>
  <si>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</si>
  <si>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</si>
  <si>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</si>
  <si>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</si>
  <si>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</si>
  <si>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</si>
  <si>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</si>
  <si>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</si>
  <si>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</si>
  <si>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</si>
  <si>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</si>
  <si>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</si>
  <si>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</si>
  <si>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</si>
  <si>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</si>
  <si>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</si>
  <si>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</si>
  <si>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</si>
  <si>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</si>
  <si>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</si>
  <si>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</si>
  <si>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</si>
  <si>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</si>
  <si>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</si>
  <si>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</si>
  <si>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</si>
  <si>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</si>
  <si>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</si>
  <si>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</si>
  <si>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</si>
  <si>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</si>
  <si>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</si>
  <si>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</si>
  <si>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</si>
  <si>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</si>
  <si>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</si>
  <si>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</si>
  <si>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</si>
  <si>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</si>
  <si>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</si>
  <si>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</si>
  <si>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</si>
  <si>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</si>
  <si>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</si>
  <si>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</si>
  <si>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</si>
  <si>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</si>
  <si>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</si>
  <si>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</si>
  <si>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</si>
  <si>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</si>
  <si>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</si>
  <si>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</si>
  <si>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</si>
  <si>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</si>
  <si>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</si>
  <si>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</si>
  <si>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</si>
  <si>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</si>
  <si>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</si>
  <si>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</si>
  <si>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</si>
  <si>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</si>
  <si>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</si>
  <si>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</si>
  <si>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</si>
  <si>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</si>
  <si>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</si>
  <si>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</si>
  <si>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</si>
  <si>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</si>
  <si>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</si>
  <si>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</si>
  <si>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</si>
  <si>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</si>
  <si>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</si>
  <si>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</si>
  <si>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</si>
  <si>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</si>
  <si>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</si>
  <si>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</si>
  <si>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</si>
  <si>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</si>
  <si>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</si>
  <si>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</si>
  <si>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</si>
  <si>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</si>
  <si>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</si>
  <si>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</si>
  <si>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</si>
  <si>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</si>
  <si>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</si>
  <si>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</si>
  <si>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</si>
  <si>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</si>
  <si>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</si>
  <si>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</si>
  <si>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</si>
  <si>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</si>
  <si>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</si>
  <si>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</si>
  <si>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</si>
  <si>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</si>
  <si>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</si>
  <si>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</si>
  <si>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</si>
  <si>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</si>
  <si>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</si>
  <si>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</si>
  <si>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</si>
  <si>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</si>
  <si>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</si>
  <si>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</si>
  <si>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</si>
  <si>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</si>
  <si>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</si>
  <si>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</si>
  <si>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</si>
  <si>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</si>
  <si>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</si>
  <si>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</si>
  <si>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</si>
  <si>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</si>
  <si>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</si>
  <si>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</si>
  <si>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</si>
  <si>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</si>
  <si>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</si>
  <si>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</si>
  <si>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</si>
  <si>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</si>
  <si>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</si>
  <si>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</si>
  <si>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</si>
  <si>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</si>
  <si>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</si>
  <si>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</si>
  <si>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</si>
  <si>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</si>
  <si>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</si>
  <si>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</si>
  <si>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</si>
  <si>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</si>
  <si>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</si>
  <si>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</si>
  <si>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</si>
  <si>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</si>
  <si>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</si>
  <si>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</si>
  <si>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</si>
  <si>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</si>
  <si>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</si>
  <si>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</si>
  <si>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</si>
  <si>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</si>
  <si>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</si>
  <si>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</si>
  <si>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</si>
  <si>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</si>
  <si>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</si>
  <si>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</si>
  <si>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</si>
  <si>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</si>
  <si>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</si>
  <si>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</si>
  <si>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</si>
  <si>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</si>
  <si>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</si>
  <si>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</si>
  <si>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</si>
  <si>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</si>
  <si>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</si>
  <si>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</si>
  <si>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</si>
  <si>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</si>
  <si>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</si>
  <si>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</si>
  <si>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</si>
  <si>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</si>
  <si>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</si>
  <si>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</si>
  <si>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</si>
  <si>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</si>
  <si>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</si>
  <si>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</si>
  <si>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</si>
  <si>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</si>
  <si>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</si>
  <si>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</si>
  <si>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</si>
  <si>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</si>
  <si>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</si>
  <si>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</si>
  <si>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</si>
  <si>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</si>
  <si>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</si>
  <si>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</si>
  <si>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</si>
  <si>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</si>
  <si>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</si>
  <si>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</si>
  <si>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</si>
  <si>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</si>
  <si>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</si>
  <si>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</si>
  <si>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</si>
  <si>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</si>
  <si>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</si>
  <si>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</si>
  <si>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</si>
  <si>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</si>
  <si>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</si>
  <si>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</si>
  <si>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</si>
  <si>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</si>
  <si>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</si>
  <si>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</si>
  <si>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</si>
  <si>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</si>
  <si>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</si>
  <si>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</si>
  <si>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</si>
  <si>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</si>
  <si>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</si>
  <si>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</si>
  <si>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</si>
  <si>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</si>
  <si>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</si>
  <si>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</si>
  <si>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</si>
  <si>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</si>
  <si>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</si>
  <si>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</si>
  <si>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</si>
  <si>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</si>
  <si>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</si>
  <si>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</si>
  <si>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</si>
  <si>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</si>
  <si>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</si>
  <si>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</si>
  <si>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</si>
  <si>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</si>
  <si>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</si>
  <si>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</si>
  <si>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</si>
  <si>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</si>
  <si>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</si>
  <si>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</si>
  <si>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</si>
  <si>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</si>
  <si>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</si>
  <si>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</si>
  <si>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</si>
  <si>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</si>
  <si>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</si>
  <si>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</si>
  <si>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</si>
  <si>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</si>
  <si>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</si>
  <si>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</si>
  <si>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</si>
  <si>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</si>
  <si>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</si>
  <si>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</si>
  <si>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</si>
  <si>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</si>
  <si>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</si>
  <si>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</si>
  <si>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</si>
  <si>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</si>
  <si>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</si>
  <si>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</si>
  <si>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</si>
  <si>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</si>
  <si>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</si>
  <si>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</si>
  <si>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</si>
  <si>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</si>
  <si>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</si>
  <si>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</si>
  <si>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</si>
  <si>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</si>
  <si>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</si>
  <si>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</si>
  <si>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</si>
  <si>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</si>
  <si>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</si>
  <si>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</si>
  <si>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</si>
  <si>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</si>
  <si>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</si>
  <si>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ZEC-ZEH</t>
  </si>
  <si>
    <t>ZECZEH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</si>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</sst>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W52" activePane="topRight" state="frozen"/>
      <selection pane="topRight" activeCell="X62" sqref="X62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73" t="s">
        <v>728</v>
      </c>
      <c r="C1" s="274"/>
      <c r="D1" s="274"/>
      <c r="E1" s="3"/>
      <c r="F1" s="273" t="s">
        <v>729</v>
      </c>
      <c r="G1" s="274"/>
      <c r="H1" s="275"/>
      <c r="I1" s="274"/>
      <c r="J1" s="274"/>
      <c r="K1" s="274"/>
      <c r="L1" s="274"/>
      <c r="M1" s="274"/>
      <c r="N1" s="274"/>
      <c r="O1" s="274"/>
      <c r="P1" s="274"/>
      <c r="Q1" s="274"/>
      <c r="R1" s="274"/>
      <c r="S1" s="274"/>
      <c r="T1" s="274"/>
      <c r="U1" s="274"/>
      <c r="V1" s="274"/>
      <c r="W1" s="274"/>
      <c r="X1" s="274"/>
      <c r="Y1" s="274"/>
      <c r="Z1" s="274"/>
      <c r="AA1" s="274"/>
      <c r="AB1" s="274"/>
      <c r="AC1" s="274"/>
      <c r="AD1" s="274"/>
      <c r="AE1" s="274"/>
      <c r="AF1" s="274"/>
      <c r="AG1" s="276"/>
      <c r="AH1" s="5"/>
      <c r="AI1" s="250" t="s">
        <v>730</v>
      </c>
      <c r="AJ1" s="251"/>
      <c r="AK1" s="251"/>
      <c r="AL1" s="251"/>
      <c r="AM1" s="252"/>
      <c r="AN1" s="253"/>
      <c r="AO1" s="251"/>
      <c r="AP1" s="251"/>
      <c r="AQ1" s="251"/>
      <c r="AR1" s="251"/>
      <c r="AS1" s="251"/>
      <c r="AT1" s="251"/>
      <c r="AU1" s="251"/>
      <c r="AV1" s="251"/>
      <c r="AW1" s="251"/>
      <c r="AX1" s="251"/>
      <c r="AY1" s="251"/>
      <c r="AZ1" s="251"/>
      <c r="BA1" s="251"/>
      <c r="BB1" s="251"/>
      <c r="BC1" s="251"/>
      <c r="BD1" s="251"/>
      <c r="BE1" s="251"/>
      <c r="BF1" s="254"/>
      <c r="BG1" s="5"/>
      <c r="BH1" s="255" t="s">
        <v>731</v>
      </c>
      <c r="BI1" s="256"/>
      <c r="BJ1" s="256"/>
      <c r="BK1" s="257"/>
      <c r="BL1" s="5"/>
      <c r="BM1" s="247" t="s">
        <v>732</v>
      </c>
      <c r="BN1" s="248"/>
      <c r="BO1" s="248"/>
      <c r="BP1" s="248"/>
      <c r="BQ1" s="248"/>
      <c r="BR1" s="248"/>
      <c r="BS1" s="249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0" t="s">
        <v>733</v>
      </c>
      <c r="AJ2" s="251"/>
      <c r="AK2" s="251"/>
      <c r="AL2" s="251"/>
      <c r="AM2" s="252"/>
      <c r="AN2" s="253"/>
      <c r="AO2" s="251"/>
      <c r="AP2" s="251"/>
      <c r="AQ2" s="254"/>
      <c r="AR2" s="6"/>
      <c r="AS2" s="250" t="s">
        <v>736</v>
      </c>
      <c r="AT2" s="251"/>
      <c r="AU2" s="251"/>
      <c r="AV2" s="251"/>
      <c r="AW2" s="251"/>
      <c r="AX2" s="251"/>
      <c r="AY2" s="254"/>
      <c r="AZ2" s="6"/>
      <c r="BA2" s="264" t="s">
        <v>737</v>
      </c>
      <c r="BB2" s="265"/>
      <c r="BC2" s="250" t="s">
        <v>734</v>
      </c>
      <c r="BD2" s="251"/>
      <c r="BE2" s="251"/>
      <c r="BF2" s="254"/>
      <c r="BG2" s="5"/>
      <c r="BH2" s="258"/>
      <c r="BI2" s="259"/>
      <c r="BJ2" s="259"/>
      <c r="BK2" s="260"/>
      <c r="BL2" s="5"/>
      <c r="BM2" s="261"/>
      <c r="BN2" s="262"/>
      <c r="BO2" s="262"/>
      <c r="BP2" s="262"/>
      <c r="BQ2" s="262"/>
      <c r="BR2" s="262"/>
      <c r="BS2" s="263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64" t="s">
        <v>738</v>
      </c>
      <c r="AJ3" s="265"/>
      <c r="AK3" s="264" t="s">
        <v>739</v>
      </c>
      <c r="AL3" s="270"/>
      <c r="AM3" s="271"/>
      <c r="AN3" s="272"/>
      <c r="AO3" s="270"/>
      <c r="AP3" s="270"/>
      <c r="AQ3" s="265"/>
      <c r="AR3" s="63"/>
      <c r="AS3" s="268" t="s">
        <v>745</v>
      </c>
      <c r="AT3" s="269"/>
      <c r="AU3" s="268" t="s">
        <v>746</v>
      </c>
      <c r="AV3" s="269"/>
      <c r="AW3" s="268" t="s">
        <v>747</v>
      </c>
      <c r="AX3" s="269"/>
      <c r="AY3" s="63" t="s">
        <v>748</v>
      </c>
      <c r="AZ3" s="63"/>
      <c r="BA3" s="266"/>
      <c r="BB3" s="267"/>
      <c r="BC3" s="264" t="s">
        <v>741</v>
      </c>
      <c r="BD3" s="270"/>
      <c r="BE3" s="270"/>
      <c r="BF3" s="265"/>
      <c r="BG3" s="62"/>
      <c r="BH3" s="258"/>
      <c r="BI3" s="259"/>
      <c r="BJ3" s="259"/>
      <c r="BK3" s="260"/>
      <c r="BL3" s="62"/>
      <c r="BM3" s="247" t="s">
        <v>749</v>
      </c>
      <c r="BN3" s="248"/>
      <c r="BO3" s="248"/>
      <c r="BP3" s="249"/>
      <c r="BQ3" s="247" t="s">
        <v>533</v>
      </c>
      <c r="BR3" s="248"/>
      <c r="BS3" s="249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</v>
      </c>
      <c r="AS126" s="111">
        <v>0</v>
      </c>
      <c r="AT126" s="111">
        <v>0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>
        <v>0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0</v>
      </c>
      <c r="BI126" s="17"/>
      <c r="BJ126" s="17" t="s">
        <v>1126</v>
      </c>
      <c r="BK126" s="17" t="s">
        <v>1123</v>
      </c>
      <c r="BL126" s="16"/>
      <c r="BM126" s="133" t="s">
        <v>854</v>
      </c>
      <c r="BN126" s="133" t="s">
        <v>855</v>
      </c>
      <c r="BO126" s="133" t="s">
        <v>1120</v>
      </c>
      <c r="BP126" s="18" t="s">
        <v>1121</v>
      </c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>CCOCirculaçãoIntervaloOportunidade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1127</v>
      </c>
      <c r="N127" s="130" t="s">
        <v>1128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1129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1130</v>
      </c>
      <c r="BK127" s="18" t="s">
        <v>1131</v>
      </c>
      <c r="BL127" s="16"/>
      <c r="BM127" s="133" t="s">
        <v>1132</v>
      </c>
      <c r="BN127" s="133" t="s">
        <v>1133</v>
      </c>
      <c r="BO127" s="133" t="s">
        <v>1134</v>
      </c>
      <c r="BP127" s="18" t="s">
        <v>1135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1136</v>
      </c>
      <c r="X128" s="107" t="s">
        <v>825</v>
      </c>
      <c r="Y128" s="132" t="s">
        <v>886</v>
      </c>
      <c r="Z128" s="107"/>
      <c r="AA128" s="108" t="s">
        <v>1137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1138</v>
      </c>
      <c r="BK128" s="17" t="s">
        <v>1138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1139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1140</v>
      </c>
      <c r="BG130" s="16"/>
      <c r="BH130" s="17">
        <v>0</v>
      </c>
      <c r="BI130" s="17"/>
      <c r="BJ130" s="17" t="s">
        <v>1141</v>
      </c>
      <c r="BK130" s="17" t="s">
        <v>1141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1142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1143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1144</v>
      </c>
      <c r="BK131" s="17" t="s">
        <v>1144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1145</v>
      </c>
      <c r="BK132" s="17" t="s">
        <v>1145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1146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1097</v>
      </c>
      <c r="I134" s="109" t="s">
        <v>280</v>
      </c>
      <c r="J134" s="108">
        <v>73</v>
      </c>
      <c r="K134" s="108">
        <v>262</v>
      </c>
      <c r="L134" s="108" t="s">
        <v>384</v>
      </c>
      <c r="M134" s="130" t="s">
        <v>1147</v>
      </c>
      <c r="N134" s="130" t="s">
        <v>1148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1149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ZECPAT2</v>
      </c>
      <c r="AL134" s="31" t="str">
        <f>BS_CONTROLE[[#This Row],[Local - Encerramento]]</f>
        <v>ZEH2</v>
      </c>
      <c r="AM134" s="108" t="str">
        <f>IF(BS_CONTROLE[[#This Row],[Entre - Estações]]=0, "-", BS_CONTROLE[[#This Row],[Entre - Estações]])</f>
        <v>ZEC-ZEH</v>
      </c>
      <c r="AN134" s="108" t="str">
        <f>IF(BS_CONTROLE[[#This Row],[SB]]=0, "-", BS_CONTROLE[[#This Row],[SB]])</f>
        <v>ZECZEH</v>
      </c>
      <c r="AO134" s="108">
        <f>IF(BS_CONTROLE[[#This Row],[SUB]]=0, "-", BS_CONTROLE[[#This Row],[SUB]])</f>
        <v>73</v>
      </c>
      <c r="AP134" s="108">
        <f>BS_CONTROLE[[#This Row],[KM - Inicio]]</f>
        <v>262</v>
      </c>
      <c r="AQ134" s="108">
        <f>BS_CONTROLE[[#This Row],[KM - Inicio]]</f>
        <v>262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1150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1141</v>
      </c>
      <c r="BK136" s="17" t="s">
        <v>1141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1141</v>
      </c>
      <c r="BK137" s="17" t="s">
        <v>1141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1151</v>
      </c>
      <c r="BK138" s="18" t="s">
        <v>1152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1153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1154</v>
      </c>
      <c r="BG139" s="16"/>
      <c r="BH139" s="17">
        <v>0</v>
      </c>
      <c r="BI139" s="17"/>
      <c r="BJ139" s="17" t="s">
        <v>1141</v>
      </c>
      <c r="BK139" s="17" t="s">
        <v>1141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1155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1156</v>
      </c>
      <c r="W140" s="155" t="s">
        <v>1157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1156</v>
      </c>
      <c r="BG140" s="16"/>
      <c r="BH140" s="17">
        <v>1</v>
      </c>
      <c r="BI140" s="17"/>
      <c r="BJ140" s="17" t="s">
        <v>1158</v>
      </c>
      <c r="BK140" s="18" t="s">
        <v>1159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1160</v>
      </c>
      <c r="W141" s="155" t="s">
        <v>1161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/>
      <c r="AS141" s="111"/>
      <c r="AT141" s="111"/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/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/>
      <c r="BI141" s="17"/>
      <c r="BJ141" s="17" t="s">
        <v>1162</v>
      </c>
      <c r="BK141" s="17" t="s">
        <v>1162</v>
      </c>
      <c r="BL141" s="16"/>
      <c r="BM141" s="133"/>
      <c r="BN141" s="133"/>
      <c r="BO141" s="133"/>
      <c r="BP141" s="18"/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/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1163</v>
      </c>
      <c r="N142" s="130" t="s">
        <v>1164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1165</v>
      </c>
      <c r="X142" s="107" t="s">
        <v>825</v>
      </c>
      <c r="Y142" s="132" t="s">
        <v>886</v>
      </c>
      <c r="Z142" s="107"/>
      <c r="AA142" s="108" t="s">
        <v>1166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1167</v>
      </c>
      <c r="BG142" s="16"/>
      <c r="BH142" s="17">
        <v>0</v>
      </c>
      <c r="BI142" s="17"/>
      <c r="BJ142" s="17" t="s">
        <v>1168</v>
      </c>
      <c r="BK142" s="17" t="s">
        <v>1168</v>
      </c>
      <c r="BL142" s="16"/>
      <c r="BM142" s="133" t="s">
        <v>910</v>
      </c>
      <c r="BN142" s="133" t="s">
        <v>911</v>
      </c>
      <c r="BO142" s="133" t="s">
        <v>1169</v>
      </c>
      <c r="BP142" s="18" t="s">
        <v>1170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1171</v>
      </c>
      <c r="I146" s="109" t="s">
        <v>1171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1172</v>
      </c>
      <c r="W146" s="155" t="s">
        <v>1173</v>
      </c>
      <c r="X146" s="107" t="s">
        <v>862</v>
      </c>
      <c r="Y146" s="132"/>
      <c r="Z146" s="107"/>
      <c r="AA146" s="108" t="s">
        <v>1174</v>
      </c>
      <c r="AB146" s="106" t="s">
        <v>830</v>
      </c>
      <c r="AC146" s="156" t="s">
        <v>831</v>
      </c>
      <c r="AD146" s="110">
        <v>0.29166666666666669</v>
      </c>
      <c r="AE146" s="108" t="s">
        <v>1175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1172</v>
      </c>
      <c r="W147" s="155" t="s">
        <v>1173</v>
      </c>
      <c r="X147" s="107" t="s">
        <v>862</v>
      </c>
      <c r="Y147" s="132"/>
      <c r="Z147" s="107"/>
      <c r="AA147" s="108" t="s">
        <v>1174</v>
      </c>
      <c r="AB147" s="106" t="s">
        <v>830</v>
      </c>
      <c r="AC147" s="156" t="s">
        <v>831</v>
      </c>
      <c r="AD147" s="110">
        <v>0.29166666666666669</v>
      </c>
      <c r="AE147" s="108" t="s">
        <v>1175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1142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1143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398</v>
      </c>
      <c r="G153" s="146" t="str">
        <f>IF(D153="","*",VLOOKUP(F153,BS_ATIVIDADE[],3,FALSE))</f>
        <v>OUTROS</v>
      </c>
      <c r="H153" s="109" t="s">
        <v>1097</v>
      </c>
      <c r="I153" s="109" t="s">
        <v>280</v>
      </c>
      <c r="J153" s="108">
        <v>73</v>
      </c>
      <c r="K153" s="108">
        <v>262</v>
      </c>
      <c r="L153" s="108" t="s">
        <v>384</v>
      </c>
      <c r="M153" s="130" t="s">
        <v>1147</v>
      </c>
      <c r="N153" s="130" t="s">
        <v>1148</v>
      </c>
      <c r="O153" s="109">
        <v>0.54166666666666663</v>
      </c>
      <c r="P153" s="109">
        <v>4.1666666666666664E-2</v>
      </c>
      <c r="Q153" s="108">
        <v>1</v>
      </c>
      <c r="R153" s="10" t="str">
        <f>IFERROR(_xlfn.XLOOKUP(F153, BS_ATIVIDADE[ATIVIDADE],BS_ATIVIDADE[UNIDADE] ), "*")</f>
        <v>BINÁRIO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1149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DESLOCAMENTO</v>
      </c>
      <c r="AJ153" s="9" t="str">
        <f>IF(BS_CONTROLE[[#This Row],[Atividade]]=0, "-", BS_CONTROLE[[#This Row],[Atividade]])</f>
        <v>DESLOCAMENTO</v>
      </c>
      <c r="AK153" s="31" t="str">
        <f>BS_CONTROLE[[#This Row],[Local - Partida]]</f>
        <v>ZECPAT2</v>
      </c>
      <c r="AL153" s="31" t="str">
        <f>BS_CONTROLE[[#This Row],[Local - Encerramento]]</f>
        <v>ZEH2</v>
      </c>
      <c r="AM153" s="108" t="str">
        <f>IF(BS_CONTROLE[[#This Row],[Entre - Estações]]=0, "-", BS_CONTROLE[[#This Row],[Entre - Estações]])</f>
        <v>ZEC-ZEH</v>
      </c>
      <c r="AN153" s="108" t="str">
        <f>IF(BS_CONTROLE[[#This Row],[SB]]=0, "-", BS_CONTROLE[[#This Row],[SB]])</f>
        <v>ZECZEH</v>
      </c>
      <c r="AO153" s="108">
        <f>IF(BS_CONTROLE[[#This Row],[SUB]]=0, "-", BS_CONTROLE[[#This Row],[SUB]])</f>
        <v>73</v>
      </c>
      <c r="AP153" s="108">
        <f>BS_CONTROLE[[#This Row],[KM - Inicio]]</f>
        <v>262</v>
      </c>
      <c r="AQ153" s="108">
        <f>BS_CONTROLE[[#This Row],[KM - Inicio]]</f>
        <v>262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BINÁRIO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1176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1177</v>
      </c>
      <c r="W164" s="155" t="s">
        <v>1178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1179</v>
      </c>
      <c r="O165" s="109" t="s">
        <v>1180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1179</v>
      </c>
      <c r="O166" s="109" t="s">
        <v>1180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1181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1160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1182</v>
      </c>
      <c r="N168" s="130" t="s">
        <v>1183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1184</v>
      </c>
      <c r="W168" s="155" t="s">
        <v>1185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1127</v>
      </c>
      <c r="N170" s="130" t="s">
        <v>1128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1186</v>
      </c>
      <c r="X170" s="107" t="s">
        <v>825</v>
      </c>
      <c r="Y170" s="132"/>
      <c r="Z170" s="107"/>
      <c r="AA170" s="108" t="s">
        <v>1187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1188</v>
      </c>
      <c r="C2" s="124" t="s">
        <v>755</v>
      </c>
      <c r="D2" s="79" t="s">
        <v>757</v>
      </c>
      <c r="E2" s="79" t="s">
        <v>1189</v>
      </c>
      <c r="F2" s="102" t="s">
        <v>1190</v>
      </c>
      <c r="G2" s="79" t="s">
        <v>1191</v>
      </c>
      <c r="H2" s="79" t="s">
        <v>1192</v>
      </c>
      <c r="I2" s="79" t="s">
        <v>1193</v>
      </c>
      <c r="J2" s="79" t="s">
        <v>1194</v>
      </c>
      <c r="K2" s="81" t="s">
        <v>1195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ZECPAT2</v>
      </c>
      <c r="F122" s="103" t="str">
        <f>IF(SP_NORTE!M134="","*",SP_NORTE!M134)</f>
        <v>ZEC-ZEH</v>
      </c>
      <c r="G122" s="98" t="str">
        <f>IF(SP_NORTE!I134="","*",SP_NORTE!I134)</f>
        <v>ZEH2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ZECPAT2</v>
      </c>
      <c r="F141" s="103" t="str">
        <f>IF(SP_NORTE!M153="","*",SP_NORTE!M153)</f>
        <v>ZEC-ZEH</v>
      </c>
      <c r="G141" s="98" t="str">
        <f>IF(SP_NORTE!I153="","*",SP_NORTE!I153)</f>
        <v>ZEH2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opLeftCell="H1" workbookViewId="0">
      <selection activeCell="A2" sqref="A2:T167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1196</v>
      </c>
      <c r="V1" s="282"/>
      <c r="W1" s="282"/>
    </row>
    <row r="2" spans="1:23" ht="15" customHeight="1">
      <c r="A2" s="90" t="s">
        <v>1197</v>
      </c>
      <c r="B2" s="90" t="s">
        <v>1198</v>
      </c>
      <c r="C2" s="90" t="s">
        <v>380</v>
      </c>
      <c r="D2" s="91" t="s">
        <v>770</v>
      </c>
      <c r="E2" s="91" t="s">
        <v>4</v>
      </c>
      <c r="F2" s="91" t="s">
        <v>1199</v>
      </c>
      <c r="G2" s="91" t="s">
        <v>1200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1201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TMI-ZEB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ZECPAT2</v>
      </c>
      <c r="J131" s="149" t="str">
        <f>IF(SP_NORTE!I134="","*",SP_NORTE!I134)</f>
        <v>ZEH2</v>
      </c>
      <c r="K131" s="142" t="str">
        <f>IF(SP_NORTE!M134="","*",SP_NORTE!M134)</f>
        <v>ZEC-ZEH</v>
      </c>
      <c r="L131" s="142" t="str">
        <f>IF(SP_NORTE!N134="","*",SP_NORTE!N134)</f>
        <v>ZECZEH</v>
      </c>
      <c r="M131" s="143">
        <f>IF(SP_NORTE!J134="","*",SP_NORTE!J134)</f>
        <v>73</v>
      </c>
      <c r="N131" s="148">
        <f>IF(SP_NORTE!K134="","*",SP_NORTE!K134)</f>
        <v>262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0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TMI-ZEB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DESLOCAMENTO</v>
      </c>
      <c r="I150" s="149" t="str">
        <f>IF(SP_NORTE!H153="","*",SP_NORTE!H153)</f>
        <v>ZECPAT2</v>
      </c>
      <c r="J150" s="149" t="str">
        <f>IF(SP_NORTE!I153="","*",SP_NORTE!I153)</f>
        <v>ZEH2</v>
      </c>
      <c r="K150" s="142" t="str">
        <f>IF(SP_NORTE!M153="","*",SP_NORTE!M153)</f>
        <v>ZEC-ZEH</v>
      </c>
      <c r="L150" s="142" t="str">
        <f>IF(SP_NORTE!N153="","*",SP_NORTE!N153)</f>
        <v>ZECZEH</v>
      </c>
      <c r="M150" s="143">
        <f>IF(SP_NORTE!J153="","*",SP_NORTE!J153)</f>
        <v>73</v>
      </c>
      <c r="N150" s="148">
        <f>IF(SP_NORTE!K153="","*",SP_NORTE!K153)</f>
        <v>262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4.1666666666666664E-2</v>
      </c>
      <c r="R150" s="149" t="str">
        <f>IF(SP_NORTE!Q153="","*",CONCATENATE(SP_NORTE!Q153," ",SP_NORTE!R153))</f>
        <v>1 BINÁRIO</v>
      </c>
      <c r="S150" s="149" t="str">
        <f>IF(SP_NORTE!V153="","*",SP_NORTE!V153)</f>
        <v>Antonioni</v>
      </c>
      <c r="T150" s="149" t="str">
        <f>IF(SP_NORTE!W153="","*",SP_NORTE!W153)</f>
        <v>Deslocamento para ZPN</v>
      </c>
      <c r="U150" s="140">
        <f ca="1">_xlfn.XLOOKUP(G150&amp;$U$2,BS_CONTROLE[CHAVE],BS_CONTROLE[Quantidade_11],"-")</f>
        <v>0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1202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1203</v>
      </c>
      <c r="D5" s="284"/>
      <c r="E5" s="284"/>
      <c r="F5" s="284"/>
      <c r="G5" s="284"/>
      <c r="H5" s="284"/>
      <c r="I5" s="284"/>
      <c r="J5" s="285"/>
      <c r="K5" s="286" t="s">
        <v>1204</v>
      </c>
      <c r="L5" s="287"/>
      <c r="M5" s="287"/>
      <c r="N5" s="287"/>
      <c r="O5" s="288" t="s">
        <v>1205</v>
      </c>
      <c r="P5" s="289"/>
    </row>
    <row r="6" spans="1:16" s="77" customFormat="1" ht="15" customHeight="1">
      <c r="A6" s="69" t="s">
        <v>1199</v>
      </c>
      <c r="B6" s="78" t="s">
        <v>1198</v>
      </c>
      <c r="C6" s="79" t="s">
        <v>770</v>
      </c>
      <c r="D6" s="80" t="s">
        <v>771</v>
      </c>
      <c r="E6" s="79" t="s">
        <v>1206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1207</v>
      </c>
      <c r="M6" s="83" t="s">
        <v>402</v>
      </c>
      <c r="N6" s="84" t="s">
        <v>765</v>
      </c>
      <c r="O6" s="160" t="s">
        <v>808</v>
      </c>
      <c r="P6" s="136" t="s">
        <v>1208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0</v>
      </c>
      <c r="P98" s="151" t="str">
        <f>IF($A$2=1,IF(SP_NORTE!BJ126="","*",SP_NORTE!BJ126),IF(SP_NORTE!BK126="","*",SP_NORTE!BK126))</f>
        <v>MC1 13h, sem faixa devido vandalismo ZEB-ZVU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TMI-ZEB</v>
      </c>
      <c r="E106" s="86" t="str">
        <f>IF(SP_NORTE!D134="","*",SP_NORTE!D134)</f>
        <v>V88</v>
      </c>
      <c r="F106" s="86" t="str">
        <f>IF(SP_NORTE!H134="","*",SP_NORTE!H134)</f>
        <v>ZECPAT2</v>
      </c>
      <c r="G106" s="86" t="str">
        <f>IF(SP_NORTE!M134="","*",SP_NORTE!M134)</f>
        <v>ZEC-ZEH</v>
      </c>
      <c r="H106" s="119">
        <f>IF(SP_NORTE!K134="","*",SP_NORTE!K134)</f>
        <v>262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ZECPAT2</v>
      </c>
      <c r="L106" s="86" t="str">
        <f>IF(SP_NORTE!AM134="","*",SP_NORTE!AM134)</f>
        <v>ZEC-ZEH</v>
      </c>
      <c r="M106" s="86">
        <f>IF(SP_NORTE!AP134="","*",SP_NORTE!AP134)</f>
        <v>262</v>
      </c>
      <c r="N106" s="86" t="str">
        <f>IF(SP_NORTE!AM134="","*",SP_NORTE!AM134)</f>
        <v>ZEC-ZEH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TMI-ZEB</v>
      </c>
      <c r="E125" s="86" t="str">
        <f>IF(SP_NORTE!D153="","*",SP_NORTE!D153)</f>
        <v>V88</v>
      </c>
      <c r="F125" s="86" t="str">
        <f>IF(SP_NORTE!H153="","*",SP_NORTE!H153)</f>
        <v>ZECPAT2</v>
      </c>
      <c r="G125" s="86" t="str">
        <f>IF(SP_NORTE!M153="","*",SP_NORTE!M153)</f>
        <v>ZEC-ZEH</v>
      </c>
      <c r="H125" s="119">
        <f>IF(SP_NORTE!K153="","*",SP_NORTE!K153)</f>
        <v>262</v>
      </c>
      <c r="I125" s="116">
        <f>IF(SP_NORTE!O153="","*",SP_NORTE!O153)</f>
        <v>0.54166666666666663</v>
      </c>
      <c r="J125" s="116">
        <f>IF(SP_NORTE!P153="","*",SP_NORTE!P153)</f>
        <v>4.1666666666666664E-2</v>
      </c>
      <c r="K125" s="86" t="str">
        <f>IF(SP_NORTE!AK153="","*",SP_NORTE!AK153)</f>
        <v>ZECPAT2</v>
      </c>
      <c r="L125" s="86" t="str">
        <f>IF(SP_NORTE!AM153="","*",SP_NORTE!AM153)</f>
        <v>ZEC-ZEH</v>
      </c>
      <c r="M125" s="86">
        <f>IF(SP_NORTE!AP153="","*",SP_NORTE!AP153)</f>
        <v>262</v>
      </c>
      <c r="N125" s="86" t="str">
        <f>IF(SP_NORTE!AM153="","*",SP_NORTE!AM153)</f>
        <v>ZEC-ZEH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1209</v>
      </c>
      <c r="C3" s="206" t="s">
        <v>1210</v>
      </c>
      <c r="D3" s="206" t="s">
        <v>1211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1212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1213</v>
      </c>
      <c r="E3" s="167" t="s">
        <v>1214</v>
      </c>
      <c r="F3" s="167" t="s">
        <v>1215</v>
      </c>
      <c r="G3" s="167" t="s">
        <v>1216</v>
      </c>
      <c r="H3" s="167" t="s">
        <v>1217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1218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1219</v>
      </c>
      <c r="C4" s="164" t="s">
        <v>1220</v>
      </c>
      <c r="D4" s="164" t="s">
        <v>1221</v>
      </c>
      <c r="E4" s="164" t="s">
        <v>1222</v>
      </c>
      <c r="F4" s="164" t="s">
        <v>4</v>
      </c>
      <c r="G4" s="164" t="s">
        <v>1223</v>
      </c>
    </row>
    <row r="5" spans="2:7">
      <c r="B5" s="165" t="s">
        <v>1224</v>
      </c>
      <c r="C5" s="165">
        <v>257068</v>
      </c>
      <c r="D5" s="165" t="s">
        <v>1225</v>
      </c>
      <c r="E5" s="165" t="s">
        <v>1226</v>
      </c>
      <c r="F5" s="165" t="s">
        <v>1226</v>
      </c>
      <c r="G5" s="166">
        <v>46296</v>
      </c>
    </row>
    <row r="6" spans="2:7">
      <c r="B6" s="165" t="s">
        <v>1227</v>
      </c>
      <c r="C6" s="165" t="s">
        <v>384</v>
      </c>
      <c r="D6" s="165" t="s">
        <v>384</v>
      </c>
      <c r="E6" s="165" t="s">
        <v>384</v>
      </c>
      <c r="F6" s="165" t="s">
        <v>1228</v>
      </c>
      <c r="G6" s="166" t="s">
        <v>384</v>
      </c>
    </row>
    <row r="7" spans="2:7">
      <c r="B7" s="165" t="s">
        <v>1229</v>
      </c>
      <c r="C7" s="165">
        <v>257472</v>
      </c>
      <c r="D7" s="165" t="s">
        <v>1230</v>
      </c>
      <c r="E7" s="165" t="s">
        <v>1231</v>
      </c>
      <c r="F7" s="165" t="s">
        <v>1231</v>
      </c>
      <c r="G7" s="166">
        <v>45992</v>
      </c>
    </row>
    <row r="8" spans="2:7">
      <c r="B8" s="165" t="s">
        <v>1232</v>
      </c>
      <c r="C8" s="165">
        <v>260307</v>
      </c>
      <c r="D8" s="165" t="s">
        <v>1233</v>
      </c>
      <c r="E8" s="165" t="s">
        <v>1234</v>
      </c>
      <c r="F8" s="165" t="s">
        <v>1231</v>
      </c>
      <c r="G8" s="166">
        <v>46082</v>
      </c>
    </row>
    <row r="9" spans="2:7">
      <c r="B9" s="165" t="s">
        <v>1235</v>
      </c>
      <c r="C9" s="165">
        <v>333033</v>
      </c>
      <c r="D9" s="165" t="s">
        <v>1236</v>
      </c>
      <c r="E9" s="165" t="s">
        <v>1228</v>
      </c>
      <c r="F9" s="165" t="s">
        <v>1237</v>
      </c>
      <c r="G9" s="165" t="s">
        <v>384</v>
      </c>
    </row>
    <row r="10" spans="2:7">
      <c r="B10" s="165" t="s">
        <v>1238</v>
      </c>
      <c r="C10" s="165"/>
      <c r="D10" s="165"/>
      <c r="E10" s="165" t="s">
        <v>1228</v>
      </c>
      <c r="F10" s="165" t="s">
        <v>1237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1239</v>
      </c>
      <c r="C1" s="25" t="s">
        <v>831</v>
      </c>
      <c r="E1" s="25" t="s">
        <v>1202</v>
      </c>
      <c r="G1" s="25" t="s">
        <v>1240</v>
      </c>
      <c r="H1" s="27"/>
      <c r="I1" s="25" t="s">
        <v>1241</v>
      </c>
      <c r="J1" s="27"/>
      <c r="K1" s="25" t="s">
        <v>1242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1245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1246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1247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1248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1249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1132</v>
      </c>
      <c r="B13" s="4" t="s">
        <v>1027</v>
      </c>
      <c r="C13" s="4" t="s">
        <v>1250</v>
      </c>
      <c r="D13" s="4" t="s">
        <v>964</v>
      </c>
      <c r="E13" s="4" t="s">
        <v>1251</v>
      </c>
      <c r="F13" s="4" t="s">
        <v>1252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1253</v>
      </c>
      <c r="N13" s="4" t="s">
        <v>1254</v>
      </c>
      <c r="O13" s="4" t="s">
        <v>1255</v>
      </c>
      <c r="P13" s="4" t="s">
        <v>827</v>
      </c>
      <c r="Q13" s="4" t="s">
        <v>1256</v>
      </c>
      <c r="R13" s="4" t="s">
        <v>994</v>
      </c>
      <c r="S13" s="4" t="s">
        <v>1257</v>
      </c>
      <c r="T13" s="4" t="s">
        <v>1258</v>
      </c>
      <c r="U13" s="4" t="s">
        <v>1259</v>
      </c>
      <c r="V13" s="32" t="s">
        <v>1260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1133</v>
      </c>
      <c r="B14" s="34" t="s">
        <v>1261</v>
      </c>
      <c r="C14" s="34" t="s">
        <v>1262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1263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1264</v>
      </c>
      <c r="R14" s="34" t="s">
        <v>995</v>
      </c>
      <c r="S14" s="34" t="s">
        <v>965</v>
      </c>
      <c r="T14" s="34" t="s">
        <v>965</v>
      </c>
      <c r="U14" s="34" t="s">
        <v>1259</v>
      </c>
      <c r="V14" s="35" t="s">
        <v>1260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1265</v>
      </c>
      <c r="B15" s="34" t="s">
        <v>1028</v>
      </c>
      <c r="C15" s="34" t="str">
        <f>""</f>
        <v/>
      </c>
      <c r="D15" s="34"/>
      <c r="E15" s="34"/>
      <c r="F15" s="34"/>
      <c r="G15" s="34" t="s">
        <v>1266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1200</v>
      </c>
      <c r="T15" s="34" t="s">
        <v>1200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1267</v>
      </c>
      <c r="L16" s="34"/>
      <c r="M16" s="34"/>
      <c r="N16" s="34"/>
      <c r="O16" s="34"/>
      <c r="P16" s="34"/>
      <c r="Q16" s="34"/>
      <c r="R16" s="34" t="s">
        <v>1268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1269</v>
      </c>
      <c r="B28" s="30" t="s">
        <v>1270</v>
      </c>
      <c r="C28" s="30" t="s">
        <v>1271</v>
      </c>
      <c r="D28" s="30" t="s">
        <v>1272</v>
      </c>
      <c r="E28" s="30" t="s">
        <v>1273</v>
      </c>
      <c r="F28" s="30" t="s">
        <v>1274</v>
      </c>
      <c r="G28" s="30" t="s">
        <v>1275</v>
      </c>
      <c r="H28" s="30" t="s">
        <v>1276</v>
      </c>
      <c r="I28" s="30" t="s">
        <v>1277</v>
      </c>
      <c r="J28" s="30" t="s">
        <v>1278</v>
      </c>
      <c r="K28" s="30" t="s">
        <v>1279</v>
      </c>
      <c r="L28" s="30" t="s">
        <v>1280</v>
      </c>
      <c r="M28" s="30" t="s">
        <v>1281</v>
      </c>
      <c r="N28" s="30" t="s">
        <v>1282</v>
      </c>
      <c r="O28" s="30" t="s">
        <v>1283</v>
      </c>
      <c r="P28" s="30" t="s">
        <v>1284</v>
      </c>
      <c r="Q28" s="30" t="s">
        <v>1285</v>
      </c>
      <c r="R28" s="30" t="s">
        <v>1286</v>
      </c>
      <c r="S28" s="30" t="s">
        <v>1287</v>
      </c>
      <c r="T28" s="30" t="s">
        <v>1288</v>
      </c>
      <c r="U28" s="30" t="s">
        <v>1289</v>
      </c>
      <c r="V28" s="30" t="s">
        <v>1290</v>
      </c>
      <c r="W28" s="30" t="s">
        <v>1291</v>
      </c>
      <c r="X28" s="30" t="s">
        <v>1292</v>
      </c>
      <c r="Y28" s="30" t="s">
        <v>1293</v>
      </c>
      <c r="Z28" s="30" t="s">
        <v>1294</v>
      </c>
      <c r="AA28" s="30" t="s">
        <v>1295</v>
      </c>
      <c r="AB28" s="30" t="s">
        <v>1296</v>
      </c>
      <c r="AC28" s="30" t="s">
        <v>1297</v>
      </c>
      <c r="AD28" s="30" t="s">
        <v>1298</v>
      </c>
      <c r="AE28" s="30" t="s">
        <v>1299</v>
      </c>
      <c r="AF28" s="30" t="s">
        <v>1300</v>
      </c>
      <c r="AG28" s="30" t="s">
        <v>1301</v>
      </c>
      <c r="AH28" s="30" t="s">
        <v>1302</v>
      </c>
      <c r="AI28" s="30" t="s">
        <v>1303</v>
      </c>
      <c r="AJ28" s="30" t="s">
        <v>1304</v>
      </c>
      <c r="AK28" s="30" t="s">
        <v>1305</v>
      </c>
      <c r="AL28" s="30" t="s">
        <v>1306</v>
      </c>
      <c r="AM28" s="30" t="s">
        <v>1307</v>
      </c>
      <c r="AN28" s="36" t="s">
        <v>1308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1134</v>
      </c>
      <c r="B29" s="34" t="s">
        <v>1309</v>
      </c>
      <c r="C29" s="34" t="s">
        <v>1310</v>
      </c>
      <c r="D29" s="34" t="s">
        <v>1007</v>
      </c>
      <c r="E29" s="34" t="s">
        <v>1028</v>
      </c>
      <c r="F29" s="34" t="s">
        <v>1311</v>
      </c>
      <c r="G29" s="34" t="s">
        <v>966</v>
      </c>
      <c r="H29" s="34" t="s">
        <v>1312</v>
      </c>
      <c r="I29" s="34" t="s">
        <v>880</v>
      </c>
      <c r="J29" s="34" t="s">
        <v>1008</v>
      </c>
      <c r="K29" s="34" t="s">
        <v>1008</v>
      </c>
      <c r="L29" s="34" t="s">
        <v>1313</v>
      </c>
      <c r="M29" s="34" t="s">
        <v>931</v>
      </c>
      <c r="N29" s="34" t="s">
        <v>1314</v>
      </c>
      <c r="O29" s="34" t="s">
        <v>1315</v>
      </c>
      <c r="P29" s="34" t="s">
        <v>1316</v>
      </c>
      <c r="Q29" s="34" t="s">
        <v>1317</v>
      </c>
      <c r="R29" s="34" t="s">
        <v>1318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1319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1320</v>
      </c>
      <c r="AD29" s="34" t="s">
        <v>1321</v>
      </c>
      <c r="AE29" s="34" t="s">
        <v>996</v>
      </c>
      <c r="AF29" s="34" t="s">
        <v>1067</v>
      </c>
      <c r="AG29" s="34" t="s">
        <v>1268</v>
      </c>
      <c r="AH29" s="34" t="s">
        <v>1322</v>
      </c>
      <c r="AI29" s="34" t="s">
        <v>1323</v>
      </c>
      <c r="AJ29" s="34" t="s">
        <v>1008</v>
      </c>
      <c r="AK29" s="34" t="s">
        <v>1323</v>
      </c>
      <c r="AL29" s="34" t="s">
        <v>1008</v>
      </c>
      <c r="AM29" s="34" t="s">
        <v>1259</v>
      </c>
      <c r="AN29" s="35" t="s">
        <v>1260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1134</v>
      </c>
      <c r="B30" s="34"/>
      <c r="C30" s="34"/>
      <c r="D30" s="34" t="s">
        <v>1266</v>
      </c>
      <c r="E30" s="34"/>
      <c r="F30" s="34" t="s">
        <v>1324</v>
      </c>
      <c r="G30" s="34" t="s">
        <v>1325</v>
      </c>
      <c r="H30" s="34" t="s">
        <v>1326</v>
      </c>
      <c r="I30" s="34" t="s">
        <v>1327</v>
      </c>
      <c r="J30" s="34"/>
      <c r="K30" s="34"/>
      <c r="L30" s="34" t="s">
        <v>1328</v>
      </c>
      <c r="M30" s="34" t="s">
        <v>874</v>
      </c>
      <c r="N30" s="34" t="s">
        <v>880</v>
      </c>
      <c r="O30" s="34" t="s">
        <v>946</v>
      </c>
      <c r="P30" s="34" t="s">
        <v>1329</v>
      </c>
      <c r="Q30" s="34" t="s">
        <v>856</v>
      </c>
      <c r="R30" s="34"/>
      <c r="S30" s="34" t="s">
        <v>1317</v>
      </c>
      <c r="T30" s="34" t="s">
        <v>1330</v>
      </c>
      <c r="U30" s="34" t="s">
        <v>880</v>
      </c>
      <c r="V30" s="34" t="s">
        <v>1330</v>
      </c>
      <c r="W30" s="34" t="s">
        <v>880</v>
      </c>
      <c r="X30" s="34" t="s">
        <v>1330</v>
      </c>
      <c r="Y30" s="34" t="s">
        <v>880</v>
      </c>
      <c r="Z30" s="34" t="s">
        <v>1330</v>
      </c>
      <c r="AA30" s="34" t="s">
        <v>880</v>
      </c>
      <c r="AB30" s="34"/>
      <c r="AC30" s="34"/>
      <c r="AD30" s="34"/>
      <c r="AE30" s="34" t="s">
        <v>1331</v>
      </c>
      <c r="AF30" s="34"/>
      <c r="AG30" s="34"/>
      <c r="AH30" s="34"/>
      <c r="AI30" s="34" t="s">
        <v>1332</v>
      </c>
      <c r="AJ30" s="34" t="s">
        <v>1333</v>
      </c>
      <c r="AK30" s="34" t="s">
        <v>1332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1334</v>
      </c>
      <c r="E31" s="34"/>
      <c r="F31" s="34"/>
      <c r="G31" s="34"/>
      <c r="H31" s="34"/>
      <c r="I31" s="34"/>
      <c r="J31" s="34"/>
      <c r="K31" s="34"/>
      <c r="L31" s="34" t="s">
        <v>1335</v>
      </c>
      <c r="M31" s="34" t="s">
        <v>1336</v>
      </c>
      <c r="N31" s="34" t="s">
        <v>923</v>
      </c>
      <c r="O31" s="34" t="s">
        <v>1337</v>
      </c>
      <c r="P31" s="34" t="s">
        <v>912</v>
      </c>
      <c r="Q31" s="34" t="s">
        <v>1338</v>
      </c>
      <c r="R31" s="34"/>
      <c r="S31" s="34" t="s">
        <v>856</v>
      </c>
      <c r="T31" s="34"/>
      <c r="U31" s="34" t="s">
        <v>1339</v>
      </c>
      <c r="V31" s="34"/>
      <c r="W31" s="34" t="s">
        <v>1339</v>
      </c>
      <c r="X31" s="34"/>
      <c r="Y31" s="34" t="s">
        <v>1339</v>
      </c>
      <c r="Z31" s="34"/>
      <c r="AA31" s="34" t="s">
        <v>1339</v>
      </c>
      <c r="AB31" s="34"/>
      <c r="AC31" s="34"/>
      <c r="AD31" s="34"/>
      <c r="AE31" s="34" t="s">
        <v>1340</v>
      </c>
      <c r="AF31" s="34"/>
      <c r="AG31" s="34"/>
      <c r="AH31" s="34"/>
      <c r="AI31" s="34" t="s">
        <v>1341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1169</v>
      </c>
      <c r="Q32" s="34" t="s">
        <v>1343</v>
      </c>
      <c r="R32" s="34"/>
      <c r="S32" s="34" t="s">
        <v>1338</v>
      </c>
      <c r="T32" s="34"/>
      <c r="U32" s="34" t="s">
        <v>1344</v>
      </c>
      <c r="V32" s="34"/>
      <c r="W32" s="34" t="s">
        <v>1344</v>
      </c>
      <c r="X32" s="34"/>
      <c r="Y32" s="34" t="s">
        <v>1344</v>
      </c>
      <c r="Z32" s="34"/>
      <c r="AA32" s="34" t="s">
        <v>1344</v>
      </c>
      <c r="AB32" s="34"/>
      <c r="AC32" s="34"/>
      <c r="AD32" s="34"/>
      <c r="AE32" s="34"/>
      <c r="AF32" s="34"/>
      <c r="AG32" s="34"/>
      <c r="AH32" s="34"/>
      <c r="AI32" s="34" t="s">
        <v>1335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1345</v>
      </c>
      <c r="E33" s="34"/>
      <c r="F33" s="34"/>
      <c r="G33" s="34"/>
      <c r="H33" s="34"/>
      <c r="I33" s="34"/>
      <c r="J33" s="34"/>
      <c r="K33" s="34"/>
      <c r="L33" s="34" t="s">
        <v>1346</v>
      </c>
      <c r="M33" s="34"/>
      <c r="N33" s="34"/>
      <c r="O33" s="34"/>
      <c r="P33" s="34"/>
      <c r="Q33" s="34" t="s">
        <v>925</v>
      </c>
      <c r="R33" s="34"/>
      <c r="S33" s="34" t="s">
        <v>1343</v>
      </c>
      <c r="T33" s="34"/>
      <c r="U33" s="34" t="s">
        <v>1347</v>
      </c>
      <c r="V33" s="34"/>
      <c r="W33" s="34" t="s">
        <v>1347</v>
      </c>
      <c r="X33" s="34"/>
      <c r="Y33" s="34" t="s">
        <v>1347</v>
      </c>
      <c r="Z33" s="34"/>
      <c r="AA33" s="34" t="s">
        <v>1347</v>
      </c>
      <c r="AB33" s="34"/>
      <c r="AC33" s="34"/>
      <c r="AD33" s="34"/>
      <c r="AE33" s="34"/>
      <c r="AF33" s="34"/>
      <c r="AG33" s="34"/>
      <c r="AH33" s="34"/>
      <c r="AI33" s="34" t="s">
        <v>1346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1348</v>
      </c>
      <c r="M34" s="34"/>
      <c r="N34" s="34"/>
      <c r="O34" s="34"/>
      <c r="P34" s="34"/>
      <c r="Q34" s="34" t="s">
        <v>1349</v>
      </c>
      <c r="R34" s="34"/>
      <c r="S34" s="34" t="s">
        <v>925</v>
      </c>
      <c r="T34" s="34"/>
      <c r="U34" s="34" t="s">
        <v>1350</v>
      </c>
      <c r="V34" s="34"/>
      <c r="W34" s="34" t="s">
        <v>1350</v>
      </c>
      <c r="X34" s="34"/>
      <c r="Y34" s="34" t="s">
        <v>1350</v>
      </c>
      <c r="Z34" s="34"/>
      <c r="AA34" s="34" t="s">
        <v>1350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1351</v>
      </c>
      <c r="M35" s="34"/>
      <c r="N35" s="34"/>
      <c r="O35" s="34"/>
      <c r="P35" s="34"/>
      <c r="Q35" s="34" t="s">
        <v>1352</v>
      </c>
      <c r="R35" s="34"/>
      <c r="S35" s="34" t="s">
        <v>1349</v>
      </c>
      <c r="T35" s="34"/>
      <c r="U35" s="34" t="s">
        <v>1353</v>
      </c>
      <c r="V35" s="34"/>
      <c r="W35" s="34" t="s">
        <v>1353</v>
      </c>
      <c r="X35" s="34"/>
      <c r="Y35" s="34" t="s">
        <v>1353</v>
      </c>
      <c r="Z35" s="34"/>
      <c r="AA35" s="34" t="s">
        <v>1353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1352</v>
      </c>
      <c r="T36" s="34"/>
      <c r="U36" s="34" t="s">
        <v>1354</v>
      </c>
      <c r="V36" s="34"/>
      <c r="W36" s="34" t="s">
        <v>1354</v>
      </c>
      <c r="X36" s="34"/>
      <c r="Y36" s="34" t="s">
        <v>1354</v>
      </c>
      <c r="Z36" s="34"/>
      <c r="AA36" s="34" t="s">
        <v>1354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1356</v>
      </c>
      <c r="R38" s="34"/>
      <c r="S38" s="34" t="s">
        <v>1355</v>
      </c>
      <c r="T38" s="34"/>
      <c r="U38" s="34" t="s">
        <v>1357</v>
      </c>
      <c r="V38" s="34"/>
      <c r="W38" s="34" t="s">
        <v>1357</v>
      </c>
      <c r="X38" s="34"/>
      <c r="Y38" s="34" t="s">
        <v>1357</v>
      </c>
      <c r="Z38" s="34"/>
      <c r="AA38" s="34" t="s">
        <v>1357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1358</v>
      </c>
      <c r="R39" s="37"/>
      <c r="S39" s="37" t="s">
        <v>1356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1359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2026-03-09T17:14:45Z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