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807" documentId="8_{B6337239-1A00-434D-AAD0-422EA1FEB5AE}" xr6:coauthVersionLast="47" xr6:coauthVersionMax="47" xr10:uidLastSave="{32D038E8-EA50-4C31-A64B-BD197DDBC3A4}"/>
  <bookViews>
    <workbookView xWindow="-120" yWindow="-120" windowWidth="20730" windowHeight="11040" firstSheet="7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3" l="1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F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M287" i="1" a="1"/>
  <c r="M287" i="1" s="1"/>
  <c r="F285" i="13" s="1"/>
  <c r="N301" i="1" a="1"/>
  <c r="N301" i="1" s="1"/>
  <c r="M301" i="1" a="1"/>
  <c r="M301" i="1" s="1"/>
  <c r="F299" i="13" s="1"/>
  <c r="N265" i="1" a="1"/>
  <c r="N265" i="1" s="1"/>
  <c r="M265" i="1" a="1"/>
  <c r="M265" i="1" s="1"/>
  <c r="F263" i="13" s="1"/>
  <c r="M294" i="1" a="1"/>
  <c r="M294" i="1"/>
  <c r="F292" i="13" s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4" i="1"/>
  <c r="G344" i="1"/>
  <c r="M344" i="1" a="1"/>
  <c r="M344" i="1"/>
  <c r="F342" i="13" s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F343" i="13" s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4" i="13" s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5" i="13" s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6" i="13" s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7" i="13" s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8" i="13" s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9" i="13" s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50" i="13" s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1" i="13" s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2" i="13" s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3" i="13" s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4" i="13" s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5" i="13" s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6" i="13" s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7" i="13" s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8" i="13" s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9" i="13" s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60" i="13" s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1" i="13" s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2" i="13" s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3" i="13" s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4" i="13" s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5" i="13" s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6" i="13" s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7" i="13" s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8" i="13" s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9" i="13" s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70" i="13" s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1" i="13" s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F372" i="13" s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F373" i="13" s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4" i="13" s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5" i="13" s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6" i="13" s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7" i="13" s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8" i="13" s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9" i="13" s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80" i="13" s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1" i="13" s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2" i="13" s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3" i="13" s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F392" i="13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F410" i="13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F411" i="13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F412" i="13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F414" i="13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5" i="13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F417" i="13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8" i="13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9" i="13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20" i="13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1" i="13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2" i="13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3" i="13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4" i="13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5" i="13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6" i="13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F428" i="13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9" i="13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30" i="13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1" i="13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2" i="13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3" i="13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4" i="13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5" i="13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6" i="13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7" i="13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8" i="13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9" i="13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40" i="13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1" i="13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2" i="13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79" i="13" s="1"/>
  <c r="N281" i="1" a="1"/>
  <c r="N281" i="1" s="1"/>
  <c r="R281" i="1"/>
  <c r="S382" i="12" s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385" i="12" s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91" i="12" s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392" i="12" s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3" i="12" s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5" i="12" s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R296" i="1"/>
  <c r="S397" i="12" s="1"/>
  <c r="S296" i="1" a="1"/>
  <c r="S296" i="1" s="1"/>
  <c r="D397" i="12" s="1"/>
  <c r="T296" i="1" a="1"/>
  <c r="T296" i="1" s="1"/>
  <c r="E397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R298" i="1"/>
  <c r="S399" i="12" s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402" i="12" s="1"/>
  <c r="S301" i="1" a="1"/>
  <c r="S301" i="1" s="1"/>
  <c r="D402" i="12" s="1"/>
  <c r="T301" i="1" a="1"/>
  <c r="T301" i="1" s="1"/>
  <c r="E402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K96" i="12" l="1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F212" i="13"/>
  <c r="K530" i="12"/>
  <c r="F427" i="13"/>
  <c r="K519" i="12"/>
  <c r="F416" i="13"/>
  <c r="K516" i="12"/>
  <c r="F413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6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3" i="1"/>
  <c r="L444" i="12"/>
  <c r="K444" i="12"/>
  <c r="AN342" i="1"/>
  <c r="L443" i="12"/>
  <c r="K443" i="12"/>
  <c r="AN341" i="1"/>
  <c r="L442" i="12"/>
  <c r="K442" i="12"/>
  <c r="AN340" i="1"/>
  <c r="L441" i="12"/>
  <c r="K441" i="12"/>
  <c r="AN339" i="1"/>
  <c r="L440" i="12"/>
  <c r="K440" i="12"/>
  <c r="AN338" i="1"/>
  <c r="L439" i="12"/>
  <c r="K439" i="12"/>
  <c r="AN337" i="1"/>
  <c r="L438" i="12"/>
  <c r="K438" i="12"/>
  <c r="AN336" i="1"/>
  <c r="L437" i="12"/>
  <c r="K437" i="12"/>
  <c r="AN335" i="1"/>
  <c r="L436" i="12"/>
  <c r="K436" i="12"/>
  <c r="AN334" i="1"/>
  <c r="L435" i="12"/>
  <c r="K435" i="12"/>
  <c r="AN333" i="1"/>
  <c r="L434" i="12"/>
  <c r="K434" i="12"/>
  <c r="AN332" i="1"/>
  <c r="L433" i="12"/>
  <c r="K433" i="12"/>
  <c r="AN331" i="1"/>
  <c r="L432" i="12"/>
  <c r="K432" i="12"/>
  <c r="AN330" i="1"/>
  <c r="L431" i="12"/>
  <c r="K431" i="12"/>
  <c r="AN329" i="1"/>
  <c r="L430" i="12"/>
  <c r="K430" i="12"/>
  <c r="AN328" i="1"/>
  <c r="L429" i="12"/>
  <c r="K429" i="12"/>
  <c r="K428" i="12"/>
  <c r="AN326" i="1"/>
  <c r="L427" i="12"/>
  <c r="K427" i="12"/>
  <c r="AN325" i="1"/>
  <c r="L426" i="12"/>
  <c r="K426" i="12"/>
  <c r="AN324" i="1"/>
  <c r="L425" i="12"/>
  <c r="K425" i="12"/>
  <c r="AN323" i="1"/>
  <c r="L424" i="12"/>
  <c r="K424" i="12"/>
  <c r="AN322" i="1"/>
  <c r="L423" i="12"/>
  <c r="K423" i="12"/>
  <c r="AN321" i="1"/>
  <c r="L422" i="12"/>
  <c r="K422" i="12"/>
  <c r="AN320" i="1"/>
  <c r="L421" i="12"/>
  <c r="K421" i="12"/>
  <c r="AN319" i="1"/>
  <c r="L420" i="12"/>
  <c r="K420" i="12"/>
  <c r="AN318" i="1"/>
  <c r="L419" i="12"/>
  <c r="K419" i="12"/>
  <c r="AN317" i="1"/>
  <c r="L418" i="12"/>
  <c r="K418" i="12"/>
  <c r="AN316" i="1"/>
  <c r="L417" i="12"/>
  <c r="K417" i="12"/>
  <c r="AN315" i="1"/>
  <c r="L416" i="12"/>
  <c r="K416" i="12"/>
  <c r="AN314" i="1"/>
  <c r="L415" i="12"/>
  <c r="K415" i="12"/>
  <c r="AN313" i="1"/>
  <c r="L414" i="12"/>
  <c r="K414" i="12"/>
  <c r="AN312" i="1"/>
  <c r="L413" i="12"/>
  <c r="K413" i="12"/>
  <c r="AN311" i="1"/>
  <c r="L412" i="12"/>
  <c r="K412" i="12"/>
  <c r="AN310" i="1"/>
  <c r="L411" i="12"/>
  <c r="K411" i="12"/>
  <c r="AN309" i="1"/>
  <c r="L410" i="12"/>
  <c r="K410" i="12"/>
  <c r="AN308" i="1"/>
  <c r="L409" i="12"/>
  <c r="K409" i="12"/>
  <c r="AN307" i="1"/>
  <c r="L408" i="12"/>
  <c r="K408" i="12"/>
  <c r="AN306" i="1"/>
  <c r="L407" i="12"/>
  <c r="K407" i="12"/>
  <c r="AN305" i="1"/>
  <c r="L406" i="12"/>
  <c r="K406" i="12"/>
  <c r="AN304" i="1"/>
  <c r="L405" i="12"/>
  <c r="K405" i="12"/>
  <c r="AN303" i="1"/>
  <c r="L404" i="12"/>
  <c r="K404" i="12"/>
  <c r="AN302" i="1"/>
  <c r="L403" i="12"/>
  <c r="K403" i="12"/>
  <c r="AN301" i="1"/>
  <c r="L402" i="12"/>
  <c r="K402" i="12"/>
  <c r="AN300" i="1"/>
  <c r="L401" i="12"/>
  <c r="K401" i="12"/>
  <c r="AN299" i="1"/>
  <c r="L400" i="12"/>
  <c r="K400" i="12"/>
  <c r="AN298" i="1"/>
  <c r="L399" i="12"/>
  <c r="K399" i="12"/>
  <c r="AN297" i="1"/>
  <c r="L398" i="12"/>
  <c r="K398" i="12"/>
  <c r="AN296" i="1"/>
  <c r="L397" i="12"/>
  <c r="K397" i="12"/>
  <c r="AN295" i="1"/>
  <c r="L396" i="12"/>
  <c r="K396" i="12"/>
  <c r="AN294" i="1"/>
  <c r="L395" i="12"/>
  <c r="K395" i="12"/>
  <c r="AN293" i="1"/>
  <c r="L394" i="12"/>
  <c r="K394" i="12"/>
  <c r="AN292" i="1"/>
  <c r="L393" i="12"/>
  <c r="K393" i="12"/>
  <c r="AN291" i="1"/>
  <c r="L392" i="12"/>
  <c r="K392" i="12"/>
  <c r="AN290" i="1"/>
  <c r="L391" i="12"/>
  <c r="K391" i="12"/>
  <c r="AN289" i="1"/>
  <c r="L390" i="12"/>
  <c r="K390" i="12"/>
  <c r="AN288" i="1"/>
  <c r="L389" i="12"/>
  <c r="K389" i="12"/>
  <c r="AN287" i="1"/>
  <c r="L388" i="12"/>
  <c r="K388" i="12"/>
  <c r="AN286" i="1"/>
  <c r="L387" i="12"/>
  <c r="K387" i="12"/>
  <c r="AN285" i="1"/>
  <c r="L386" i="12"/>
  <c r="K386" i="12"/>
  <c r="AN284" i="1"/>
  <c r="L385" i="12"/>
  <c r="K385" i="12"/>
  <c r="AN283" i="1"/>
  <c r="L384" i="12"/>
  <c r="K384" i="12"/>
  <c r="AN282" i="1"/>
  <c r="L383" i="12"/>
  <c r="K383" i="12"/>
  <c r="AN281" i="1"/>
  <c r="L382" i="12"/>
  <c r="K382" i="12"/>
  <c r="AN280" i="1"/>
  <c r="L381" i="12"/>
  <c r="K381" i="12"/>
  <c r="AN279" i="1"/>
  <c r="L380" i="12"/>
  <c r="K380" i="12"/>
  <c r="AN278" i="1"/>
  <c r="L379" i="12"/>
  <c r="K379" i="12"/>
  <c r="AN277" i="1"/>
  <c r="L378" i="12"/>
  <c r="K378" i="12"/>
  <c r="AN276" i="1"/>
  <c r="L377" i="12"/>
  <c r="K377" i="12"/>
  <c r="AN275" i="1"/>
  <c r="L376" i="12"/>
  <c r="K376" i="12"/>
  <c r="AN274" i="1"/>
  <c r="L375" i="12"/>
  <c r="K375" i="12"/>
  <c r="AN273" i="1"/>
  <c r="L374" i="12"/>
  <c r="K374" i="12"/>
  <c r="AN272" i="1"/>
  <c r="L373" i="12"/>
  <c r="K373" i="12"/>
  <c r="AN271" i="1"/>
  <c r="L372" i="12"/>
  <c r="K372" i="12"/>
  <c r="AN270" i="1"/>
  <c r="L371" i="12"/>
  <c r="K371" i="12"/>
  <c r="L370" i="12"/>
  <c r="K370" i="12"/>
  <c r="L369" i="12"/>
  <c r="K369" i="12"/>
  <c r="L368" i="12"/>
  <c r="K368" i="12"/>
  <c r="AN269" i="1"/>
  <c r="L367" i="12"/>
  <c r="K367" i="12"/>
  <c r="AN268" i="1"/>
  <c r="L366" i="12"/>
  <c r="K366" i="12"/>
  <c r="AN267" i="1"/>
  <c r="L365" i="12"/>
  <c r="K365" i="12"/>
  <c r="AN266" i="1"/>
  <c r="L364" i="12"/>
  <c r="K364" i="12"/>
  <c r="K363" i="12"/>
  <c r="AN264" i="1"/>
  <c r="L362" i="12"/>
  <c r="K362" i="12"/>
  <c r="AN263" i="1"/>
  <c r="L361" i="12"/>
  <c r="K361" i="12"/>
  <c r="K360" i="12"/>
  <c r="AN261" i="1"/>
  <c r="L359" i="12"/>
  <c r="K359" i="12"/>
  <c r="AN260" i="1"/>
  <c r="L358" i="12"/>
  <c r="K358" i="12"/>
  <c r="AN259" i="1"/>
  <c r="L357" i="12"/>
  <c r="K357" i="12"/>
  <c r="AN258" i="1"/>
  <c r="L356" i="12"/>
  <c r="K356" i="12"/>
  <c r="AN257" i="1"/>
  <c r="L355" i="12"/>
  <c r="K355" i="12"/>
  <c r="K354" i="12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<sst xmlns="http://schemas.openxmlformats.org/spreadsheetml/2006/main" count="6457" uniqueCount="1693">
  <si>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</si>
  <si>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</si>
  <si>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</si>
  <si>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</si>
  <si>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</si>
  <si>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</si>
  <si>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</si>
  <si>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</si>
  <si>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</si>
  <si>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</si>
  <si>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</si>
  <si>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</si>
  <si>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</si>
  <si>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</si>
  <si>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</si>
  <si>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</si>
  <si>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</si>
  <si>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</si>
  <si>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</si>
  <si>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</si>
  <si>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</si>
  <si>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</si>
  <si>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</si>
  <si>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</si>
  <si>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</si>
  <si>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</si>
  <si>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</si>
  <si>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</si>
  <si>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</si>
  <si>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</si>
  <si>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</si>
  <si>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</si>
  <si>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</si>
  <si>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</si>
  <si>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</si>
  <si>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</si>
  <si>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</si>
  <si>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</si>
  <si>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</si>
  <si>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</si>
  <si>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</si>
  <si>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</si>
  <si>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</si>
  <si>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</si>
  <si>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</si>
  <si>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</si>
  <si>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</si>
  <si>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</si>
  <si>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</si>
  <si>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</si>
  <si>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</si>
  <si>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</si>
  <si>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</si>
  <si>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</si>
  <si>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</si>
  <si>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</si>
  <si>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</si>
  <si>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</si>
  <si>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</si>
  <si>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</si>
  <si>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</si>
  <si>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</si>
  <si>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</si>
  <si>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</si>
  <si>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</si>
  <si>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</si>
  <si>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</si>
  <si>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</si>
  <si>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</si>
  <si>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</si>
  <si>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</si>
  <si>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</si>
  <si>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</si>
  <si>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</si>
  <si>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</si>
  <si>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</si>
  <si>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</si>
  <si>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</si>
  <si>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</si>
  <si>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</si>
  <si>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</si>
  <si>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</si>
  <si>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</si>
  <si>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</si>
  <si>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</si>
  <si>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</si>
  <si>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</si>
  <si>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</si>
  <si>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</si>
  <si>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</si>
  <si>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</si>
  <si>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</si>
  <si>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</si>
  <si>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</si>
  <si>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</si>
  <si>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</si>
  <si>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</si>
  <si>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</si>
  <si>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</si>
  <si>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</si>
  <si>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</si>
  <si>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</si>
  <si>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</si>
  <si>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</si>
  <si>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</si>
  <si>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</si>
  <si>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</si>
  <si>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</si>
  <si>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</si>
  <si>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</si>
  <si>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</si>
  <si>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</si>
  <si>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</si>
  <si>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</si>
  <si>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</si>
  <si>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</si>
  <si>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</si>
  <si>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</si>
  <si>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</si>
  <si>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</si>
  <si>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</si>
  <si>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</si>
  <si>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</si>
  <si>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</si>
  <si>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</si>
  <si>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</si>
  <si>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</si>
  <si>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</si>
  <si>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</si>
  <si>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</si>
  <si>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</si>
  <si>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</si>
  <si>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</si>
  <si>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</si>
  <si>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</si>
  <si>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</si>
  <si>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</si>
  <si>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</si>
  <si>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</si>
  <si>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</si>
  <si>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</si>
  <si>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</si>
  <si>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</si>
  <si>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</si>
  <si>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</si>
  <si>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</si>
  <si>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</si>
  <si>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</si>
  <si>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</si>
  <si>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</si>
  <si>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</si>
  <si>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</si>
  <si>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</si>
  <si>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</si>
  <si>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</si>
  <si>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</si>
  <si>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</si>
  <si>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</si>
  <si>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</si>
  <si>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</si>
  <si>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</si>
  <si>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</si>
  <si>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</si>
  <si>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</si>
  <si>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</si>
  <si>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</si>
  <si>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</si>
  <si>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</si>
  <si>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</si>
  <si>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</si>
  <si>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</si>
  <si>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</si>
  <si>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</si>
  <si>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</si>
  <si>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</si>
  <si>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</si>
  <si>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</si>
  <si>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</si>
  <si>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</si>
  <si>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</si>
  <si>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</si>
  <si>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</si>
  <si>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</si>
  <si>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</si>
  <si>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</si>
  <si>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</si>
  <si>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</si>
  <si>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</si>
  <si>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</si>
  <si>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</si>
  <si>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</si>
  <si>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</si>
  <si>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</si>
  <si>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</si>
  <si>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</si>
  <si>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</si>
  <si>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</si>
  <si>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</si>
  <si>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</si>
  <si>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</si>
  <si>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</si>
  <si>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</si>
  <si>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</si>
  <si>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</si>
  <si>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</si>
  <si>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</si>
  <si>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</si>
  <si>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</si>
  <si>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</si>
  <si>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</si>
  <si>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</si>
  <si>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</si>
  <si>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</si>
  <si>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</si>
  <si>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</si>
  <si>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</si>
  <si>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</si>
  <si>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</si>
  <si>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</si>
  <si>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</si>
  <si>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</si>
  <si>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</si>
  <si>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</si>
  <si>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</si>
  <si>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</si>
  <si>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</si>
  <si>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</si>
  <si>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</si>
  <si>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</si>
  <si>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</si>
  <si>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</si>
  <si>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</si>
  <si>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</si>
  <si>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</si>
  <si>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</si>
  <si>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</si>
  <si>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</si>
  <si>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</si>
  <si>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</si>
  <si>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</si>
  <si>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</si>
  <si>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</si>
  <si>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</si>
  <si>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</si>
  <si>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</si>
  <si>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</si>
  <si>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</si>
  <si>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</si>
  <si>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</si>
  <si>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</si>
  <si>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</si>
  <si>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</si>
  <si>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</si>
  <si>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</si>
  <si>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</si>
  <si>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</si>
  <si>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</si>
  <si>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</si>
  <si>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</si>
  <si>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</si>
  <si>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</si>
  <si>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</si>
  <si>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</si>
  <si>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</si>
  <si>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</si>
  <si>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</si>
  <si>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</si>
  <si>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</si>
  <si>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</si>
  <si>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</si>
  <si>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</si>
  <si>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</si>
  <si>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</si>
  <si>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</si>
  <si>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</si>
  <si>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</si>
  <si>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</si>
  <si>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</si>
  <si>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</si>
  <si>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</si>
  <si>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</si>
  <si>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</si>
  <si>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</si>
  <si>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</si>
  <si>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</si>
  <si>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</si>
  <si>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</si>
  <si>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</si>
  <si>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</si>
  <si>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</si>
  <si>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</si>
  <si>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</si>
  <si>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</si>
  <si>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</si>
  <si>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</si>
  <si>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</si>
  <si>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</si>
  <si>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</si>
  <si>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</si>
  <si>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</si>
  <si>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</si>
  <si>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</si>
  <si>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</si>
  <si>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</si>
  <si>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</si>
  <si>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</si>
  <si>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</si>
  <si>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</si>
  <si>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</si>
  <si>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</si>
  <si>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</si>
  <si>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</si>
  <si>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</si>
  <si>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</si>
  <si>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</si>
  <si>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</si>
  <si>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</si>
  <si>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</si>
  <si>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</si>
  <si>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</si>
  <si>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</si>
  <si>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</si>
  <si>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</si>
  <si>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</si>
  <si>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</si>
  <si>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</si>
  <si>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</si>
  <si>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</si>
  <si>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</si>
  <si>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</si>
  <si>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</si>
  <si>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</si>
  <si>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</si>
  <si>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</si>
  <si>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</si>
  <si>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</si>
  <si>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</si>
  <si>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</si>
  <si>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</si>
  <si>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</si>
  <si>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</si>
  <si>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</si>
  <si>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</si>
  <si>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</si>
  <si>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</si>
  <si>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</si>
  <si>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</si>
  <si>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</si>
  <si>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</si>
  <si>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</si>
  <si>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</si>
  <si>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</si>
  <si>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</si>
  <si>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</si>
  <si>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</si>
  <si>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</si>
  <si>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</si>
  <si>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</si>
  <si>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</si>
  <si>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</si>
  <si>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</si>
  <si>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</si>
  <si>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</si>
  <si>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</si>
  <si>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</si>
  <si>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</si>
  <si>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</si>
  <si>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</si>
  <si>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</si>
  <si>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</si>
  <si>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</si>
  <si>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</si>
  <si>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</si>
  <si>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</si>
  <si>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</si>
  <si>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</si>
  <si>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</si>
  <si>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</si>
  <si>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</si>
  <si>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</si>
  <si>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</si>
  <si>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</si>
  <si>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</si>
  <si>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</si>
  <si>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</si>
  <si>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</si>
  <si>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</si>
  <si>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</si>
  <si>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</si>
  <si>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</si>
  <si>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</si>
  <si>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</si>
  <si>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</si>
  <si>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</si>
  <si>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</si>
  <si>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</si>
  <si>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</si>
  <si>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</si>
  <si>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</si>
  <si>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</si>
  <si>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</si>
  <si>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</si>
  <si>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</si>
  <si>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</si>
  <si>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</si>
  <si>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</si>
  <si>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</si>
  <si>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</si>
  <si>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</si>
  <si>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</si>
  <si>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</si>
  <si>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</si>
  <si>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</si>
  <si>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</si>
  <si>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</si>
  <si>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</si>
  <si>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</si>
  <si>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</si>
  <si>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</si>
  <si>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</si>
  <si>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</si>
  <si>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</si>
  <si>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</si>
  <si>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</si>
  <si>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</si>
  <si>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</si>
  <si>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</si>
  <si>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</si>
  <si>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</si>
  <si>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</si>
  <si>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</si>
  <si>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</si>
  <si>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</si>
  <si>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</si>
  <si>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</si>
  <si>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</si>
  <si>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</si>
  <si>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</si>
  <si>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</si>
  <si>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</si>
  <si>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</si>
  <si>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</si>
  <si>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</si>
  <si>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</si>
  <si>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</si>
  <si>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</si>
  <si>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</si>
  <si>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</si>
  <si>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</si>
  <si>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</si>
  <si>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</si>
  <si>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</si>
  <si>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</si>
  <si>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</si>
  <si>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</si>
  <si>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</si>
  <si>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</si>
  <si>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</si>
  <si>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</si>
  <si>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</si>
  <si>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</si>
  <si>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</si>
  <si>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</si>
  <si>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</si>
  <si>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</si>
  <si>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</si>
  <si>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</si>
  <si>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</si>
  <si>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</si>
  <si>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</si>
  <si>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</si>
  <si>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</si>
  <si>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</si>
  <si>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</si>
  <si>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</si>
  <si>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</si>
  <si>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</si>
  <si>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</si>
  <si>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</si>
  <si>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</si>
  <si>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</si>
  <si>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</si>
  <si>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</si>
  <si>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</si>
  <si>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</si>
  <si>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</si>
  <si>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</si>
  <si>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</si>
  <si>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</si>
  <si>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</si>
  <si>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</si>
  <si>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</si>
  <si>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</si>
  <si>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</si>
  <si>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</si>
  <si>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</si>
  <si>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</si>
  <si>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</si>
  <si>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</si>
  <si>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</si>
  <si>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</si>
  <si>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</si>
  <si>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</si>
  <si>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</si>
  <si>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</si>
  <si>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</si>
  <si>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</si>
  <si>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</si>
  <si>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</si>
  <si>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</si>
  <si>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</si>
  <si>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</si>
  <si>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</si>
  <si>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</si>
  <si>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</si>
  <si>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</si>
  <si>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</si>
  <si>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</si>
  <si>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</si>
  <si>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</si>
  <si>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</si>
  <si>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</si>
  <si>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</si>
  <si>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</si>
  <si>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</si>
  <si>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</si>
  <si>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</si>
  <si>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</si>
  <si>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</si>
  <si>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</si>
  <si>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</si>
  <si>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</si>
  <si>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</si>
  <si>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</si>
  <si>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</si>
  <si>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</si>
  <si>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</si>
  <si>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</si>
  <si>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</si>
  <si>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</si>
  <si>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</si>
  <si>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</si>
  <si>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</si>
  <si>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</si>
  <si>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</si>
  <si>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</si>
  <si>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</si>
  <si>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</si>
  <si>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</si>
  <si>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</si>
  <si>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</si>
  <si>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</si>
  <si>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</si>
  <si>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</si>
  <si>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</si>
  <si>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</si>
  <si>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</si>
  <si>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</si>
  <si>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</si>
  <si>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</si>
  <si>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</si>
  <si>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</si>
  <si>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</si>
  <si>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</si>
  <si>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</si>
  <si>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</si>
  <si>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</si>
  <si>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</si>
  <si>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</si>
  <si>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</si>
  <si>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</si>
  <si>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</si>
  <si>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</si>
  <si>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</si>
  <si>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</si>
  <si>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</si>
  <si>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</si>
  <si>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</si>
  <si>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</si>
  <si>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</si>
  <si>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</si>
  <si>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</si>
  <si>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</si>
  <si>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</si>
  <si>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</si>
  <si>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</si>
  <si>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</si>
  <si>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</si>
  <si>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</si>
  <si>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</si>
  <si>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</si>
  <si>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</si>
  <si>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</si>
  <si>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</si>
  <si>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</si>
  <si>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</si>
  <si>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</si>
  <si>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</si>
  <si>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</si>
  <si>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</si>
  <si>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</si>
  <si>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</si>
  <si>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</si>
  <si>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</si>
  <si>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</si>
  <si>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</si>
  <si>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</si>
  <si>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</si>
  <si>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</si>
  <si>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</si>
  <si>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</si>
  <si>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</si>
  <si>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</si>
  <si>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</si>
  <si>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</si>
  <si>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</si>
  <si>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</si>
  <si>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</si>
  <si>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</si>
  <si>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</si>
  <si>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</si>
  <si>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</si>
  <si>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</si>
  <si>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</si>
  <si>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</si>
  <si>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</si>
  <si>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</si>
  <si>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</si>
  <si>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</si>
  <si>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</si>
  <si>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</si>
  <si>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</si>
  <si>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</si>
  <si>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</si>
  <si>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</si>
  <si>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</si>
  <si>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</si>
  <si>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</si>
  <si>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</si>
  <si>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</si>
  <si>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</si>
  <si>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</si>
  <si>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</si>
  <si>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</si>
  <si>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</si>
  <si>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</si>
  <si>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</si>
  <si>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</si>
  <si>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</si>
  <si>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</si>
  <si>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</si>
  <si>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</si>
  <si>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</si>
  <si>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</si>
  <si>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</si>
  <si>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</si>
  <si>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</si>
  <si>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</si>
  <si>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</si>
  <si>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</si>
  <si>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</si>
  <si>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</si>
  <si>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</si>
  <si>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</si>
  <si>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</si>
  <si>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</si>
  <si>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</si>
  <si>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</si>
  <si>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</si>
  <si>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</si>
  <si>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</si>
  <si>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</si>
  <si>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</si>
  <si>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</si>
  <si>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</si>
  <si>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</si>
  <si>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</si>
  <si>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</si>
  <si>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</si>
  <si>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</si>
  <si>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</si>
  <si>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</si>
  <si>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</si>
  <si>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</si>
  <si>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</si>
  <si>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</si>
  <si>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</si>
  <si>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</si>
  <si>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</si>
  <si>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</si>
  <si>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</si>
  <si>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</si>
  <si>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</si>
  <si>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</si>
  <si>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</si>
  <si>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</si>
  <si>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</si>
  <si>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</si>
  <si>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</si>
  <si>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</si>
  <si>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</si>
  <si>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</si>
  <si>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</si>
  <si>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</si>
  <si>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</si>
  <si>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</si>
  <si>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</si>
  <si>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</si>
  <si>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</si>
  <si>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</si>
  <si>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</si>
  <si>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</si>
  <si>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</si>
  <si>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</si>
  <si>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</si>
  <si>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</si>
  <si>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</si>
  <si>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</si>
  <si>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</si>
  <si>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</si>
  <si>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</si>
  <si>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</si>
  <si>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</si>
  <si>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</si>
  <si>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</si>
  <si>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</si>
  <si>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</si>
  <si>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</si>
  <si>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</si>
  <si>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</si>
  <si>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</si>
  <si>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</si>
  <si>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</si>
  <si>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</si>
  <si>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</si>
  <si>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</si>
  <si>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</si>
  <si>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</si>
  <si>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</si>
  <si>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</si>
  <si>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</si>
  <si>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</si>
  <si>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</si>
  <si>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</si>
  <si>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</si>
  <si>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</si>
  <si>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</si>
  <si>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</si>
  <si>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</si>
  <si>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</si>
  <si>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</si>
  <si>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</si>
  <si>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</si>
  <si>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</si>
  <si>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</si>
  <si>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</si>
  <si>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</si>
  <si>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</si>
  <si>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</si>
  <si>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</si>
  <si>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</si>
  <si>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</si>
  <si>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</si>
  <si>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</si>
  <si>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</si>
  <si>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</si>
  <si>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</si>
  <si>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</si>
  <si>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</si>
  <si>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</si>
  <si>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</si>
  <si>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</si>
  <si>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</si>
  <si>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</si>
  <si>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</si>
  <si>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</si>
  <si>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</si>
  <si>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</si>
  <si>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</si>
  <si>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</si>
  <si>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</si>
  <si>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</si>
  <si>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</si>
  <si>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</si>
  <si>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</si>
  <si>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</si>
  <si>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</si>
  <si>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</si>
  <si>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</si>
  <si>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</si>
  <si>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</si>
  <si>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</si>
  <si>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</si>
  <si>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</si>
  <si>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</si>
  <si>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</si>
  <si>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</si>
  <si>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</si>
  <si>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</si>
  <si>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</si>
  <si>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</si>
  <si>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</si>
  <si>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</si>
  <si>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</si>
  <si>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</si>
  <si>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</si>
  <si>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</si>
  <si>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</si>
  <si>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</si>
  <si>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</si>
  <si>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</si>
  <si>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</si>
  <si>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</si>
  <si>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</si>
  <si>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</si>
  <si>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</si>
  <si>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</si>
  <si>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</si>
  <si>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</si>
  <si>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</si>
  <si>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</si>
  <si>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</si>
  <si>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</si>
  <si>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</si>
  <si>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</si>
  <si>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</si>
  <si>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</si>
  <si>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</si>
  <si>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</si>
  <si>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</si>
  <si>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</si>
  <si>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</si>
  <si>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</si>
  <si>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</si>
  <si>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</si>
  <si>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</si>
  <si>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</si>
  <si>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</si>
  <si>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</si>
  <si>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</si>
  <si>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</si>
  <si>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</si>
  <si>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</si>
  <si>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</si>
  <si>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</si>
  <si>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</si>
  <si>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</si>
  <si>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</si>
  <si>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</si>
  <si>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</si>
  <si>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</si>
  <si>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</si>
  <si>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</si>
  <si>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</si>
  <si>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</si>
  <si>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</si>
  <si>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</si>
  <si>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</si>
  <si>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</si>
  <si>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</si>
  <si>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</si>
  <si>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</si>
  <si>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</si>
  <si>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</si>
  <si>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</si>
  <si>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</si>
  <si>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</si>
  <si>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</si>
  <si>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</si>
  <si>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</si>
  <si>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</si>
  <si>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</si>
  <si>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</si>
  <si>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</si>
  <si>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</si>
  <si>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</si>
  <si>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</si>
  <si>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</si>
  <si>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</si>
  <si>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</si>
  <si>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</si>
  <si>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</si>
  <si>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</si>
  <si>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</si>
  <si>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</si>
  <si>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</si>
  <si>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</si>
  <si>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</si>
  <si>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</si>
  <si>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</si>
  <si>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</si>
  <si>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</si>
  <si>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</si>
  <si>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</si>
  <si>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</si>
  <si>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</si>
  <si>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</si>
  <si>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</si>
  <si>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</si>
  <si>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</si>
  <si>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</si>
  <si>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</si>
  <si>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</si>
  <si>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</si>
  <si>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</si>
  <si>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</si>
  <si>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</si>
  <si>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</si>
  <si>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</si>
  <si>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</si>
  <si>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</si>
  <si>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</si>
  <si>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</si>
  <si>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</si>
  <si>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</si>
  <si>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</si>
  <si>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</si>
  <si>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</si>
  <si>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</si>
  <si>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</si>
  <si>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</si>
  <si>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</si>
  <si>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</si>
  <si>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</si>
  <si>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</si>
  <si>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</si>
  <si>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</si>
  <si>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</si>
  <si>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</si>
  <si>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</si>
  <si>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</si>
  <si>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</si>
  <si>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</si>
  <si>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</si>
  <si>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</si>
  <si>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</si>
  <si>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</si>
  <si>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</si>
  <si>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</si>
  <si>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</si>
  <si>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</si>
  <si>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</si>
  <si>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</si>
  <si>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</si>
  <si>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</si>
  <si>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</si>
  <si>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</si>
  <si>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</si>
  <si>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</si>
  <si>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</si>
  <si>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</si>
  <si>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</si>
  <si>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</si>
  <si>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</si>
  <si>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</si>
  <si>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</si>
  <si>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</si>
  <si>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</si>
  <si>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</si>
  <si>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</si>
  <si>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</si>
  <si>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</si>
  <si>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</si>
  <si>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</si>
  <si>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</si>
  <si>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</si>
  <si>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</si>
  <si>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</si>
  <si>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</si>
  <si>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</si>
  <si>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</si>
  <si>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</si>
  <si>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</si>
  <si>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</si>
  <si>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</si>
  <si>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</si>
  <si>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</si>
  <si>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</si>
  <si>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</si>
  <si>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</si>
  <si>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</si>
  <si>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</si>
  <si>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</si>
  <si>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</si>
  <si>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</si>
  <si>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</si>
  <si>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</si>
  <si>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</si>
  <si>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</si>
  <si>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</si>
  <si>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</si>
  <si>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</si>
  <si>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</si>
  <si>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</si>
  <si>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</si>
  <si>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</si>
  <si>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</si>
  <si>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</si>
  <si>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</si>
  <si>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</si>
  <si>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</si>
  <si>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</si>
  <si>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</si>
  <si>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</si>
  <si>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</si>
  <si>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</si>
  <si>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</si>
  <si>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</si>
  <si>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</si>
  <si>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</si>
  <si>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</si>
  <si>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</si>
  <si>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</si>
  <si>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</si>
  <si>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</si>
  <si>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</si>
  <si>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</si>
  <si>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</si>
  <si>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</si>
  <si>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</si>
  <si>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</si>
  <si>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</si>
  <si>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</si>
  <si>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</si>
  <si>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</si>
  <si>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</si>
  <si>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</si>
  <si>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</si>
  <si>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</si>
  <si>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</si>
  <si>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</si>
  <si>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</si>
  <si>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</si>
  <si>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</si>
  <si>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</si>
  <si>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</si>
  <si>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</si>
  <si>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</si>
  <si>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</si>
  <si>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</si>
  <si>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</si>
  <si>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</si>
  <si>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</si>
  <si>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</si>
  <si>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</si>
  <si>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</si>
  <si>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</si>
  <si>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</si>
  <si>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</si>
  <si>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</si>
  <si>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</si>
  <si>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</si>
  <si>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</si>
  <si>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</si>
  <si>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</si>
  <si>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</si>
  <si>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</si>
  <si>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</si>
  <si>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</si>
  <si>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</si>
  <si>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</si>
  <si>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</si>
  <si>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</si>
  <si>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</si>
  <si>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</si>
  <si>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</si>
  <si>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</si>
  <si>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</si>
  <si>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</si>
  <si>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</si>
  <si>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</si>
  <si>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</si>
  <si>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</si>
  <si>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</si>
  <si>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</si>
  <si>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</si>
  <si>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</si>
  <si>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</si>
  <si>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</si>
  <si>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</si>
  <si>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</si>
  <si>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</si>
  <si>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</si>
  <si>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</si>
  <si>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</si>
  <si>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</si>
  <si>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</si>
  <si>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</si>
  <si>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</si>
  <si>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</si>
  <si>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</si>
  <si>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</si>
  <si>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</si>
  <si>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</si>
  <si>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</si>
  <si>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</si>
  <si>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</si>
  <si>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</si>
  <si>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</si>
  <si>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</si>
  <si>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</si>
  <si>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</si>
  <si>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</si>
  <si>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</si>
  <si>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</si>
  <si>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</si>
  <si>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</si>
  <si>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</si>
  <si>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</si>
  <si>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</si>
  <si>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</si>
  <si>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</si>
  <si>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</si>
  <si>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</si>
  <si>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</si>
  <si>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</si>
  <si>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</si>
  <si>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</si>
  <si>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</si>
  <si>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</si>
  <si>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</si>
  <si>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</si>
  <si>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</si>
  <si>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</si>
  <si>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</si>
  <si>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</si>
  <si>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</si>
  <si>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</si>
  <si>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</si>
  <si>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</si>
  <si>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</si>
  <si>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</si>
  <si>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</si>
  <si>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</si>
  <si>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</si>
  <si>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</si>
  <si>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</si>
  <si>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</si>
  <si>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</si>
  <si>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</si>
  <si>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</si>
  <si>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</si>
  <si>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</si>
  <si>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</si>
  <si>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</si>
  <si>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</si>
  <si>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</si>
  <si>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</si>
  <si>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</si>
  <si>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</si>
  <si>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</si>
  <si>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</si>
  <si>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</si>
  <si>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</si>
  <si>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</si>
  <si>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</si>
  <si>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</si>
  <si>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</si>
  <si>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</si>
  <si>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</si>
  <si>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</si>
  <si>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</si>
  <si>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</si>
  <si>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</si>
  <si>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</si>
  <si>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</si>
  <si>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</si>
  <si>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</si>
  <si>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</si>
  <si>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</si>
  <si>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</si>
  <si>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</si>
  <si>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</si>
  <si>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</si>
  <si>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</si>
  <si>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</si>
  <si>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</si>
  <si>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</si>
  <si>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</si>
  <si>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</si>
  <si>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</si>
  <si>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</si>
  <si>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</si>
  <si>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</si>
  <si>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</si>
  <si>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</si>
  <si>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</si>
  <si>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</si>
  <si>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</si>
  <si>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</si>
  <si>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</si>
  <si>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</si>
  <si>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</si>
  <si>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</si>
  <si>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</si>
  <si>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</si>
  <si>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</si>
  <si>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</si>
  <si>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</si>
  <si>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</si>
  <si>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</si>
  <si>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</si>
  <si>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</si>
  <si>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</si>
  <si>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</si>
  <si>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</si>
  <si>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</si>
  <si>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</si>
  <si>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</si>
  <si>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</si>
  <si>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</si>
  <si>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</si>
  <si>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</si>
  <si>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</si>
  <si>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</si>
  <si>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</si>
  <si>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</si>
  <si>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</si>
  <si>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</si>
  <si>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</si>
  <si>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</si>
  <si>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</si>
  <si>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</si>
  <si>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</si>
  <si>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</si>
  <si>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</si>
  <si>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</si>
  <si>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</si>
  <si>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</si>
  <si>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</si>
  <si>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</si>
  <si>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</si>
  <si>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</si>
  <si>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</si>
  <si>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</si>
  <si>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</si>
  <si>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</si>
  <si>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</si>
  <si>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</si>
  <si>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</si>
  <si>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</si>
  <si>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</si>
  <si>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</si>
  <si>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</si>
  <si>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</si>
  <si>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</si>
  <si>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</si>
  <si>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</si>
  <si>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</si>
  <si>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</si>
  <si>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</si>
  <si>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</si>
  <si>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</si>
  <si>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</si>
  <si>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</si>
  <si>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</si>
  <si>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</si>
  <si>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</si>
  <si>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</si>
  <si>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</si>
  <si>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</si>
  <si>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</si>
  <si>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</si>
  <si>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</si>
  <si>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</si>
  <si>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</si>
  <si>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</si>
  <si>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</si>
  <si>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</si>
  <si>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</si>
  <si>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</si>
  <si>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</si>
  <si>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</si>
  <si>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</si>
  <si>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</si>
  <si>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</si>
  <si>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</si>
  <si>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</si>
  <si>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</si>
  <si>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</si>
  <si>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</si>
  <si>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</si>
  <si>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</si>
  <si>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</si>
  <si>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</si>
  <si>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</si>
  <si>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</si>
  <si>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</si>
  <si>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</si>
  <si>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</si>
  <si>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</si>
  <si>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</si>
  <si>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</si>
  <si>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</si>
  <si>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</si>
  <si>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</si>
  <si>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</si>
  <si>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</si>
  <si>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</si>
  <si>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</si>
  <si>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</si>
  <si>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</si>
  <si>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</si>
  <si>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</si>
  <si>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</si>
  <si>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</si>
  <si>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</si>
  <si>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</si>
  <si>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</si>
  <si>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</si>
  <si>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</si>
  <si>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</si>
  <si>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</si>
  <si>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</si>
  <si>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</si>
  <si>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</si>
  <si>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</si>
  <si>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</si>
  <si>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</si>
  <si>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</si>
  <si>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</si>
  <si>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</si>
  <si>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</si>
  <si>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</si>
  <si>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</si>
  <si>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</si>
  <si>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</si>
  <si>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</si>
  <si>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</si>
  <si>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</si>
  <si>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</si>
  <si>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</si>
  <si>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</si>
  <si>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</si>
  <si>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</si>
  <si>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</si>
  <si>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</si>
  <si>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</si>
  <si>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</si>
  <si>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</si>
  <si>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</si>
  <si>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</si>
  <si>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</si>
  <si>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</si>
  <si>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</si>
  <si>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</si>
  <si>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</si>
  <si>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</si>
  <si>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</si>
  <si>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</si>
  <si>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</si>
  <si>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</si>
  <si>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</si>
  <si>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</si>
  <si>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</si>
  <si>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</si>
  <si>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</si>
  <si>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</si>
  <si>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</si>
  <si>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</si>
  <si>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</si>
  <si>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</si>
  <si>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</si>
  <si>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</si>
  <si>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</si>
  <si>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</si>
  <si>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</si>
  <si>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</si>
  <si>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</si>
  <si>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</si>
  <si>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</si>
  <si>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</si>
  <si>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</si>
  <si>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</si>
  <si>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</si>
  <si>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</si>
  <si>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</si>
  <si>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</si>
  <si>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</si>
  <si>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</si>
  <si>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</si>
  <si>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</si>
  <si>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</si>
  <si>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</si>
  <si>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</si>
  <si>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</si>
  <si>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</si>
  <si>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</si>
  <si>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</si>
  <si>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</si>
  <si>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</si>
  <si>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</si>
  <si>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</si>
  <si>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</si>
  <si>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</si>
  <si>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</si>
  <si>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</si>
  <si>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</si>
  <si>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</si>
  <si>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</si>
  <si>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</si>
  <si>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</si>
  <si>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</si>
  <si>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</si>
  <si>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</si>
  <si>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</si>
  <si>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</si>
  <si>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</si>
  <si>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</si>
  <si>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</si>
  <si>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</si>
  <si>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</si>
  <si>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</si>
  <si>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</si>
  <si>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</si>
  <si>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</si>
  <si>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</si>
  <si>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</si>
  <si>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</si>
  <si>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</si>
  <si>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</si>
  <si>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</si>
  <si>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</si>
  <si>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</si>
  <si>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</si>
  <si>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</si>
  <si>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</si>
  <si>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</si>
  <si>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</si>
  <si>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</si>
  <si>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</si>
  <si>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</si>
  <si>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</si>
  <si>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</si>
  <si>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</si>
  <si>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</si>
  <si>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</si>
  <si>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</si>
  <si>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</si>
  <si>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</si>
  <si>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</si>
  <si>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</si>
  <si>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</si>
  <si>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</si>
  <si>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</si>
  <si>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</si>
  <si>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</si>
  <si>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</si>
  <si>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</si>
  <si>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</si>
  <si>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</si>
  <si>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</si>
  <si>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</si>
  <si>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</si>
  <si>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</si>
  <si>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</si>
  <si>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</si>
  <si>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</si>
  <si>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</si>
  <si>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</si>
  <si>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</si>
  <si>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</si>
  <si>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</si>
  <si>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</si>
  <si>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</si>
  <si>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</si>
  <si>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</si>
  <si>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</si>
  <si>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</si>
  <si>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</si>
  <si>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</si>
  <si>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</si>
  <si>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</si>
  <si>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</si>
  <si>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</si>
  <si>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</si>
  <si>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</si>
  <si>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</si>
  <si>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</si>
  <si>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</si>
  <si>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</si>
  <si>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</si>
  <si>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</si>
  <si>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</si>
  <si>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</si>
  <si>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</si>
  <si>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</si>
  <si>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</si>
  <si>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</si>
  <si>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</si>
  <si>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</si>
  <si>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</si>
  <si>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</si>
  <si>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</si>
  <si>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</si>
  <si>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</si>
  <si>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</si>
  <si>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</si>
  <si>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</si>
  <si>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</si>
  <si>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</si>
  <si>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</si>
  <si>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</si>
  <si>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</si>
  <si>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</si>
  <si>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</si>
  <si>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</si>
  <si>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</si>
  <si>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</si>
  <si>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</si>
  <si>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</si>
  <si>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</si>
  <si>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</si>
  <si>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</si>
  <si>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</si>
  <si>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</si>
  <si>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</si>
  <si>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</si>
  <si>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</si>
  <si>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</si>
  <si>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</si>
  <si>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</si>
  <si>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</si>
  <si>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</si>
  <si>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</si>
  <si>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</si>
  <si>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</si>
  <si>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</si>
  <si>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</si>
  <si>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</si>
  <si>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</si>
  <si>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</si>
  <si>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</si>
  <si>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</si>
  <si>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</si>
  <si>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</si>
  <si>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</si>
  <si>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</si>
  <si>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</si>
  <si>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</si>
  <si>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</si>
  <si>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</si>
  <si>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</si>
  <si>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</si>
  <si>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</si>
  <si>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</si>
  <si>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</si>
  <si>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</si>
  <si>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</si>
  <si>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</si>
  <si>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</si>
  <si>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</si>
  <si>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</si>
  <si>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</si>
  <si>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</si>
  <si>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</si>
  <si>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</si>
  <si>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</si>
  <si>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</si>
  <si>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</si>
  <si>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</si>
  <si>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</si>
  <si>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</si>
  <si>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</si>
  <si>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</si>
  <si>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</si>
  <si>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</si>
  <si>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</si>
  <si>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</si>
  <si>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</si>
  <si>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</si>
  <si>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</si>
  <si>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</si>
  <si>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</si>
  <si>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</si>
  <si>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</si>
  <si>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</si>
  <si>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</si>
  <si>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</si>
  <si>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</si>
  <si>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</si>
  <si>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</si>
  <si>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</si>
  <si>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</si>
  <si>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</si>
  <si>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</si>
  <si>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</si>
  <si>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</si>
  <si>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</si>
  <si>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</si>
  <si>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</si>
  <si>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</si>
  <si>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</si>
  <si>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</si>
  <si>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</si>
  <si>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</si>
  <si>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</si>
  <si>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</si>
  <si>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</si>
  <si>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</si>
  <si>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</si>
  <si>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</si>
  <si>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</si>
  <si>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</si>
  <si>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</si>
  <si>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</si>
  <si>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</si>
  <si>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</si>
  <si>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</si>
  <si>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</si>
  <si>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</si>
  <si>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</si>
  <si>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</si>
  <si>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</si>
  <si>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</si>
  <si>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</si>
  <si>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</si>
  <si>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</si>
  <si>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</si>
  <si>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</si>
  <si>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</si>
  <si>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</si>
  <si>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</si>
  <si>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</si>
  <si>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</si>
  <si>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</si>
  <si>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</si>
  <si>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</si>
  <si>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</si>
  <si>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</si>
  <si>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PPR-PSG</t>
  </si>
  <si>
    <t>PPRPSG</t>
  </si>
  <si>
    <t>Deslocamento entre PPR-PSG</t>
  </si>
  <si>
    <t xml:space="preserve">Socaria mecanizada   </t>
  </si>
  <si>
    <t>Descarga de pedra no km 695</t>
  </si>
  <si>
    <t>3 barras - 98/536413-537358tg
1 barra - 98/535952-536413cv</t>
  </si>
  <si>
    <t>TGR-TOM</t>
  </si>
  <si>
    <t>TGRTOM</t>
  </si>
  <si>
    <t>Deslocamento para abastecimento das locomotivas</t>
  </si>
  <si>
    <t>Carregamento de dormente em TCS</t>
  </si>
  <si>
    <t>2 (Maicon e Eder)</t>
  </si>
  <si>
    <t>TCSTMI</t>
  </si>
  <si>
    <t>Regulagem de brita do km 171+115 ao 173+500</t>
  </si>
  <si>
    <t>Ronda de auto de linha</t>
  </si>
  <si>
    <t>PNVPPG</t>
  </si>
  <si>
    <t>2 barras - 98/532291-532831tg
2 barras - 98/531510-531970tg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</si>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</sst>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BJ259" activePane="bottomRight" state="frozen"/>
      <selection pane="bottomRight" activeCell="BQ270" sqref="BQ27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8.3333333333333329E-2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1630</v>
      </c>
      <c r="N276" s="199" t="s">
        <v>1631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1632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Produção e Intervalo</v>
      </c>
      <c r="BR276" s="18">
        <f t="shared" si="51"/>
        <v>0</v>
      </c>
      <c r="BS276" s="18">
        <f t="shared" si="52"/>
        <v>0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1633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1634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1635</v>
      </c>
      <c r="X287" s="213" t="s">
        <v>374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1636</v>
      </c>
      <c r="N288" s="199" t="s">
        <v>1637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1638</v>
      </c>
      <c r="X288" s="213" t="s">
        <v>374</v>
      </c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Produção e Intervalo</v>
      </c>
      <c r="BR288" s="18">
        <f t="shared" si="51"/>
        <v>0</v>
      </c>
      <c r="BS288" s="18">
        <f t="shared" si="52"/>
        <v>0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1639</v>
      </c>
      <c r="X290" s="213" t="s">
        <v>374</v>
      </c>
      <c r="Y290" s="153"/>
      <c r="Z290" s="153"/>
      <c r="AA290" s="83" t="s">
        <v>1640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1641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1642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1643</v>
      </c>
      <c r="X296" s="213" t="s">
        <v>374</v>
      </c>
      <c r="Y296" s="153"/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1644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1645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9" operator="equal">
      <formula>"ERRO"</formula>
    </cfRule>
  </conditionalFormatting>
  <conditionalFormatting sqref="X4 Y368:Y443 Y1:Z367">
    <cfRule type="cellIs" dxfId="138" priority="18388" operator="equal">
      <formula>"OPORTUNIDADE"</formula>
    </cfRule>
  </conditionalFormatting>
  <conditionalFormatting sqref="AZ6:AZ415">
    <cfRule type="expression" dxfId="137" priority="18383">
      <formula>$BU6=1</formula>
    </cfRule>
  </conditionalFormatting>
  <conditionalFormatting sqref="BQ6:BQ492">
    <cfRule type="cellIs" dxfId="136" priority="18394" operator="equal">
      <formula>"Produção e Intervalo"</formula>
    </cfRule>
    <cfRule type="cellIs" dxfId="135" priority="18395" operator="equal">
      <formula>"Aderente"</formula>
    </cfRule>
    <cfRule type="cellIs" dxfId="134" priority="18396" operator="equal">
      <formula>"Intervalo"</formula>
    </cfRule>
    <cfRule type="cellIs" dxfId="133" priority="18397" operator="equal">
      <formula>"Produção"</formula>
    </cfRule>
    <cfRule type="cellIs" dxfId="132" priority="18398" operator="equal">
      <formula>"ERRO"</formula>
    </cfRule>
  </conditionalFormatting>
  <conditionalFormatting sqref="BR6:BS445">
    <cfRule type="cellIs" dxfId="131" priority="18376" operator="equal">
      <formula>"*"</formula>
    </cfRule>
    <cfRule type="cellIs" dxfId="130" priority="18377" operator="greaterThanOrEqual">
      <formula>1</formula>
    </cfRule>
    <cfRule type="cellIs" dxfId="129" priority="18378" operator="lessThan">
      <formula>1</formula>
    </cfRule>
  </conditionalFormatting>
  <conditionalFormatting sqref="X368:X415 Y368:Y443 Y6:Z367">
    <cfRule type="cellIs" dxfId="128" priority="18324" operator="equal">
      <formula>"NÃO"</formula>
    </cfRule>
    <cfRule type="cellIs" dxfId="127" priority="18325" operator="equal">
      <formula>"SIM"</formula>
    </cfRule>
  </conditionalFormatting>
  <conditionalFormatting sqref="X368:X415">
    <cfRule type="cellIs" dxfId="126" priority="18323" operator="equal">
      <formula>"OPORTUNIDADE"</formula>
    </cfRule>
  </conditionalFormatting>
  <conditionalFormatting sqref="Z368:Z415">
    <cfRule type="cellIs" dxfId="125" priority="18321" operator="equal">
      <formula>"NÃO"</formula>
    </cfRule>
    <cfRule type="cellIs" dxfId="124" priority="18322" operator="equal">
      <formula>"SIM"</formula>
    </cfRule>
  </conditionalFormatting>
  <conditionalFormatting sqref="Z368:Z415">
    <cfRule type="cellIs" dxfId="123" priority="18320" operator="equal">
      <formula>"OPORTUNIDADE"</formula>
    </cfRule>
  </conditionalFormatting>
  <conditionalFormatting sqref="Y1048468:Y1048576">
    <cfRule type="cellIs" dxfId="122" priority="18205" operator="equal">
      <formula>"OPORTUNIDADE"</formula>
    </cfRule>
  </conditionalFormatting>
  <conditionalFormatting sqref="Y1048468:Y1048576">
    <cfRule type="cellIs" dxfId="121" priority="18203" operator="equal">
      <formula>"NÃO"</formula>
    </cfRule>
    <cfRule type="cellIs" dxfId="120" priority="18204" operator="equal">
      <formula>"SIM"</formula>
    </cfRule>
  </conditionalFormatting>
  <conditionalFormatting sqref="Z416:Z441">
    <cfRule type="cellIs" dxfId="119" priority="17940" operator="equal">
      <formula>"OPORTUNIDADE"</formula>
    </cfRule>
  </conditionalFormatting>
  <conditionalFormatting sqref="Z416:Z441">
    <cfRule type="cellIs" dxfId="118" priority="17938" operator="equal">
      <formula>"NÃO"</formula>
    </cfRule>
    <cfRule type="cellIs" dxfId="117" priority="17939" operator="equal">
      <formula>"SIM"</formula>
    </cfRule>
  </conditionalFormatting>
  <conditionalFormatting sqref="X442">
    <cfRule type="cellIs" dxfId="116" priority="17926" operator="equal">
      <formula>"NÃO"</formula>
    </cfRule>
    <cfRule type="cellIs" dxfId="115" priority="17927" operator="equal">
      <formula>"SIM"</formula>
    </cfRule>
  </conditionalFormatting>
  <conditionalFormatting sqref="X442">
    <cfRule type="cellIs" dxfId="114" priority="17925" operator="equal">
      <formula>"OPORTUNIDADE"</formula>
    </cfRule>
  </conditionalFormatting>
  <conditionalFormatting sqref="Z442">
    <cfRule type="cellIs" dxfId="113" priority="17923" operator="equal">
      <formula>"NÃO"</formula>
    </cfRule>
    <cfRule type="cellIs" dxfId="112" priority="17924" operator="equal">
      <formula>"SIM"</formula>
    </cfRule>
  </conditionalFormatting>
  <conditionalFormatting sqref="Z442">
    <cfRule type="cellIs" dxfId="111" priority="17922" operator="equal">
      <formula>"OPORTUNIDADE"</formula>
    </cfRule>
  </conditionalFormatting>
  <conditionalFormatting sqref="BI442">
    <cfRule type="iconSet" priority="17931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2">
      <iconSet showValue="0">
        <cfvo type="percent" val="0"/>
        <cfvo type="num" val="1"/>
        <cfvo type="num" val="1" gte="0"/>
      </iconSet>
    </cfRule>
    <cfRule type="iconSet" priority="17933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4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2">
      <formula>$BU385=1</formula>
    </cfRule>
  </conditionalFormatting>
  <conditionalFormatting sqref="AZ418:AZ442">
    <cfRule type="expression" dxfId="109" priority="18702">
      <formula>$BU390=1</formula>
    </cfRule>
  </conditionalFormatting>
  <conditionalFormatting sqref="BI416:BI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5">
      <iconSet showValue="0">
        <cfvo type="percent" val="0"/>
        <cfvo type="num" val="1"/>
        <cfvo type="num" val="1" gte="0"/>
      </iconSet>
    </cfRule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9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2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7" operator="equal">
      <formula>"*"</formula>
    </cfRule>
    <cfRule type="cellIs" dxfId="107" priority="13338" operator="greaterThanOrEqual">
      <formula>1</formula>
    </cfRule>
    <cfRule type="cellIs" dxfId="106" priority="13339" operator="lessThan">
      <formula>1</formula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8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:BK492 BK260:BK261">
    <cfRule type="iconSet" priority="2059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5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2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6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8">
      <iconSet showValue="0">
        <cfvo type="percent" val="0"/>
        <cfvo type="num" val="1"/>
        <cfvo type="num" val="1" gte="0"/>
      </iconSet>
    </cfRule>
    <cfRule type="iconSet" priority="2063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1646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1647</v>
      </c>
      <c r="E3" s="316" t="s">
        <v>1648</v>
      </c>
      <c r="F3" s="316" t="s">
        <v>1649</v>
      </c>
      <c r="G3" s="316" t="s">
        <v>1650</v>
      </c>
      <c r="H3" s="316" t="s">
        <v>1651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1652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1653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15" sqref="L301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1654</v>
      </c>
      <c r="W1" s="390"/>
      <c r="X1" s="390"/>
      <c r="Y1" s="103"/>
    </row>
    <row r="2" spans="1:25" s="100" customFormat="1" ht="11.25" customHeight="1">
      <c r="A2" s="104" t="s">
        <v>1655</v>
      </c>
      <c r="B2" s="104" t="s">
        <v>1656</v>
      </c>
      <c r="C2" s="104" t="s">
        <v>7</v>
      </c>
      <c r="D2" s="105" t="s">
        <v>1177</v>
      </c>
      <c r="E2" s="105" t="s">
        <v>1178</v>
      </c>
      <c r="F2" s="105" t="s">
        <v>1657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1658</v>
      </c>
      <c r="U2" s="107" t="s">
        <v>1180</v>
      </c>
      <c r="V2" s="102">
        <f ca="1">TODAY()-1</f>
        <v>46039</v>
      </c>
      <c r="W2" s="102">
        <f ca="1">V2-1</f>
        <v>46038</v>
      </c>
      <c r="X2" s="102">
        <f ca="1">W2-1</f>
        <v>46037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 t="str">
        <f ca="1">_xlfn.XLOOKUP(G8&amp;$V$2,BS_CONTROLE[CHAVE],BS_CONTROLE[Quantidade_11],"-")</f>
        <v>-</v>
      </c>
      <c r="W8" s="111">
        <f ca="1">_xlfn.XLOOKUP(G8&amp;$W$2,BS_CONTROLE[CHAVE],BS_CONTROLE[Quantidade_11],"-")</f>
        <v>1600</v>
      </c>
      <c r="X8" s="111">
        <f ca="1">_xlfn.XLOOKUP(G8&amp;$X$2,BS_CONTROLE[CHAVE],BS_CONTROLE[Quantidade_11],"-")</f>
        <v>3259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 t="str">
        <f ca="1">_xlfn.XLOOKUP(G20&amp;$V$2,BS_CONTROLE[CHAVE],BS_CONTROLE[Quantidade_11],"-")</f>
        <v>-</v>
      </c>
      <c r="W20" s="111">
        <f ca="1">_xlfn.XLOOKUP(G20&amp;$W$2,BS_CONTROLE[CHAVE],BS_CONTROLE[Quantidade_11],"-")</f>
        <v>1600</v>
      </c>
      <c r="X20" s="111">
        <f ca="1">_xlfn.XLOOKUP(G20&amp;$X$2,BS_CONTROLE[CHAVE],BS_CONTROLE[Quantidade_11],"-")</f>
        <v>3259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1615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>
        <f ca="1">_xlfn.XLOOKUP(G27&amp;$W$2,BS_CONTROLE[CHAVE],BS_CONTROLE[Quantidade_11],"-")</f>
        <v>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 t="str">
        <f ca="1">_xlfn.XLOOKUP(G39&amp;$V$2,BS_CONTROLE[CHAVE],BS_CONTROLE[Quantidade_11],"-")</f>
        <v>-</v>
      </c>
      <c r="W39" s="111">
        <f ca="1">_xlfn.XLOOKUP(G39&amp;$W$2,BS_CONTROLE[CHAVE],BS_CONTROLE[Quantidade_11],"-")</f>
        <v>1600</v>
      </c>
      <c r="X39" s="111">
        <f ca="1">_xlfn.XLOOKUP(G39&amp;$X$2,BS_CONTROLE[CHAVE],BS_CONTROLE[Quantidade_11],"-")</f>
        <v>3259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1615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 t="str">
        <f ca="1">_xlfn.XLOOKUP(G49&amp;$V$2,BS_CONTROLE[CHAVE],BS_CONTROLE[Quantidade_11],"-")</f>
        <v>-</v>
      </c>
      <c r="W49" s="111">
        <f ca="1">_xlfn.XLOOKUP(G49&amp;$W$2,BS_CONTROLE[CHAVE],BS_CONTROLE[Quantidade_11],"-")</f>
        <v>1600</v>
      </c>
      <c r="X49" s="111">
        <f ca="1">_xlfn.XLOOKUP(G49&amp;$X$2,BS_CONTROLE[CHAVE],BS_CONTROLE[Quantidade_11],"-")</f>
        <v>3259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 t="str">
        <f ca="1">_xlfn.XLOOKUP(G59&amp;$V$2,BS_CONTROLE[CHAVE],BS_CONTROLE[Quantidade_11],"-")</f>
        <v>-</v>
      </c>
      <c r="W59" s="111">
        <f ca="1">_xlfn.XLOOKUP(G59&amp;$W$2,BS_CONTROLE[CHAVE],BS_CONTROLE[Quantidade_11],"-")</f>
        <v>1600</v>
      </c>
      <c r="X59" s="111">
        <f ca="1">_xlfn.XLOOKUP(G59&amp;$X$2,BS_CONTROLE[CHAVE],BS_CONTROLE[Quantidade_11],"-")</f>
        <v>3259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1615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220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1600</v>
      </c>
      <c r="X68" s="111">
        <f ca="1">_xlfn.XLOOKUP(G68&amp;$X$2,BS_CONTROLE[CHAVE],BS_CONTROLE[Quantidade_11],"-")</f>
        <v>3259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220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>
        <f ca="1">_xlfn.XLOOKUP(G75&amp;$W$2,BS_CONTROLE[CHAVE],BS_CONTROLE[Quantidade_11],"-")</f>
        <v>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1615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 t="str">
        <f ca="1">_xlfn.XLOOKUP(G85&amp;$V$2,BS_CONTROLE[CHAVE],BS_CONTROLE[Quantidade_11],"-")</f>
        <v>-</v>
      </c>
      <c r="W85" s="111">
        <f ca="1">_xlfn.XLOOKUP(G85&amp;$W$2,BS_CONTROLE[CHAVE],BS_CONTROLE[Quantidade_11],"-")</f>
        <v>1600</v>
      </c>
      <c r="X85" s="111">
        <f ca="1">_xlfn.XLOOKUP(G85&amp;$X$2,BS_CONTROLE[CHAVE],BS_CONTROLE[Quantidade_11],"-")</f>
        <v>3259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1615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 t="str">
        <f ca="1">_xlfn.XLOOKUP(G110&amp;$V$2,BS_CONTROLE[CHAVE],BS_CONTROLE[Quantidade_11],"-")</f>
        <v>-</v>
      </c>
      <c r="W110" s="111">
        <f ca="1">_xlfn.XLOOKUP(G110&amp;$W$2,BS_CONTROLE[CHAVE],BS_CONTROLE[Quantidade_11],"-")</f>
        <v>1600</v>
      </c>
      <c r="X110" s="111">
        <f ca="1">_xlfn.XLOOKUP(G110&amp;$X$2,BS_CONTROLE[CHAVE],BS_CONTROLE[Quantidade_11],"-")</f>
        <v>3259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0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1600</v>
      </c>
      <c r="X138" s="111">
        <f ca="1">_xlfn.XLOOKUP(G138&amp;$X$2,BS_CONTROLE[CHAVE],BS_CONTROLE[Quantidade_11],"-")</f>
        <v>3259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0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1615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1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 t="str">
        <f ca="1">_xlfn.XLOOKUP(G171&amp;$V$2,BS_CONTROLE[CHAVE],BS_CONTROLE[Quantidade_11],"-")</f>
        <v>-</v>
      </c>
      <c r="W171" s="111">
        <f ca="1">_xlfn.XLOOKUP(G171&amp;$W$2,BS_CONTROLE[CHAVE],BS_CONTROLE[Quantidade_11],"-")</f>
        <v>1600</v>
      </c>
      <c r="X171" s="111">
        <f ca="1">_xlfn.XLOOKUP(G171&amp;$X$2,BS_CONTROLE[CHAVE],BS_CONTROLE[Quantidade_11],"-")</f>
        <v>3259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0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47510</v>
      </c>
      <c r="W182" s="111">
        <f ca="1">_xlfn.XLOOKUP(G182&amp;$W$2,BS_CONTROLE[CHAVE],BS_CONTROLE[Quantidade_11],"-")</f>
        <v>40810</v>
      </c>
      <c r="X182" s="111">
        <f ca="1">_xlfn.XLOOKUP(G182&amp;$X$2,BS_CONTROLE[CHAVE],BS_CONTROLE[Quantidade_11],"-")</f>
        <v>47530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 t="str">
        <f ca="1">_xlfn.XLOOKUP(G188&amp;$V$2,BS_CONTROLE[CHAVE],BS_CONTROLE[Quantidade_11],"-")</f>
        <v>-</v>
      </c>
      <c r="W188" s="111">
        <f ca="1">_xlfn.XLOOKUP(G188&amp;$W$2,BS_CONTROLE[CHAVE],BS_CONTROLE[Quantidade_11],"-")</f>
        <v>1600</v>
      </c>
      <c r="X188" s="111">
        <f ca="1">_xlfn.XLOOKUP(G188&amp;$X$2,BS_CONTROLE[CHAVE],BS_CONTROLE[Quantidade_11],"-")</f>
        <v>3259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47510</v>
      </c>
      <c r="W195" s="111">
        <f ca="1">_xlfn.XLOOKUP(G195&amp;$W$2,BS_CONTROLE[CHAVE],BS_CONTROLE[Quantidade_11],"-")</f>
        <v>40810</v>
      </c>
      <c r="X195" s="111">
        <f ca="1">_xlfn.XLOOKUP(G195&amp;$X$2,BS_CONTROLE[CHAVE],BS_CONTROLE[Quantidade_11],"-")</f>
        <v>47530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1615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1600</v>
      </c>
      <c r="X207" s="111">
        <f ca="1">_xlfn.XLOOKUP(G207&amp;$X$2,BS_CONTROLE[CHAVE],BS_CONTROLE[Quantidade_11],"-")</f>
        <v>3259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0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220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>
        <f ca="1">_xlfn.XLOOKUP(G225&amp;$W$2,BS_CONTROLE[CHAVE],BS_CONTROLE[Quantidade_11],"-")</f>
        <v>0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 t="str">
        <f ca="1">_xlfn.XLOOKUP(G228&amp;$V$2,BS_CONTROLE[CHAVE],BS_CONTROLE[Quantidade_11],"-")</f>
        <v>-</v>
      </c>
      <c r="W228" s="111">
        <f ca="1">_xlfn.XLOOKUP(G228&amp;$W$2,BS_CONTROLE[CHAVE],BS_CONTROLE[Quantidade_11],"-")</f>
        <v>1600</v>
      </c>
      <c r="X228" s="111">
        <f ca="1">_xlfn.XLOOKUP(G228&amp;$X$2,BS_CONTROLE[CHAVE],BS_CONTROLE[Quantidade_11],"-")</f>
        <v>3259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0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1615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220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1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 t="str">
        <f ca="1">_xlfn.XLOOKUP(G261&amp;$V$2,BS_CONTROLE[CHAVE],BS_CONTROLE[Quantidade_11],"-")</f>
        <v>-</v>
      </c>
      <c r="W261" s="111">
        <f ca="1">_xlfn.XLOOKUP(G261&amp;$W$2,BS_CONTROLE[CHAVE],BS_CONTROLE[Quantidade_11],"-")</f>
        <v>1600</v>
      </c>
      <c r="X261" s="111">
        <f ca="1">_xlfn.XLOOKUP(G261&amp;$X$2,BS_CONTROLE[CHAVE],BS_CONTROLE[Quantidade_11],"-")</f>
        <v>3259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>
        <f ca="1">_xlfn.XLOOKUP(G264&amp;$W$2,BS_CONTROLE[CHAVE],BS_CONTROLE[Quantidade_11],"-")</f>
        <v>0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>
        <f ca="1">_xlfn.XLOOKUP(G274&amp;$X$2,BS_CONTROLE[CHAVE],BS_CONTROLE[Quantidade_11],"-")</f>
        <v>220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47510</v>
      </c>
      <c r="W289" s="111">
        <f ca="1">_xlfn.XLOOKUP(G289&amp;$W$2,BS_CONTROLE[CHAVE],BS_CONTROLE[Quantidade_11],"-")</f>
        <v>40810</v>
      </c>
      <c r="X289" s="111">
        <f ca="1">_xlfn.XLOOKUP(G289&amp;$X$2,BS_CONTROLE[CHAVE],BS_CONTROLE[Quantidade_11],"-")</f>
        <v>47530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>
        <f ca="1">_xlfn.XLOOKUP(G290&amp;$W$2,BS_CONTROLE[CHAVE],BS_CONTROLE[Quantidade_11],"-")</f>
        <v>1</v>
      </c>
      <c r="X290" s="111">
        <f ca="1">_xlfn.XLOOKUP(G290&amp;$X$2,BS_CONTROLE[CHAVE],BS_CONTROLE[Quantidade_11],"-")</f>
        <v>0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1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 t="str">
        <f ca="1">_xlfn.XLOOKUP(G296&amp;$V$2,BS_CONTROLE[CHAVE],BS_CONTROLE[Quantidade_11],"-")</f>
        <v>-</v>
      </c>
      <c r="W296" s="111">
        <f ca="1">_xlfn.XLOOKUP(G296&amp;$W$2,BS_CONTROLE[CHAVE],BS_CONTROLE[Quantidade_11],"-")</f>
        <v>1600</v>
      </c>
      <c r="X296" s="111">
        <f ca="1">_xlfn.XLOOKUP(G296&amp;$X$2,BS_CONTROLE[CHAVE],BS_CONTROLE[Quantidade_11],"-")</f>
        <v>3259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220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47510</v>
      </c>
      <c r="W319" s="111">
        <f ca="1">_xlfn.XLOOKUP(G319&amp;$W$2,BS_CONTROLE[CHAVE],BS_CONTROLE[Quantidade_11],"-")</f>
        <v>40810</v>
      </c>
      <c r="X319" s="111">
        <f ca="1">_xlfn.XLOOKUP(G319&amp;$X$2,BS_CONTROLE[CHAVE],BS_CONTROLE[Quantidade_11],"-")</f>
        <v>47530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1</v>
      </c>
      <c r="X320" s="111">
        <f ca="1">_xlfn.XLOOKUP(G320&amp;$X$2,BS_CONTROLE[CHAVE],BS_CONTROLE[Quantidade_11],"-")</f>
        <v>0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1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1600</v>
      </c>
      <c r="X328" s="111">
        <f ca="1">_xlfn.XLOOKUP(G328&amp;$X$2,BS_CONTROLE[CHAVE],BS_CONTROLE[Quantidade_11],"-")</f>
        <v>3259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28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0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1615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>
        <f ca="1">_xlfn.XLOOKUP(G340&amp;$X$2,BS_CONTROLE[CHAVE],BS_CONTROLE[Quantidade_11],"-")</f>
        <v>0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>
        <f ca="1">_xlfn.XLOOKUP(G344&amp;$W$2,BS_CONTROLE[CHAVE],BS_CONTROLE[Quantidade_11],"-")</f>
        <v>1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47510</v>
      </c>
      <c r="W346" s="111">
        <f ca="1">_xlfn.XLOOKUP(G346&amp;$W$2,BS_CONTROLE[CHAVE],BS_CONTROLE[Quantidade_11],"-")</f>
        <v>40810</v>
      </c>
      <c r="X346" s="111">
        <f ca="1">_xlfn.XLOOKUP(G346&amp;$X$2,BS_CONTROLE[CHAVE],BS_CONTROLE[Quantidade_11],"-")</f>
        <v>47530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>
        <f ca="1">_xlfn.XLOOKUP(G347&amp;$W$2,BS_CONTROLE[CHAVE],BS_CONTROLE[Quantidade_11],"-")</f>
        <v>0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>
        <f ca="1">_xlfn.XLOOKUP(G349&amp;$W$2,BS_CONTROLE[CHAVE],BS_CONTROLE[Quantidade_11],"-")</f>
        <v>1</v>
      </c>
      <c r="X349" s="111">
        <f ca="1">_xlfn.XLOOKUP(G349&amp;$X$2,BS_CONTROLE[CHAVE],BS_CONTROLE[Quantidade_11],"-")</f>
        <v>0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 t="str">
        <f ca="1">_xlfn.XLOOKUP(G354&amp;$V$2,BS_CONTROLE[CHAVE],BS_CONTROLE[Quantidade_11],"-")</f>
        <v>-</v>
      </c>
      <c r="W354" s="111">
        <f ca="1">_xlfn.XLOOKUP(G354&amp;$W$2,BS_CONTROLE[CHAVE],BS_CONTROLE[Quantidade_11],"-")</f>
        <v>1600</v>
      </c>
      <c r="X354" s="111">
        <f ca="1">_xlfn.XLOOKUP(G354&amp;$X$2,BS_CONTROLE[CHAVE],BS_CONTROLE[Quantidade_11],"-")</f>
        <v>3259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28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1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>
        <f ca="1">_xlfn.XLOOKUP(G360&amp;$W$2,BS_CONTROLE[CHAVE],BS_CONTROLE[Quantidade_11],"-")</f>
        <v>0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0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OPORTUNIDADE</v>
      </c>
      <c r="B371" s="108" t="str">
        <f>IF(FN_MC!X270="","*",FN_MC!X270)</f>
        <v>Oportunidade</v>
      </c>
      <c r="C371" s="108" t="str">
        <f>IF(FN_MC!Z270="","*",FN_MC!Z270)</f>
        <v>*</v>
      </c>
      <c r="D371" s="109" t="str">
        <f>IF(FN_MC!S270="","*",FN_MC!S270)</f>
        <v>MALHA CENTRAL</v>
      </c>
      <c r="E371" s="109" t="str">
        <f>IF(FN_MC!T270="","*",FN_MC!T270)</f>
        <v>PRV-POV</v>
      </c>
      <c r="F371" s="109">
        <f>IF(FN_MC!B270="","*",FN_MC!B270)</f>
        <v>46039</v>
      </c>
      <c r="G371" s="109" t="str">
        <f>IF(FN_MC!D270="","*",FN_MC!D270)</f>
        <v>E14</v>
      </c>
      <c r="H371" s="109" t="str">
        <f>IF(FN_MC!F270="","*",FN_MC!F270)</f>
        <v>MECANIZAÇÃO - ESMERILHADORA</v>
      </c>
      <c r="I371" s="109" t="str">
        <f>IF(FN_MC!H270="","*",FN_MC!H270)</f>
        <v>PPR</v>
      </c>
      <c r="J371" s="109" t="str">
        <f>IF(FN_MC!I270="","*",FN_MC!I270)</f>
        <v>PPR</v>
      </c>
      <c r="K371" s="109" t="str">
        <f>IF(FN_MC!M270="","*",FN_MC!M270)</f>
        <v>PPR-PQI</v>
      </c>
      <c r="L371" s="328" t="str">
        <f>IF(FN_MC!N270="","*",FN_MC!N270)</f>
        <v>PPRPQI</v>
      </c>
      <c r="M371" s="110">
        <f>IF(FN_MC!J270="","*",FN_MC!J270)</f>
        <v>103</v>
      </c>
      <c r="N371" s="291">
        <f>IF(FN_MC!K270="","*",FN_MC!K270)</f>
        <v>1985</v>
      </c>
      <c r="O371" s="291" t="str">
        <f>IF(FN_MC!L270="","*",FN_MC!L270)</f>
        <v>-</v>
      </c>
      <c r="P371" s="110"/>
      <c r="Q371" s="127">
        <f>IF(FN_MC!O270="","*",FN_MC!O270)</f>
        <v>0.99930555555555556</v>
      </c>
      <c r="R371" s="127">
        <f>IF(FN_MC!P270="","*",FN_MC!P270)</f>
        <v>4.1666666666666664E-2</v>
      </c>
      <c r="S371" s="109" t="str">
        <f>IF(FN_MC!Q270="","*",CONCATENATE(FN_MC!Q270," ",FN_MC!R270))</f>
        <v>20000 M</v>
      </c>
      <c r="T371" s="109" t="str">
        <f>IF(FN_MC!V270="","*",FN_MC!V270)</f>
        <v>Fernanda</v>
      </c>
      <c r="U371" s="109" t="str">
        <f>IF(FN_MC!W270="","*",FN_MC!W270)</f>
        <v>Esmerilhamento</v>
      </c>
      <c r="V371" s="111">
        <f ca="1">_xlfn.XLOOKUP(G371&amp;$V$2,BS_CONTROLE[CHAVE],BS_CONTROLE[Quantidade_11],"-")</f>
        <v>47510</v>
      </c>
      <c r="W371" s="111">
        <f ca="1">_xlfn.XLOOKUP(G371&amp;$W$2,BS_CONTROLE[CHAVE],BS_CONTROLE[Quantidade_11],"-")</f>
        <v>40810</v>
      </c>
      <c r="X371" s="111">
        <f ca="1">_xlfn.XLOOKUP(G371&amp;$X$2,BS_CONTROLE[CHAVE],BS_CONTROLE[Quantidade_11],"-")</f>
        <v>47530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8.3333333333333329E-2</v>
      </c>
      <c r="S373" s="109" t="str">
        <f>IF(FN_MC!Q272="","*",CONCATENATE(FN_MC!Q272," ",FN_MC!R272))</f>
        <v>1120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 t="str">
        <f ca="1">_xlfn.XLOOKUP(G373&amp;$V$2,BS_CONTROLE[CHAVE],BS_CONTROLE[Quantidade_11],"-")</f>
        <v>-</v>
      </c>
      <c r="W373" s="111">
        <f ca="1">_xlfn.XLOOKUP(G373&amp;$W$2,BS_CONTROLE[CHAVE],BS_CONTROLE[Quantidade_11],"-")</f>
        <v>1600</v>
      </c>
      <c r="X373" s="111">
        <f ca="1">_xlfn.XLOOKUP(G373&amp;$X$2,BS_CONTROLE[CHAVE],BS_CONTROLE[Quantidade_11],"-")</f>
        <v>3259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28</v>
      </c>
      <c r="W375" s="111">
        <f ca="1">_xlfn.XLOOKUP(G375&amp;$W$2,BS_CONTROLE[CHAVE],BS_CONTROLE[Quantidade_11],"-")</f>
        <v>28</v>
      </c>
      <c r="X375" s="111">
        <f ca="1">_xlfn.XLOOKUP(G375&amp;$X$2,BS_CONTROLE[CHAVE],BS_CONTROLE[Quantidade_11],"-")</f>
        <v>1</v>
      </c>
    </row>
    <row r="376" spans="1:24" s="112" customFormat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TEP</v>
      </c>
      <c r="L376" s="328" t="str">
        <f>IF(FN_MC!N275="","*",FN_MC!N275)</f>
        <v>TEP1</v>
      </c>
      <c r="M376" s="110">
        <f>IF(FN_MC!J275="","*",FN_MC!J275)</f>
        <v>98</v>
      </c>
      <c r="N376" s="291">
        <f>IF(FN_MC!K275="","*",FN_MC!K275)</f>
        <v>563.93100000000004</v>
      </c>
      <c r="O376" s="291" t="str">
        <f>IF(FN_MC!L275="","*",FN_MC!L275)</f>
        <v>-</v>
      </c>
      <c r="P376" s="110"/>
      <c r="Q376" s="127">
        <f>IF(FN_MC!O275="","*",FN_MC!O275)</f>
        <v>0.375</v>
      </c>
      <c r="R376" s="127">
        <f>IF(FN_MC!P275="","*",FN_MC!P275)</f>
        <v>8.3333333333333329E-2</v>
      </c>
      <c r="S376" s="109" t="str">
        <f>IF(FN_MC!Q275="","*",CONCATENATE(FN_MC!Q275," ",FN_MC!R275))</f>
        <v>624 M</v>
      </c>
      <c r="T376" s="109" t="str">
        <f>IF(FN_MC!V275="","*",FN_MC!V275)</f>
        <v>Camila</v>
      </c>
      <c r="U376" s="109" t="str">
        <f>IF(FN_MC!W275="","*",FN_MC!W275)</f>
        <v>Descarga de 2 barras no equip - 98/563383-563931cv</v>
      </c>
      <c r="V376" s="111">
        <f ca="1">_xlfn.XLOOKUP(G376&amp;$V$2,BS_CONTROLE[CHAVE],BS_CONTROLE[Quantidade_11],"-")</f>
        <v>0</v>
      </c>
      <c r="W376" s="111">
        <f ca="1">_xlfn.XLOOKUP(G376&amp;$W$2,BS_CONTROLE[CHAVE],BS_CONTROLE[Quantidade_11],"-")</f>
        <v>0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IF(FN_MC!Y276="","*",FN_MC!Y276)</f>
        <v>*</v>
      </c>
      <c r="B377" s="108" t="str">
        <f>IF(FN_MC!X276="","*",FN_MC!X276)</f>
        <v>Oportunidade</v>
      </c>
      <c r="C377" s="108" t="str">
        <f>IF(FN_MC!Z276="","*",FN_MC!Z276)</f>
        <v>*</v>
      </c>
      <c r="D377" s="109" t="str">
        <f>IF(FN_MC!S276="","*",FN_MC!S276)</f>
        <v>MALHA CENTRAL</v>
      </c>
      <c r="E377" s="109" t="str">
        <f>IF(FN_MC!T276="","*",FN_MC!T276)</f>
        <v>PRV-POV</v>
      </c>
      <c r="F377" s="109">
        <f>IF(FN_MC!B276="","*",FN_MC!B276)</f>
        <v>46040</v>
      </c>
      <c r="G377" s="109" t="str">
        <f>IF(FN_MC!D276="","*",FN_MC!D276)</f>
        <v>E14</v>
      </c>
      <c r="H377" s="109" t="str">
        <f>IF(FN_MC!F276="","*",FN_MC!F276)</f>
        <v>DESLOCAMENTO</v>
      </c>
      <c r="I377" s="109" t="str">
        <f>IF(FN_MC!H276="","*",FN_MC!H276)</f>
        <v>PPR</v>
      </c>
      <c r="J377" s="109" t="str">
        <f>IF(FN_MC!I276="","*",FN_MC!I276)</f>
        <v>PSG</v>
      </c>
      <c r="K377" s="109" t="str">
        <f>IF(FN_MC!M276="","*",FN_MC!M276)</f>
        <v>PPR-PSG</v>
      </c>
      <c r="L377" s="328" t="str">
        <f>IF(FN_MC!N276="","*",FN_MC!N276)</f>
        <v>PPRPSG</v>
      </c>
      <c r="M377" s="110">
        <f>IF(FN_MC!J276="","*",FN_MC!J276)</f>
        <v>103</v>
      </c>
      <c r="N377" s="291">
        <f>IF(FN_MC!K276="","*",FN_MC!K276)</f>
        <v>1985</v>
      </c>
      <c r="O377" s="291" t="str">
        <f>IF(FN_MC!L276="","*",FN_MC!L276)</f>
        <v>-</v>
      </c>
      <c r="P377" s="110"/>
      <c r="Q377" s="127">
        <f>IF(FN_MC!O276="","*",FN_MC!O276)</f>
        <v>0.99930555555555556</v>
      </c>
      <c r="R377" s="127">
        <f>IF(FN_MC!P276="","*",FN_MC!P276)</f>
        <v>4.1666666666666664E-2</v>
      </c>
      <c r="S377" s="109" t="str">
        <f>IF(FN_MC!Q276="","*",CONCATENATE(FN_MC!Q276," ",FN_MC!R276))</f>
        <v>1 BINÁRIO</v>
      </c>
      <c r="T377" s="109" t="str">
        <f>IF(FN_MC!V276="","*",FN_MC!V276)</f>
        <v>Fernanda</v>
      </c>
      <c r="U377" s="109" t="str">
        <f>IF(FN_MC!W276="","*",FN_MC!W276)</f>
        <v>Deslocamento entre PPR-PSG</v>
      </c>
      <c r="V377" s="111">
        <f ca="1">_xlfn.XLOOKUP(G377&amp;$V$2,BS_CONTROLE[CHAVE],BS_CONTROLE[Quantidade_11],"-")</f>
        <v>47510</v>
      </c>
      <c r="W377" s="111">
        <f ca="1">_xlfn.XLOOKUP(G377&amp;$W$2,BS_CONTROLE[CHAVE],BS_CONTROLE[Quantidade_11],"-")</f>
        <v>40810</v>
      </c>
      <c r="X377" s="111">
        <f ca="1">_xlfn.XLOOKUP(G377&amp;$X$2,BS_CONTROLE[CHAVE],BS_CONTROLE[Quantidade_11],"-")</f>
        <v>47530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1600</v>
      </c>
      <c r="X382" s="111">
        <f ca="1">_xlfn.XLOOKUP(G382&amp;$X$2,BS_CONTROLE[CHAVE],BS_CONTROLE[Quantidade_11],"-")</f>
        <v>3259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 t="str">
        <f>IF(FN_MC!B284="","*",FN_MC!B284)</f>
        <v>*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28</v>
      </c>
      <c r="W385" s="111">
        <f ca="1">_xlfn.XLOOKUP(G385&amp;$W$2,BS_CONTROLE[CHAVE],BS_CONTROLE[Quantidade_11],"-")</f>
        <v>28</v>
      </c>
      <c r="X385" s="111">
        <f ca="1">_xlfn.XLOOKUP(G385&amp;$X$2,BS_CONTROLE[CHAVE],BS_CONTROLE[Quantidade_11],"-")</f>
        <v>1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Oportunidade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537.29999999999995</v>
      </c>
      <c r="O388" s="291">
        <f>IF(FN_MC!L287="","*",FN_MC!L287)</f>
        <v>535.9</v>
      </c>
      <c r="P388" s="110"/>
      <c r="Q388" s="127">
        <f>IF(FN_MC!O287="","*",FN_MC!O287)</f>
        <v>0.41666666666666669</v>
      </c>
      <c r="R388" s="127">
        <f>IF(FN_MC!P287="","*",FN_MC!P287)</f>
        <v>8.3333333333333329E-2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3 barras - 98/536413-537358tg
1 barra - 98/535952-536413cv</v>
      </c>
      <c r="V388" s="111">
        <f ca="1">_xlfn.XLOOKUP(G388&amp;$V$2,BS_CONTROLE[CHAVE],BS_CONTROLE[Quantidade_11],"-")</f>
        <v>0</v>
      </c>
      <c r="W388" s="111">
        <f ca="1">_xlfn.XLOOKUP(G388&amp;$W$2,BS_CONTROLE[CHAVE],BS_CONTROLE[Quantidade_11],"-")</f>
        <v>0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Oportunidade</v>
      </c>
      <c r="C389" s="108" t="str">
        <f>IF(FN_MC!Z288="","*",FN_MC!Z288)</f>
        <v>*</v>
      </c>
      <c r="D389" s="109" t="str">
        <f>IF(FN_MC!S288="","*",FN_MC!S288)</f>
        <v>FERRONORTE</v>
      </c>
      <c r="E389" s="109" t="str">
        <f>IF(FN_MC!T288="","*",FN_MC!T288)</f>
        <v>TCS-TGR</v>
      </c>
      <c r="F389" s="109">
        <f>IF(FN_MC!B288="","*",FN_MC!B288)</f>
        <v>46041</v>
      </c>
      <c r="G389" s="109" t="str">
        <f>IF(FN_MC!D288="","*",FN_MC!D288)</f>
        <v>W70</v>
      </c>
      <c r="H389" s="109" t="str">
        <f>IF(FN_MC!F288="","*",FN_MC!F288)</f>
        <v>DESLOCAMENTO</v>
      </c>
      <c r="I389" s="109" t="str">
        <f>IF(FN_MC!H288="","*",FN_MC!H288)</f>
        <v>TGR2</v>
      </c>
      <c r="J389" s="109" t="str">
        <f>IF(FN_MC!I288="","*",FN_MC!I288)</f>
        <v>TOM</v>
      </c>
      <c r="K389" s="109" t="str">
        <f>IF(FN_MC!M288="","*",FN_MC!M288)</f>
        <v>TGR-TOM</v>
      </c>
      <c r="L389" s="328" t="str">
        <f>IF(FN_MC!N288="","*",FN_MC!N288)</f>
        <v>TGRTOM</v>
      </c>
      <c r="M389" s="110">
        <f>IF(FN_MC!J288="","*",FN_MC!J288)</f>
        <v>74</v>
      </c>
      <c r="N389" s="291">
        <f>IF(FN_MC!K288="","*",FN_MC!K288)</f>
        <v>500</v>
      </c>
      <c r="O389" s="291" t="str">
        <f>IF(FN_MC!L288="","*",FN_MC!L288)</f>
        <v>-</v>
      </c>
      <c r="P389" s="110"/>
      <c r="Q389" s="127">
        <f>IF(FN_MC!O288="","*",FN_MC!O288)</f>
        <v>0.33333333333333331</v>
      </c>
      <c r="R389" s="127">
        <f>IF(FN_MC!P288="","*",FN_MC!P288)</f>
        <v>4.1666666666666664E-2</v>
      </c>
      <c r="S389" s="109" t="str">
        <f>IF(FN_MC!Q288="","*",CONCATENATE(FN_MC!Q288," ",FN_MC!R288))</f>
        <v>1 BINÁRIO</v>
      </c>
      <c r="T389" s="109" t="str">
        <f>IF(FN_MC!V288="","*",FN_MC!V288)</f>
        <v>Camila</v>
      </c>
      <c r="U389" s="109" t="str">
        <f>IF(FN_MC!W288="","*",FN_MC!W288)</f>
        <v>Deslocamento para abastecimento das locomotivas</v>
      </c>
      <c r="V389" s="111">
        <f ca="1">_xlfn.XLOOKUP(G389&amp;$V$2,BS_CONTROLE[CHAVE],BS_CONTROLE[Quantidade_11],"-")</f>
        <v>28</v>
      </c>
      <c r="W389" s="111">
        <f ca="1">_xlfn.XLOOKUP(G389&amp;$W$2,BS_CONTROLE[CHAVE],BS_CONTROLE[Quantidade_11],"-")</f>
        <v>28</v>
      </c>
      <c r="X389" s="111">
        <f ca="1">_xlfn.XLOOKUP(G389&amp;$X$2,BS_CONTROLE[CHAVE],BS_CONTROLE[Quantidade_11],"-")</f>
        <v>1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0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 t="str">
        <f ca="1">_xlfn.XLOOKUP(G391&amp;$V$2,BS_CONTROLE[CHAVE],BS_CONTROLE[Quantidade_11],"-")</f>
        <v>-</v>
      </c>
      <c r="W391" s="111">
        <f ca="1">_xlfn.XLOOKUP(G391&amp;$W$2,BS_CONTROLE[CHAVE],BS_CONTROLE[Quantidade_11],"-")</f>
        <v>1615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>
        <f ca="1">_xlfn.XLOOKUP(G392&amp;$X$2,BS_CONTROLE[CHAVE],BS_CONTROLE[Quantidade_11],"-")</f>
        <v>220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>
        <f ca="1">_xlfn.XLOOKUP(G395&amp;$X$2,BS_CONTROLE[CHAVE],BS_CONTROLE[Quantidade_11],"-")</f>
        <v>0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Oportunidade</v>
      </c>
      <c r="C397" s="108" t="str">
        <f>IF(FN_MC!Z296="","*",FN_MC!Z296)</f>
        <v>*</v>
      </c>
      <c r="D397" s="109" t="str">
        <f>IF(FN_MC!S296="","*",FN_MC!S296)</f>
        <v>MALHA CENTRAL</v>
      </c>
      <c r="E397" s="109" t="str">
        <f>IF(FN_MC!T296="","*",FN_MC!T296)</f>
        <v>RAMAL</v>
      </c>
      <c r="F397" s="109">
        <f>IF(FN_MC!B296="","*",FN_MC!B296)</f>
        <v>46041</v>
      </c>
      <c r="G397" s="109" t="str">
        <f>IF(FN_MC!D296="","*",FN_MC!D296)</f>
        <v>A88</v>
      </c>
      <c r="H397" s="109" t="str">
        <f>IF(FN_MC!F296="","*",FN_MC!F296)</f>
        <v>INSPEÇÃO AUTO DE LINHA</v>
      </c>
      <c r="I397" s="109" t="str">
        <f>IF(FN_MC!H296="","*",FN_MC!H296)</f>
        <v>ZTR</v>
      </c>
      <c r="J397" s="109" t="str">
        <f>IF(FN_MC!I296="","*",FN_MC!I296)</f>
        <v>ZDK</v>
      </c>
      <c r="K397" s="109" t="str">
        <f>IF(FN_MC!M296="","*",FN_MC!M296)</f>
        <v>ZFG-ZTR</v>
      </c>
      <c r="L397" s="328" t="str">
        <f>IF(FN_MC!N296="","*",FN_MC!N296)</f>
        <v>ZFGZTR</v>
      </c>
      <c r="M397" s="110">
        <f>IF(FN_MC!J296="","*",FN_MC!J296)</f>
        <v>78</v>
      </c>
      <c r="N397" s="291">
        <f>IF(FN_MC!K296="","*",FN_MC!K296)</f>
        <v>227</v>
      </c>
      <c r="O397" s="291">
        <f>IF(FN_MC!L296="","*",FN_MC!L296)</f>
        <v>251</v>
      </c>
      <c r="P397" s="110"/>
      <c r="Q397" s="127">
        <f>IF(FN_MC!O296="","*",FN_MC!O296)</f>
        <v>0.33333333333333331</v>
      </c>
      <c r="R397" s="127">
        <f>IF(FN_MC!P296="","*",FN_MC!P296)</f>
        <v>4.1666666666666664E-2</v>
      </c>
      <c r="S397" s="109" t="str">
        <f>IF(FN_MC!Q296="","*",CONCATENATE(FN_MC!Q296," ",FN_MC!R296))</f>
        <v>1 BINÁRIO</v>
      </c>
      <c r="T397" s="109" t="str">
        <f>IF(FN_MC!V296="","*",FN_MC!V296)</f>
        <v>Josimar</v>
      </c>
      <c r="U397" s="109" t="str">
        <f>IF(FN_MC!W296="","*",FN_MC!W296)</f>
        <v>Ronda de auto de linha</v>
      </c>
      <c r="V397" s="111" t="str">
        <f ca="1">_xlfn.XLOOKUP(G397&amp;$V$2,BS_CONTROLE[CHAVE],BS_CONTROLE[Quantidade_11],"-")</f>
        <v>-</v>
      </c>
      <c r="W397" s="111">
        <f ca="1">_xlfn.XLOOKUP(G397&amp;$W$2,BS_CONTROLE[CHAVE],BS_CONTROLE[Quantidade_11],"-")</f>
        <v>1</v>
      </c>
      <c r="X397" s="111">
        <f ca="1">_xlfn.XLOOKUP(G397&amp;$X$2,BS_CONTROLE[CHAVE],BS_CONTROLE[Quantidade_11],"-")</f>
        <v>0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Contrato</v>
      </c>
      <c r="C402" s="108" t="str">
        <f>IF(FN_MC!Z301="","*",FN_MC!Z301)</f>
        <v>*</v>
      </c>
      <c r="D402" s="109" t="str">
        <f>IF(FN_MC!S301="","*",FN_MC!S301)</f>
        <v>FERRONORTE</v>
      </c>
      <c r="E402" s="109" t="str">
        <f>IF(FN_MC!T301="","*",FN_MC!T301)</f>
        <v>TGR-TRO</v>
      </c>
      <c r="F402" s="109" t="str">
        <f>IF(FN_MC!B301="","*",FN_MC!B301)</f>
        <v>*</v>
      </c>
      <c r="G402" s="109" t="str">
        <f>IF(FN_MC!D301="","*",FN_MC!D301)</f>
        <v>E46</v>
      </c>
      <c r="H402" s="109" t="str">
        <f>IF(FN_MC!F301="","*",FN_MC!F301)</f>
        <v>TRILHEIRO - DESCARGA</v>
      </c>
      <c r="I402" s="109" t="str">
        <f>IF(FN_MC!H301="","*",FN_MC!H301)</f>
        <v>TIQ</v>
      </c>
      <c r="J402" s="109" t="str">
        <f>IF(FN_MC!I301="","*",FN_MC!I301)</f>
        <v>TIQ</v>
      </c>
      <c r="K402" s="109" t="str">
        <f>IF(FN_MC!M301="","*",FN_MC!M301)</f>
        <v>TBE-TRM</v>
      </c>
      <c r="L402" s="328" t="str">
        <f>IF(FN_MC!N301="","*",FN_MC!N301)</f>
        <v>TBE539</v>
      </c>
      <c r="M402" s="110">
        <f>IF(FN_MC!J301="","*",FN_MC!J301)</f>
        <v>98</v>
      </c>
      <c r="N402" s="291">
        <f>IF(FN_MC!K301="","*",FN_MC!K301)</f>
        <v>532.79999999999995</v>
      </c>
      <c r="O402" s="291" t="str">
        <f>IF(FN_MC!L301="","*",FN_MC!L301)</f>
        <v>-</v>
      </c>
      <c r="P402" s="110"/>
      <c r="Q402" s="127">
        <f>IF(FN_MC!O301="","*",FN_MC!O301)</f>
        <v>0.41666666666666669</v>
      </c>
      <c r="R402" s="127">
        <f>IF(FN_MC!P301="","*",FN_MC!P301)</f>
        <v>0.125</v>
      </c>
      <c r="S402" s="109" t="str">
        <f>IF(FN_MC!Q301="","*",CONCATENATE(FN_MC!Q301," ",FN_MC!R301))</f>
        <v>1248 M</v>
      </c>
      <c r="T402" s="109" t="str">
        <f>IF(FN_MC!V301="","*",FN_MC!V301)</f>
        <v>Camila</v>
      </c>
      <c r="U402" s="109" t="str">
        <f>IF(FN_MC!W301="","*",FN_MC!W301)</f>
        <v>2 barras - 98/532291-532831tg
2 barras - 98/531510-531970tg</v>
      </c>
      <c r="V402" s="111">
        <f ca="1">_xlfn.XLOOKUP(G402&amp;$V$2,BS_CONTROLE[CHAVE],BS_CONTROLE[Quantidade_11],"-")</f>
        <v>0</v>
      </c>
      <c r="W402" s="111">
        <f ca="1">_xlfn.XLOOKUP(G402&amp;$W$2,BS_CONTROLE[CHAVE],BS_CONTROLE[Quantidade_11],"-")</f>
        <v>0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1659</v>
      </c>
    </row>
  </sheetData>
  <autoFilter ref="A2:Y3000" xr:uid="{D1126E52-FA3F-4EAC-A720-DDE9797BEFF6}">
    <filterColumn colId="5">
      <filters>
        <dateGroupItem year="2026" month="1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1660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1661</v>
      </c>
      <c r="C4" s="321" t="s">
        <v>1662</v>
      </c>
      <c r="D4" s="321" t="s">
        <v>1663</v>
      </c>
      <c r="E4" s="321" t="s">
        <v>1664</v>
      </c>
      <c r="F4" s="321" t="s">
        <v>545</v>
      </c>
      <c r="G4" s="321" t="s">
        <v>1665</v>
      </c>
      <c r="H4" s="187"/>
    </row>
    <row r="5" spans="1:8" ht="43.5">
      <c r="A5" s="187"/>
      <c r="B5" s="322" t="s">
        <v>1666</v>
      </c>
      <c r="C5" s="322">
        <v>309525</v>
      </c>
      <c r="D5" s="322" t="s">
        <v>1667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1668</v>
      </c>
      <c r="C6" s="322">
        <v>256875</v>
      </c>
      <c r="D6" s="322" t="s">
        <v>1669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1670</v>
      </c>
      <c r="C7" s="322">
        <v>257278</v>
      </c>
      <c r="D7" s="322" t="s">
        <v>1671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1672</v>
      </c>
      <c r="C8" s="322">
        <v>261794</v>
      </c>
      <c r="D8" s="322" t="s">
        <v>1673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1674</v>
      </c>
      <c r="C9" s="322">
        <v>257033</v>
      </c>
      <c r="D9" s="322" t="s">
        <v>1675</v>
      </c>
      <c r="E9" s="322" t="s">
        <v>240</v>
      </c>
      <c r="F9" s="322" t="s">
        <v>732</v>
      </c>
      <c r="G9" s="322" t="s">
        <v>1676</v>
      </c>
      <c r="H9" s="187"/>
    </row>
    <row r="10" spans="1:8" ht="43.5">
      <c r="A10" s="187"/>
      <c r="B10" s="322" t="s">
        <v>1677</v>
      </c>
      <c r="C10" s="322">
        <v>396578</v>
      </c>
      <c r="D10" s="322" t="s">
        <v>1678</v>
      </c>
      <c r="E10" s="322" t="s">
        <v>240</v>
      </c>
      <c r="F10" s="322" t="s">
        <v>732</v>
      </c>
      <c r="G10" s="322" t="s">
        <v>1676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1679</v>
      </c>
      <c r="C2" s="95" t="s">
        <v>1162</v>
      </c>
      <c r="D2" s="95" t="s">
        <v>1164</v>
      </c>
      <c r="E2" s="95" t="s">
        <v>1680</v>
      </c>
      <c r="F2" s="95" t="s">
        <v>1681</v>
      </c>
      <c r="G2" s="95" t="s">
        <v>1682</v>
      </c>
      <c r="H2" s="95" t="s">
        <v>1683</v>
      </c>
      <c r="I2" s="95" t="s">
        <v>1684</v>
      </c>
      <c r="J2" s="95" t="s">
        <v>1685</v>
      </c>
      <c r="K2" s="130" t="s">
        <v>1686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TAL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>
        <f>IF(FN_MC!B291="","*",FN_MC!B291)</f>
        <v>46041</v>
      </c>
      <c r="D289" s="120" t="str">
        <f>IF(FN_MC!D291="","*",FN_MC!D291)</f>
        <v>A60</v>
      </c>
      <c r="E289" s="120" t="str">
        <f>IF(FN_MC!H291="","*",FN_MC!H291)</f>
        <v>TCS2</v>
      </c>
      <c r="F289" s="136" t="str">
        <f>IF(FN_MC!M291="","*",FN_MC!M291)</f>
        <v>TCS-TMI</v>
      </c>
      <c r="G289" s="120" t="str">
        <f>IF(FN_MC!I291="","*",FN_MC!I291)</f>
        <v>TMI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*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*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*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*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*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*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*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*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1687</v>
      </c>
      <c r="D5" s="394"/>
      <c r="E5" s="394"/>
      <c r="F5" s="394"/>
      <c r="G5" s="394"/>
      <c r="H5" s="394"/>
      <c r="I5" s="394"/>
      <c r="J5" s="395"/>
      <c r="K5" s="396" t="s">
        <v>1688</v>
      </c>
      <c r="L5" s="397"/>
      <c r="M5" s="397"/>
      <c r="N5" s="397"/>
      <c r="O5" s="398" t="s">
        <v>1689</v>
      </c>
      <c r="P5" s="399"/>
      <c r="Q5" s="400"/>
    </row>
    <row r="6" spans="1:17" s="93" customFormat="1" ht="15.75" customHeight="1">
      <c r="A6" s="87" t="s">
        <v>1657</v>
      </c>
      <c r="B6" s="94" t="s">
        <v>1656</v>
      </c>
      <c r="C6" s="95" t="s">
        <v>1177</v>
      </c>
      <c r="D6" s="96" t="s">
        <v>1178</v>
      </c>
      <c r="E6" s="95" t="s">
        <v>1690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1691</v>
      </c>
      <c r="M6" s="138" t="s">
        <v>30</v>
      </c>
      <c r="N6" s="139" t="s">
        <v>1172</v>
      </c>
      <c r="O6" s="241" t="s">
        <v>1215</v>
      </c>
      <c r="P6" s="152"/>
      <c r="Q6" s="188" t="s">
        <v>1692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1692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2026-01-18T10:54:03Z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