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513" documentId="8_{B6337239-1A00-434D-AAD0-422EA1FEB5AE}" xr6:coauthVersionLast="47" xr6:coauthVersionMax="47" xr10:uidLastSave="{22582AD2-891F-439F-9683-469828D613C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04" i="1" l="1"/>
  <c r="AY305" i="1"/>
  <c r="M328" i="1" a="1"/>
  <c r="M328" i="1"/>
  <c r="N328" i="1" a="1"/>
  <c r="N328" i="1"/>
  <c r="N305" i="1" a="1"/>
  <c r="N305" i="1" s="1"/>
  <c r="BC303" i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L416" i="12"/>
  <c r="R318" i="1"/>
  <c r="S416" i="12" s="1"/>
  <c r="S318" i="1" a="1"/>
  <c r="S318" i="1" s="1"/>
  <c r="D416" i="12" s="1"/>
  <c r="T318" i="1" a="1"/>
  <c r="T318" i="1" s="1"/>
  <c r="E416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L418" i="12"/>
  <c r="R320" i="1"/>
  <c r="S320" i="1" a="1"/>
  <c r="S320" i="1" s="1"/>
  <c r="D418" i="12" s="1"/>
  <c r="T320" i="1" a="1"/>
  <c r="T320" i="1" s="1"/>
  <c r="E4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L421" i="12"/>
  <c r="R323" i="1"/>
  <c r="S323" i="1" a="1"/>
  <c r="S323" i="1" s="1"/>
  <c r="D421" i="12" s="1"/>
  <c r="T323" i="1" a="1"/>
  <c r="T323" i="1" s="1"/>
  <c r="E421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L426" i="12"/>
  <c r="R328" i="1"/>
  <c r="S426" i="12" s="1"/>
  <c r="S328" i="1" a="1"/>
  <c r="S328" i="1" s="1"/>
  <c r="D426" i="12" s="1"/>
  <c r="T328" i="1" a="1"/>
  <c r="T328" i="1" s="1"/>
  <c r="E4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L431" i="12"/>
  <c r="D431" i="12"/>
  <c r="E431" i="12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6" i="1" l="1"/>
  <c r="AJ334" i="1"/>
  <c r="AJ332" i="1"/>
  <c r="AJ318" i="1"/>
  <c r="AJ328" i="1"/>
  <c r="AJ323" i="1"/>
  <c r="AJ325" i="1"/>
  <c r="AJ314" i="1"/>
  <c r="AJ320" i="1"/>
  <c r="AJ316" i="1"/>
  <c r="AJ302" i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<sst xmlns="http://schemas.openxmlformats.org/spreadsheetml/2006/main" count="6769" uniqueCount="1755">
  <si>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</si>
  <si>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</si>
  <si>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</si>
  <si>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</si>
  <si>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</si>
  <si>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</si>
  <si>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</si>
  <si>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</si>
  <si>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</si>
  <si>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</si>
  <si>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</si>
  <si>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</si>
  <si>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</si>
  <si>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</si>
  <si>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</si>
  <si>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</si>
  <si>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</si>
  <si>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</si>
  <si>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</si>
  <si>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</si>
  <si>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</si>
  <si>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</si>
  <si>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</si>
  <si>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</si>
  <si>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</si>
  <si>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</si>
  <si>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</si>
  <si>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</si>
  <si>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</si>
  <si>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</si>
  <si>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</si>
  <si>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</si>
  <si>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</si>
  <si>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</si>
  <si>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</si>
  <si>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</si>
  <si>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</si>
  <si>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</si>
  <si>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</si>
  <si>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</si>
  <si>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</si>
  <si>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</si>
  <si>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</si>
  <si>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</si>
  <si>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</si>
  <si>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</si>
  <si>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</si>
  <si>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</si>
  <si>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</si>
  <si>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</si>
  <si>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</si>
  <si>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</si>
  <si>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</si>
  <si>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</si>
  <si>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</si>
  <si>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</si>
  <si>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</si>
  <si>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</si>
  <si>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</si>
  <si>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</si>
  <si>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</si>
  <si>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</si>
  <si>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</si>
  <si>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</si>
  <si>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</si>
  <si>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</si>
  <si>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</si>
  <si>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</si>
  <si>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</si>
  <si>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</si>
  <si>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</si>
  <si>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</si>
  <si>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</si>
  <si>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</si>
  <si>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</si>
  <si>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</si>
  <si>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</si>
  <si>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</si>
  <si>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</si>
  <si>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</si>
  <si>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</si>
  <si>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</si>
  <si>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</si>
  <si>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</si>
  <si>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</si>
  <si>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</si>
  <si>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</si>
  <si>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</si>
  <si>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</si>
  <si>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</si>
  <si>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</si>
  <si>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</si>
  <si>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</si>
  <si>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</si>
  <si>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</si>
  <si>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</si>
  <si>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</si>
  <si>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</si>
  <si>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</si>
  <si>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</si>
  <si>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</si>
  <si>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</si>
  <si>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</si>
  <si>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</si>
  <si>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</si>
  <si>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</si>
  <si>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</si>
  <si>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</si>
  <si>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</si>
  <si>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</si>
  <si>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</si>
  <si>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</si>
  <si>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</si>
  <si>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</si>
  <si>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</si>
  <si>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</si>
  <si>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</si>
  <si>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</si>
  <si>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</si>
  <si>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</si>
  <si>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</si>
  <si>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</si>
  <si>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</si>
  <si>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</si>
  <si>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</si>
  <si>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</si>
  <si>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</si>
  <si>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</si>
  <si>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</si>
  <si>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</si>
  <si>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</si>
  <si>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</si>
  <si>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</si>
  <si>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</si>
  <si>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</si>
  <si>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</si>
  <si>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</si>
  <si>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</si>
  <si>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</si>
  <si>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</si>
  <si>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</si>
  <si>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</si>
  <si>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</si>
  <si>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</si>
  <si>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</si>
  <si>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</si>
  <si>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</si>
  <si>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</si>
  <si>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</si>
  <si>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</si>
  <si>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</si>
  <si>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</si>
  <si>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</si>
  <si>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</si>
  <si>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</si>
  <si>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</si>
  <si>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</si>
  <si>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</si>
  <si>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</si>
  <si>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</si>
  <si>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</si>
  <si>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</si>
  <si>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</si>
  <si>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</si>
  <si>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</si>
  <si>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</si>
  <si>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</si>
  <si>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</si>
  <si>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</si>
  <si>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</si>
  <si>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</si>
  <si>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</si>
  <si>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</si>
  <si>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</si>
  <si>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</si>
  <si>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</si>
  <si>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</si>
  <si>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</si>
  <si>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</si>
  <si>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</si>
  <si>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</si>
  <si>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</si>
  <si>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</si>
  <si>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</si>
  <si>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</si>
  <si>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</si>
  <si>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</si>
  <si>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</si>
  <si>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</si>
  <si>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</si>
  <si>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</si>
  <si>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</si>
  <si>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</si>
  <si>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</si>
  <si>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</si>
  <si>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</si>
  <si>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</si>
  <si>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</si>
  <si>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</si>
  <si>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</si>
  <si>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</si>
  <si>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</si>
  <si>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</si>
  <si>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</si>
  <si>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</si>
  <si>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</si>
  <si>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</si>
  <si>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</si>
  <si>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</si>
  <si>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</si>
  <si>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</si>
  <si>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</si>
  <si>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</si>
  <si>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</si>
  <si>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</si>
  <si>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</si>
  <si>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</si>
  <si>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</si>
  <si>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</si>
  <si>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</si>
  <si>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</si>
  <si>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</si>
  <si>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</si>
  <si>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</si>
  <si>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</si>
  <si>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</si>
  <si>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</si>
  <si>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</si>
  <si>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</si>
  <si>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</si>
  <si>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</si>
  <si>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</si>
  <si>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</si>
  <si>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</si>
  <si>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</si>
  <si>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</si>
  <si>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</si>
  <si>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</si>
  <si>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</si>
  <si>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</si>
  <si>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</si>
  <si>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</si>
  <si>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</si>
  <si>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</si>
  <si>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</si>
  <si>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</si>
  <si>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</si>
  <si>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</si>
  <si>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</si>
  <si>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</si>
  <si>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</si>
  <si>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</si>
  <si>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</si>
  <si>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</si>
  <si>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</si>
  <si>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</si>
  <si>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</si>
  <si>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</si>
  <si>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</si>
  <si>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</si>
  <si>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</si>
  <si>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</si>
  <si>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</si>
  <si>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</si>
  <si>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</si>
  <si>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</si>
  <si>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</si>
  <si>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</si>
  <si>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</si>
  <si>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</si>
  <si>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</si>
  <si>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</si>
  <si>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</si>
  <si>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</si>
  <si>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</si>
  <si>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</si>
  <si>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</si>
  <si>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</si>
  <si>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</si>
  <si>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</si>
  <si>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</si>
  <si>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</si>
  <si>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</si>
  <si>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</si>
  <si>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</si>
  <si>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</si>
  <si>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</si>
  <si>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</si>
  <si>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</si>
  <si>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</si>
  <si>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</si>
  <si>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</si>
  <si>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</si>
  <si>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</si>
  <si>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</si>
  <si>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</si>
  <si>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</si>
  <si>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</si>
  <si>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</si>
  <si>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</si>
  <si>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</si>
  <si>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</si>
  <si>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</si>
  <si>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</si>
  <si>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</si>
  <si>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</si>
  <si>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</si>
  <si>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</si>
  <si>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</si>
  <si>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</si>
  <si>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</si>
  <si>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</si>
  <si>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</si>
  <si>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</si>
  <si>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</si>
  <si>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</si>
  <si>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</si>
  <si>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</si>
  <si>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</si>
  <si>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</si>
  <si>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</si>
  <si>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</si>
  <si>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</si>
  <si>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</si>
  <si>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</si>
  <si>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</si>
  <si>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</si>
  <si>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</si>
  <si>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</si>
  <si>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</si>
  <si>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</si>
  <si>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</si>
  <si>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</si>
  <si>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</si>
  <si>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</si>
  <si>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</si>
  <si>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</si>
  <si>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</si>
  <si>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</si>
  <si>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</si>
  <si>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</si>
  <si>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</si>
  <si>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</si>
  <si>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</si>
  <si>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</si>
  <si>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</si>
  <si>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</si>
  <si>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</si>
  <si>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</si>
  <si>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</si>
  <si>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</si>
  <si>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</si>
  <si>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</si>
  <si>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</si>
  <si>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</si>
  <si>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</si>
  <si>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</si>
  <si>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</si>
  <si>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</si>
  <si>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</si>
  <si>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</si>
  <si>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</si>
  <si>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</si>
  <si>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</si>
  <si>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</si>
  <si>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</si>
  <si>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</si>
  <si>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</si>
  <si>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</si>
  <si>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</si>
  <si>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</si>
  <si>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</si>
  <si>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</si>
  <si>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</si>
  <si>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</si>
  <si>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</si>
  <si>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</si>
  <si>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</si>
  <si>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</si>
  <si>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</si>
  <si>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</si>
  <si>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</si>
  <si>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</si>
  <si>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</si>
  <si>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</si>
  <si>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</si>
  <si>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</si>
  <si>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</si>
  <si>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</si>
  <si>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</si>
  <si>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</si>
  <si>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</si>
  <si>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</si>
  <si>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</si>
  <si>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</si>
  <si>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</si>
  <si>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</si>
  <si>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</si>
  <si>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</si>
  <si>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</si>
  <si>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</si>
  <si>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</si>
  <si>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</si>
  <si>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</si>
  <si>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</si>
  <si>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</si>
  <si>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</si>
  <si>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</si>
  <si>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</si>
  <si>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</si>
  <si>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</si>
  <si>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</si>
  <si>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</si>
  <si>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</si>
  <si>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</si>
  <si>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</si>
  <si>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</si>
  <si>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</si>
  <si>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</si>
  <si>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</si>
  <si>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</si>
  <si>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</si>
  <si>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</si>
  <si>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</si>
  <si>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</si>
  <si>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</si>
  <si>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</si>
  <si>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</si>
  <si>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</si>
  <si>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</si>
  <si>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</si>
  <si>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</si>
  <si>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</si>
  <si>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</si>
  <si>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</si>
  <si>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</si>
  <si>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</si>
  <si>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</si>
  <si>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</si>
  <si>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</si>
  <si>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</si>
  <si>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</si>
  <si>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</si>
  <si>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</si>
  <si>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</si>
  <si>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</si>
  <si>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</si>
  <si>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</si>
  <si>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</si>
  <si>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</si>
  <si>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</si>
  <si>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</si>
  <si>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</si>
  <si>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</si>
  <si>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</si>
  <si>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</si>
  <si>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</si>
  <si>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</si>
  <si>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</si>
  <si>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</si>
  <si>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</si>
  <si>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</si>
  <si>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</si>
  <si>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</si>
  <si>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</si>
  <si>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</si>
  <si>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</si>
  <si>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</si>
  <si>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</si>
  <si>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</si>
  <si>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</si>
  <si>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</si>
  <si>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</si>
  <si>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</si>
  <si>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</si>
  <si>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</si>
  <si>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</si>
  <si>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</si>
  <si>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</si>
  <si>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</si>
  <si>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</si>
  <si>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</si>
  <si>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</si>
  <si>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</si>
  <si>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</si>
  <si>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</si>
  <si>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</si>
  <si>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</si>
  <si>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</si>
  <si>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</si>
  <si>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</si>
  <si>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</si>
  <si>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</si>
  <si>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</si>
  <si>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</si>
  <si>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</si>
  <si>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</si>
  <si>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</si>
  <si>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</si>
  <si>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</si>
  <si>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</si>
  <si>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</si>
  <si>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</si>
  <si>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</si>
  <si>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</si>
  <si>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</si>
  <si>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</si>
  <si>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</si>
  <si>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</si>
  <si>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</si>
  <si>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</si>
  <si>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</si>
  <si>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</si>
  <si>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</si>
  <si>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</si>
  <si>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</si>
  <si>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</si>
  <si>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</si>
  <si>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</si>
  <si>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</si>
  <si>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</si>
  <si>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</si>
  <si>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</si>
  <si>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</si>
  <si>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</si>
  <si>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</si>
  <si>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</si>
  <si>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</si>
  <si>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</si>
  <si>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</si>
  <si>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</si>
  <si>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</si>
  <si>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</si>
  <si>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</si>
  <si>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</si>
  <si>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</si>
  <si>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</si>
  <si>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</si>
  <si>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</si>
  <si>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</si>
  <si>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</si>
  <si>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</si>
  <si>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</si>
  <si>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</si>
  <si>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</si>
  <si>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</si>
  <si>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</si>
  <si>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</si>
  <si>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</si>
  <si>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</si>
  <si>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</si>
  <si>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</si>
  <si>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</si>
  <si>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</si>
  <si>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</si>
  <si>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</si>
  <si>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</si>
  <si>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</si>
  <si>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</si>
  <si>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</si>
  <si>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</si>
  <si>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</si>
  <si>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</si>
  <si>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</si>
  <si>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</si>
  <si>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</si>
  <si>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</si>
  <si>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</si>
  <si>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</si>
  <si>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</si>
  <si>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</si>
  <si>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</si>
  <si>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</si>
  <si>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</si>
  <si>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</si>
  <si>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</si>
  <si>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</si>
  <si>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</si>
  <si>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</si>
  <si>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</si>
  <si>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</si>
  <si>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</si>
  <si>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</si>
  <si>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</si>
  <si>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</si>
  <si>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</si>
  <si>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</si>
  <si>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</si>
  <si>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</si>
  <si>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</si>
  <si>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</si>
  <si>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</si>
  <si>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</si>
  <si>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</si>
  <si>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</si>
  <si>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</si>
  <si>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</si>
  <si>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</si>
  <si>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</si>
  <si>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</si>
  <si>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</si>
  <si>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</si>
  <si>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</si>
  <si>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</si>
  <si>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</si>
  <si>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</si>
  <si>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</si>
  <si>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</si>
  <si>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</si>
  <si>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</si>
  <si>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</si>
  <si>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</si>
  <si>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</si>
  <si>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</si>
  <si>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</si>
  <si>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</si>
  <si>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</si>
  <si>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</si>
  <si>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</si>
  <si>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</si>
  <si>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</si>
  <si>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</si>
  <si>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</si>
  <si>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</si>
  <si>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</si>
  <si>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</si>
  <si>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</si>
  <si>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</si>
  <si>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</si>
  <si>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</si>
  <si>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</si>
  <si>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</si>
  <si>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</si>
  <si>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</si>
  <si>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</si>
  <si>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</si>
  <si>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</si>
  <si>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</si>
  <si>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</si>
  <si>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</si>
  <si>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</si>
  <si>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</si>
  <si>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</si>
  <si>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</si>
  <si>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</si>
  <si>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</si>
  <si>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</si>
  <si>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</si>
  <si>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</si>
  <si>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</si>
  <si>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</si>
  <si>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</si>
  <si>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</si>
  <si>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</si>
  <si>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</si>
  <si>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</si>
  <si>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</si>
  <si>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</si>
  <si>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</si>
  <si>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</si>
  <si>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</si>
  <si>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</si>
  <si>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</si>
  <si>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</si>
  <si>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</si>
  <si>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</si>
  <si>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</si>
  <si>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</si>
  <si>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</si>
  <si>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</si>
  <si>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</si>
  <si>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</si>
  <si>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</si>
  <si>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</si>
  <si>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</si>
  <si>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</si>
  <si>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</si>
  <si>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</si>
  <si>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</si>
  <si>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</si>
  <si>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</si>
  <si>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</si>
  <si>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</si>
  <si>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</si>
  <si>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</si>
  <si>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</si>
  <si>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</si>
  <si>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</si>
  <si>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</si>
  <si>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</si>
  <si>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</si>
  <si>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</si>
  <si>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</si>
  <si>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</si>
  <si>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</si>
  <si>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</si>
  <si>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</si>
  <si>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</si>
  <si>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</si>
  <si>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</si>
  <si>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</si>
  <si>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</si>
  <si>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</si>
  <si>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</si>
  <si>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</si>
  <si>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</si>
  <si>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</si>
  <si>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</si>
  <si>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</si>
  <si>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</si>
  <si>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</si>
  <si>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</si>
  <si>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</si>
  <si>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</si>
  <si>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</si>
  <si>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</si>
  <si>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</si>
  <si>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</si>
  <si>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</si>
  <si>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</si>
  <si>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</si>
  <si>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</si>
  <si>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</si>
  <si>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</si>
  <si>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</si>
  <si>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</si>
  <si>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</si>
  <si>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</si>
  <si>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</si>
  <si>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</si>
  <si>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</si>
  <si>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</si>
  <si>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</si>
  <si>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</si>
  <si>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</si>
  <si>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</si>
  <si>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</si>
  <si>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</si>
  <si>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</si>
  <si>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</si>
  <si>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</si>
  <si>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</si>
  <si>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</si>
  <si>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</si>
  <si>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</si>
  <si>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</si>
  <si>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</si>
  <si>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</si>
  <si>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</si>
  <si>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</si>
  <si>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</si>
  <si>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</si>
  <si>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</si>
  <si>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</si>
  <si>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</si>
  <si>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</si>
  <si>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</si>
  <si>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</si>
  <si>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</si>
  <si>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</si>
  <si>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</si>
  <si>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</si>
  <si>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</si>
  <si>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</si>
  <si>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</si>
  <si>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</si>
  <si>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</si>
  <si>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</si>
  <si>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</si>
  <si>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</si>
  <si>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</si>
  <si>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</si>
  <si>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</si>
  <si>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</si>
  <si>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</si>
  <si>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</si>
  <si>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</si>
  <si>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</si>
  <si>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</si>
  <si>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</si>
  <si>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</si>
  <si>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</si>
  <si>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</si>
  <si>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</si>
  <si>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</si>
  <si>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</si>
  <si>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</si>
  <si>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</si>
  <si>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</si>
  <si>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</si>
  <si>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</si>
  <si>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</si>
  <si>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</si>
  <si>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</si>
  <si>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</si>
  <si>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</si>
  <si>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</si>
  <si>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</si>
  <si>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</si>
  <si>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</si>
  <si>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</si>
  <si>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</si>
  <si>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</si>
  <si>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</si>
  <si>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</si>
  <si>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</si>
  <si>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</si>
  <si>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</si>
  <si>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</si>
  <si>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</si>
  <si>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</si>
  <si>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</si>
  <si>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</si>
  <si>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</si>
  <si>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</si>
  <si>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</si>
  <si>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</si>
  <si>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</si>
  <si>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</si>
  <si>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</si>
  <si>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</si>
  <si>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</si>
  <si>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</si>
  <si>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</si>
  <si>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</si>
  <si>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</si>
  <si>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</si>
  <si>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</si>
  <si>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</si>
  <si>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</si>
  <si>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</si>
  <si>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</si>
  <si>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</si>
  <si>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</si>
  <si>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</si>
  <si>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</si>
  <si>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</si>
  <si>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</si>
  <si>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</si>
  <si>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</si>
  <si>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</si>
  <si>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</si>
  <si>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</si>
  <si>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</si>
  <si>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</si>
  <si>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</si>
  <si>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</si>
  <si>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</si>
  <si>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</si>
  <si>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</si>
  <si>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</si>
  <si>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</si>
  <si>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</si>
  <si>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</si>
  <si>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</si>
  <si>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</si>
  <si>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</si>
  <si>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</si>
  <si>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</si>
  <si>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</si>
  <si>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</si>
  <si>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</si>
  <si>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</si>
  <si>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</si>
  <si>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</si>
  <si>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</si>
  <si>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</si>
  <si>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</si>
  <si>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</si>
  <si>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</si>
  <si>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</si>
  <si>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</si>
  <si>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</si>
  <si>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</si>
  <si>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</si>
  <si>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</si>
  <si>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</si>
  <si>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</si>
  <si>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</si>
  <si>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</si>
  <si>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</si>
  <si>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</si>
  <si>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</si>
  <si>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</si>
  <si>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</si>
  <si>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</si>
  <si>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</si>
  <si>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</si>
  <si>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</si>
  <si>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</si>
  <si>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</si>
  <si>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</si>
  <si>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</si>
  <si>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</si>
  <si>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</si>
  <si>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</si>
  <si>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</si>
  <si>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</si>
  <si>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</si>
  <si>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</si>
  <si>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</si>
  <si>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</si>
  <si>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</si>
  <si>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</si>
  <si>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</si>
  <si>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</si>
  <si>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</si>
  <si>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</si>
  <si>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</si>
  <si>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</si>
  <si>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</si>
  <si>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</si>
  <si>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</si>
  <si>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</si>
  <si>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</si>
  <si>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</si>
  <si>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</si>
  <si>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</si>
  <si>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</si>
  <si>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</si>
  <si>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</si>
  <si>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</si>
  <si>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</si>
  <si>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</si>
  <si>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</si>
  <si>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</si>
  <si>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</si>
  <si>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</si>
  <si>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</si>
  <si>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</si>
  <si>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</si>
  <si>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</si>
  <si>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</si>
  <si>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</si>
  <si>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</si>
  <si>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</si>
  <si>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</si>
  <si>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</si>
  <si>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</si>
  <si>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</si>
  <si>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</si>
  <si>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</si>
  <si>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</si>
  <si>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</si>
  <si>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</si>
  <si>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</si>
  <si>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</si>
  <si>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</si>
  <si>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</si>
  <si>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</si>
  <si>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</si>
  <si>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</si>
  <si>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</si>
  <si>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</si>
  <si>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</si>
  <si>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</si>
  <si>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</si>
  <si>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</si>
  <si>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</si>
  <si>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</si>
  <si>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</si>
  <si>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</si>
  <si>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</si>
  <si>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</si>
  <si>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</si>
  <si>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</si>
  <si>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</si>
  <si>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</si>
  <si>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</si>
  <si>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</si>
  <si>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</si>
  <si>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</si>
  <si>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</si>
  <si>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</si>
  <si>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</si>
  <si>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</si>
  <si>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</si>
  <si>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</si>
  <si>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</si>
  <si>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</si>
  <si>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</si>
  <si>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</si>
  <si>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</si>
  <si>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</si>
  <si>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</si>
  <si>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</si>
  <si>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</si>
  <si>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</si>
  <si>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</si>
  <si>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</si>
  <si>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</si>
  <si>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</si>
  <si>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</si>
  <si>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</si>
  <si>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</si>
  <si>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</si>
  <si>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</si>
  <si>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</si>
  <si>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</si>
  <si>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</si>
  <si>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</si>
  <si>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</si>
  <si>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</si>
  <si>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</si>
  <si>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</si>
  <si>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</si>
  <si>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</si>
  <si>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</si>
  <si>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</si>
  <si>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</si>
  <si>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</si>
  <si>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</si>
  <si>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</si>
  <si>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</si>
  <si>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</si>
  <si>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</si>
  <si>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</si>
  <si>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</si>
  <si>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</si>
  <si>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</si>
  <si>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</si>
  <si>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</si>
  <si>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</si>
  <si>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</si>
  <si>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</si>
  <si>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</si>
  <si>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</si>
  <si>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</si>
  <si>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</si>
  <si>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</si>
  <si>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</si>
  <si>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</si>
  <si>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</si>
  <si>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</si>
  <si>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</si>
  <si>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</si>
  <si>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</si>
  <si>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</si>
  <si>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</si>
  <si>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</si>
  <si>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</si>
  <si>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</si>
  <si>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</si>
  <si>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</si>
  <si>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</si>
  <si>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</si>
  <si>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</si>
  <si>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</si>
  <si>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</si>
  <si>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</si>
  <si>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</si>
  <si>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</si>
  <si>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</si>
  <si>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</si>
  <si>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</si>
  <si>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</si>
  <si>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</si>
  <si>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</si>
  <si>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</si>
  <si>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</si>
  <si>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</si>
  <si>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</si>
  <si>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</si>
  <si>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</si>
  <si>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</si>
  <si>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</si>
  <si>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</si>
  <si>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</si>
  <si>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</si>
  <si>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</si>
  <si>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</si>
  <si>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</si>
  <si>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</si>
  <si>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</si>
  <si>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</si>
  <si>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</si>
  <si>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</si>
  <si>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</si>
  <si>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</si>
  <si>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</si>
  <si>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</si>
  <si>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</si>
  <si>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</si>
  <si>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</si>
  <si>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</si>
  <si>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</si>
  <si>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</si>
  <si>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</si>
  <si>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</si>
  <si>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</si>
  <si>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</si>
  <si>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</si>
  <si>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</si>
  <si>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</si>
  <si>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</si>
  <si>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</si>
  <si>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</si>
  <si>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</si>
  <si>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</si>
  <si>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</si>
  <si>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</si>
  <si>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</si>
  <si>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</si>
  <si>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</si>
  <si>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</si>
  <si>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</si>
  <si>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</si>
  <si>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</si>
  <si>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</si>
  <si>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</si>
  <si>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</si>
  <si>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</si>
  <si>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</si>
  <si>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</si>
  <si>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</si>
  <si>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</si>
  <si>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</si>
  <si>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</si>
  <si>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</si>
  <si>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</si>
  <si>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</si>
  <si>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</si>
  <si>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</si>
  <si>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</si>
  <si>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</si>
  <si>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</si>
  <si>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</si>
  <si>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</si>
  <si>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</si>
  <si>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</si>
  <si>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</si>
  <si>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</si>
  <si>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</si>
  <si>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</si>
  <si>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</si>
  <si>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</si>
  <si>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</si>
  <si>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</si>
  <si>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</si>
  <si>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</si>
  <si>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</si>
  <si>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</si>
  <si>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</si>
  <si>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</si>
  <si>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</si>
  <si>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</si>
  <si>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</si>
  <si>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</si>
  <si>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</si>
  <si>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</si>
  <si>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</si>
  <si>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</si>
  <si>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</si>
  <si>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</si>
  <si>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</si>
  <si>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</si>
  <si>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</si>
  <si>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</si>
  <si>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</si>
  <si>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</si>
  <si>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</si>
  <si>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</si>
  <si>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</si>
  <si>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</si>
  <si>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</si>
  <si>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</si>
  <si>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</si>
  <si>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</si>
  <si>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</si>
  <si>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</si>
  <si>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</si>
  <si>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</si>
  <si>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</si>
  <si>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</si>
  <si>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</si>
  <si>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</si>
  <si>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</si>
  <si>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</si>
  <si>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</si>
  <si>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</si>
  <si>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</si>
  <si>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</si>
  <si>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</si>
  <si>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</si>
  <si>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</si>
  <si>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</si>
  <si>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</si>
  <si>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</si>
  <si>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</si>
  <si>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</si>
  <si>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</si>
  <si>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</si>
  <si>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</si>
  <si>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</si>
  <si>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</si>
  <si>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</si>
  <si>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</si>
  <si>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</si>
  <si>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</si>
  <si>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</si>
  <si>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</si>
  <si>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</si>
  <si>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</si>
  <si>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</si>
  <si>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</si>
  <si>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</si>
  <si>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</si>
  <si>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</si>
  <si>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</si>
  <si>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</si>
  <si>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</si>
  <si>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</si>
  <si>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</si>
  <si>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</si>
  <si>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</si>
  <si>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</si>
  <si>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</si>
  <si>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</si>
  <si>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</si>
  <si>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</si>
  <si>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</si>
  <si>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</si>
  <si>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</si>
  <si>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</si>
  <si>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</si>
  <si>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</si>
  <si>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</si>
  <si>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</si>
  <si>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</si>
  <si>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</si>
  <si>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</si>
  <si>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</si>
  <si>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</si>
  <si>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</si>
  <si>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</si>
  <si>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</si>
  <si>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</si>
  <si>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</si>
  <si>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</si>
  <si>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</si>
  <si>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</si>
  <si>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</si>
  <si>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</si>
  <si>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</si>
  <si>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</si>
  <si>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</si>
  <si>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</si>
  <si>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</si>
  <si>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</si>
  <si>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</si>
  <si>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</si>
  <si>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</si>
  <si>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</si>
  <si>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</si>
  <si>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</si>
  <si>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</si>
  <si>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</si>
  <si>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</si>
  <si>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</si>
  <si>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</si>
  <si>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</si>
  <si>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</si>
  <si>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</si>
  <si>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</si>
  <si>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</si>
  <si>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</si>
  <si>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</si>
  <si>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</si>
  <si>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</si>
  <si>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</si>
  <si>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</si>
  <si>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</si>
  <si>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</si>
  <si>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</si>
  <si>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</si>
  <si>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</si>
  <si>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</si>
  <si>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</si>
  <si>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</si>
  <si>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</si>
  <si>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</si>
  <si>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</si>
  <si>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</si>
  <si>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</si>
  <si>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</si>
  <si>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</si>
  <si>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</si>
  <si>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</si>
  <si>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</si>
  <si>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</si>
  <si>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</si>
  <si>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</si>
  <si>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</si>
  <si>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</si>
  <si>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</si>
  <si>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</si>
  <si>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</si>
  <si>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</si>
  <si>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</si>
  <si>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</si>
  <si>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</si>
  <si>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</si>
  <si>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</si>
  <si>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</si>
  <si>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</si>
  <si>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</si>
  <si>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</si>
  <si>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</si>
  <si>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</si>
  <si>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</si>
  <si>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</si>
  <si>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</si>
  <si>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</si>
  <si>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</si>
  <si>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</si>
  <si>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</si>
  <si>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</si>
  <si>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</si>
  <si>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</si>
  <si>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</si>
  <si>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</si>
  <si>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</si>
  <si>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</si>
  <si>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</si>
  <si>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</si>
  <si>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</si>
  <si>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</si>
  <si>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</si>
  <si>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</si>
  <si>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</si>
  <si>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</si>
  <si>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</si>
  <si>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</si>
  <si>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</si>
  <si>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</si>
  <si>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</si>
  <si>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</si>
  <si>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</si>
  <si>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</si>
  <si>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</si>
  <si>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</si>
  <si>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</si>
  <si>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</si>
  <si>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</si>
  <si>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</si>
  <si>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</si>
  <si>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</si>
  <si>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</si>
  <si>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</si>
  <si>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</si>
  <si>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</si>
  <si>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</si>
  <si>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</si>
  <si>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</si>
  <si>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</si>
  <si>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</si>
  <si>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</si>
  <si>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</si>
  <si>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</si>
  <si>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</si>
  <si>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</si>
  <si>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</si>
  <si>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</si>
  <si>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</si>
  <si>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</si>
  <si>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</si>
  <si>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</si>
  <si>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</si>
  <si>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</si>
  <si>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</si>
  <si>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</si>
  <si>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</si>
  <si>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</si>
  <si>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</si>
  <si>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</si>
  <si>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</si>
  <si>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</si>
  <si>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</si>
  <si>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</si>
  <si>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</si>
  <si>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</si>
  <si>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</si>
  <si>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</si>
  <si>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</si>
  <si>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</si>
  <si>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</si>
  <si>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</si>
  <si>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</si>
  <si>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</si>
  <si>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</si>
  <si>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</si>
  <si>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</si>
  <si>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</si>
  <si>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</si>
  <si>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</si>
  <si>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</si>
  <si>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</si>
  <si>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</si>
  <si>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</si>
  <si>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</si>
  <si>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</si>
  <si>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</si>
  <si>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</si>
  <si>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</si>
  <si>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</si>
  <si>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</si>
  <si>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</si>
  <si>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</si>
  <si>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</si>
  <si>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</si>
  <si>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</si>
  <si>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</si>
  <si>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</si>
  <si>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</si>
  <si>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</si>
  <si>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</si>
  <si>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</si>
  <si>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</si>
  <si>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</si>
  <si>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</si>
  <si>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</si>
  <si>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</si>
  <si>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</si>
  <si>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</si>
  <si>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</si>
  <si>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</si>
  <si>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</si>
  <si>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</si>
  <si>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</si>
  <si>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</si>
  <si>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</si>
  <si>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</si>
  <si>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</si>
  <si>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</si>
  <si>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</si>
  <si>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</si>
  <si>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</si>
  <si>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</si>
  <si>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</si>
  <si>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</si>
  <si>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</si>
  <si>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</si>
  <si>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</si>
  <si>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</si>
  <si>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</si>
  <si>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</si>
  <si>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</si>
  <si>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</si>
  <si>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</si>
  <si>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</si>
  <si>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</si>
  <si>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</si>
  <si>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</si>
  <si>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</si>
  <si>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</si>
  <si>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</si>
  <si>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</si>
  <si>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</si>
  <si>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</si>
  <si>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</si>
  <si>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</si>
  <si>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</si>
  <si>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</si>
  <si>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</si>
  <si>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</si>
  <si>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</si>
  <si>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</si>
  <si>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</si>
  <si>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</si>
  <si>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</si>
  <si>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</si>
  <si>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</si>
  <si>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</si>
  <si>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</si>
  <si>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</si>
  <si>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</si>
  <si>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</si>
  <si>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</si>
  <si>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</si>
  <si>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</si>
  <si>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</si>
  <si>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</si>
  <si>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</si>
  <si>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</si>
  <si>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</si>
  <si>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</si>
  <si>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</si>
  <si>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</si>
  <si>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</si>
  <si>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</si>
  <si>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</si>
  <si>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</si>
  <si>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</si>
  <si>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</si>
  <si>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</si>
  <si>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</si>
  <si>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</si>
  <si>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</si>
  <si>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</si>
  <si>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</si>
  <si>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</si>
  <si>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</si>
  <si>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</si>
  <si>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</si>
  <si>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</si>
  <si>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</si>
  <si>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</si>
  <si>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</si>
  <si>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</si>
  <si>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</si>
  <si>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</si>
  <si>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</si>
  <si>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</si>
  <si>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</si>
  <si>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</si>
  <si>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</si>
  <si>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</si>
  <si>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</si>
  <si>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</si>
  <si>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</si>
  <si>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</si>
  <si>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</si>
  <si>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</si>
  <si>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</si>
  <si>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</si>
  <si>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</si>
  <si>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</si>
  <si>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</si>
  <si>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</si>
  <si>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</si>
  <si>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</si>
  <si>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</si>
  <si>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</si>
  <si>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</si>
  <si>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</si>
  <si>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</si>
  <si>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</si>
  <si>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</si>
  <si>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</si>
  <si>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</si>
  <si>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</si>
  <si>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</si>
  <si>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</si>
  <si>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</si>
  <si>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</si>
  <si>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</si>
  <si>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</si>
  <si>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</si>
  <si>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</si>
  <si>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</si>
  <si>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</si>
  <si>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</si>
  <si>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</si>
  <si>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</si>
  <si>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</si>
  <si>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</si>
  <si>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</si>
  <si>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</si>
  <si>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</si>
  <si>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</si>
  <si>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</si>
  <si>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</si>
  <si>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</si>
  <si>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</si>
  <si>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</si>
  <si>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</si>
  <si>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</si>
  <si>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</si>
  <si>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</si>
  <si>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</si>
  <si>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</si>
  <si>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</si>
  <si>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</si>
  <si>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</si>
  <si>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</si>
  <si>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</si>
  <si>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</si>
  <si>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</si>
  <si>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</si>
  <si>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</si>
  <si>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</si>
  <si>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</si>
  <si>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</si>
  <si>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</si>
  <si>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</si>
  <si>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</si>
  <si>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</si>
  <si>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</si>
  <si>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</si>
  <si>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</si>
  <si>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</si>
  <si>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</si>
  <si>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</si>
  <si>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</si>
  <si>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</si>
  <si>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</si>
  <si>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</si>
  <si>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</si>
  <si>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</si>
  <si>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</si>
  <si>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</si>
  <si>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</si>
  <si>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</si>
  <si>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</si>
  <si>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</si>
  <si>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</si>
  <si>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</si>
  <si>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</si>
  <si>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</si>
  <si>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</si>
  <si>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</si>
  <si>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</si>
  <si>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</si>
  <si>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</si>
  <si>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</si>
  <si>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</si>
  <si>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</si>
  <si>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</si>
  <si>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</si>
  <si>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</si>
  <si>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</si>
  <si>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</si>
  <si>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</si>
  <si>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</si>
  <si>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</si>
  <si>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</si>
  <si>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</si>
  <si>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</si>
  <si>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</si>
  <si>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</si>
  <si>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</si>
  <si>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</si>
  <si>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</si>
  <si>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</si>
  <si>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</si>
  <si>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</si>
  <si>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</si>
  <si>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</si>
  <si>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</si>
  <si>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</si>
  <si>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</si>
  <si>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</si>
  <si>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</si>
  <si>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</si>
  <si>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</si>
  <si>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</si>
  <si>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</si>
  <si>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</si>
  <si>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</si>
  <si>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</si>
  <si>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</si>
  <si>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</si>
  <si>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</si>
  <si>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</si>
  <si>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</si>
  <si>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</si>
  <si>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</si>
  <si>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</si>
  <si>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</si>
  <si>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</si>
  <si>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</si>
  <si>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</si>
  <si>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</si>
  <si>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</si>
  <si>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</si>
  <si>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</si>
  <si>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</si>
  <si>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</si>
  <si>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</si>
  <si>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Licença as 11:16h- em intervalo as 12:16h</t>
  </si>
  <si>
    <t>Ênio + Uanderson</t>
  </si>
  <si>
    <t>Aguardando descanso da equipe - irá deslocar pro TIQ</t>
  </si>
  <si>
    <t>Equipe deslocando pro TAG</t>
  </si>
  <si>
    <t>TVLN</t>
  </si>
  <si>
    <t>Dill</t>
  </si>
  <si>
    <t>Substituição de jacaré AMV Norte de TVL</t>
  </si>
  <si>
    <t>Pronto as 09:20h - previsão de faixa após C67</t>
  </si>
  <si>
    <t>Em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</si>
  <si>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</si>
  <si>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</si>
  <si>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</si>
  <si>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</si>
  <si>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</si>
  <si>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</si>
  <si>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</t>
  </si>
  <si>
    <t>TVI-TGR</t>
  </si>
  <si>
    <t>TVITGR</t>
  </si>
  <si>
    <t>Inspeção R7D</t>
  </si>
  <si>
    <t>MC1 as 08:10h - licença as 10:41h</t>
  </si>
  <si>
    <t>Licença as 10:41h - em inspeção para TGR</t>
  </si>
  <si>
    <t>Descarga de dormentes</t>
  </si>
  <si>
    <t>Maicon + Eder</t>
  </si>
  <si>
    <t>MC1 as 08:05h - Licença as 08:08h - delocando pro km de descarga</t>
  </si>
  <si>
    <t>Em intervalo das 10:56h as 13:56h</t>
  </si>
  <si>
    <t>Posicionamento de trilho curto</t>
  </si>
  <si>
    <t>Solicitado MC1 e autorizado na VIA às 09h40, em inspeção entre  ZDK-ZTR</t>
  </si>
  <si>
    <t>Em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</si>
  <si>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</si>
  <si>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</si>
  <si>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</si>
  <si>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</si>
  <si>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</si>
  <si>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</si>
  <si>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Elton</t>
  </si>
  <si>
    <t xml:space="preserve">Execução de solda  </t>
  </si>
  <si>
    <t xml:space="preserve">Execução de solda - VIA2 </t>
  </si>
  <si>
    <t>Recolhimento de dormente</t>
  </si>
  <si>
    <t>Ligar juntas desligadas no km 211 ao 212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</si>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</sst>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P327" activePane="bottomRight" state="frozen"/>
      <selection pane="bottomRight" activeCell="W336" sqref="W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1</v>
      </c>
      <c r="BI302" s="16"/>
      <c r="BJ302" s="16" t="s">
        <v>1668</v>
      </c>
      <c r="BK302" s="16" t="s">
        <v>1669</v>
      </c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1671</v>
      </c>
      <c r="BK303" s="16" t="s">
        <v>1672</v>
      </c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/>
      <c r="BB304" s="10"/>
      <c r="BC304" s="70"/>
      <c r="BD304" s="70"/>
      <c r="BE304" s="11"/>
      <c r="BF304" s="282"/>
      <c r="BG304" s="15"/>
      <c r="BH304" s="16">
        <v>1</v>
      </c>
      <c r="BI304" s="16"/>
      <c r="BJ304" s="330" t="s">
        <v>1676</v>
      </c>
      <c r="BK304" s="16" t="s">
        <v>1677</v>
      </c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1678</v>
      </c>
      <c r="W305" s="168" t="s">
        <v>1679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1680</v>
      </c>
      <c r="BK305" s="16" t="s">
        <v>1681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1682</v>
      </c>
      <c r="W306" s="168" t="s">
        <v>1679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8.3333333333333315E-2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1</v>
      </c>
      <c r="BI306" s="16"/>
      <c r="BJ306" s="16" t="s">
        <v>1683</v>
      </c>
      <c r="BK306" s="16" t="s">
        <v>1684</v>
      </c>
      <c r="BL306" s="15"/>
      <c r="BM306" s="14"/>
      <c r="BN306" s="14"/>
      <c r="BO306" s="160"/>
      <c r="BP306" s="16"/>
      <c r="BQ306" s="12" t="str">
        <f t="shared" si="50"/>
        <v>Produção</v>
      </c>
      <c r="BR306" s="18">
        <f t="shared" si="51"/>
        <v>0.99999999999999978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1685</v>
      </c>
      <c r="N307" s="199" t="s">
        <v>1686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1687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1</v>
      </c>
      <c r="BI307" s="16"/>
      <c r="BJ307" s="16" t="s">
        <v>1688</v>
      </c>
      <c r="BK307" s="16" t="s">
        <v>1689</v>
      </c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1690</v>
      </c>
      <c r="X308" s="213" t="s">
        <v>374</v>
      </c>
      <c r="Y308" s="153" t="s">
        <v>377</v>
      </c>
      <c r="Z308" s="153"/>
      <c r="AA308" s="83" t="s">
        <v>1691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0.45555555555555555</v>
      </c>
      <c r="AT308" s="38">
        <v>0.5805555555555556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0.12500000000000006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1</v>
      </c>
      <c r="BI308" s="16"/>
      <c r="BJ308" s="16" t="s">
        <v>1692</v>
      </c>
      <c r="BK308" s="16" t="s">
        <v>1693</v>
      </c>
      <c r="BL308" s="15"/>
      <c r="BM308" s="14"/>
      <c r="BN308" s="14"/>
      <c r="BO308" s="160"/>
      <c r="BP308" s="16"/>
      <c r="BQ308" s="12" t="str">
        <f t="shared" si="50"/>
        <v>Produção</v>
      </c>
      <c r="BR308" s="18">
        <f t="shared" si="51"/>
        <v>1.0000000000000004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1694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1695</v>
      </c>
      <c r="BK309" s="16" t="s">
        <v>1696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1697</v>
      </c>
      <c r="W310" s="168" t="s">
        <v>1698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1699</v>
      </c>
      <c r="BK310" s="16" t="s">
        <v>1699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1700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1701</v>
      </c>
      <c r="W311" s="168" t="s">
        <v>1679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1702</v>
      </c>
      <c r="BK311" s="16" t="s">
        <v>1702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</v>
      </c>
      <c r="B316" s="166"/>
      <c r="C316" s="8" t="str">
        <f>IF(BS_CONTROLE[[#This Row],[DATA]]="","",WEEKNUM(BS_CONTROLE[[#This Row],[DATA]]))</f>
        <v/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695</v>
      </c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TAL699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695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</v>
      </c>
      <c r="B318" s="166"/>
      <c r="C318" s="8" t="str">
        <f>IF(BS_CONTROLE[[#This Row],[DATA]]="","",WEEKNUM(BS_CONTROLE[[#This Row],[DATA]]))</f>
        <v/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1108</v>
      </c>
      <c r="I318" s="168" t="s">
        <v>618</v>
      </c>
      <c r="J318" s="212">
        <v>74</v>
      </c>
      <c r="K318" s="212">
        <v>404</v>
      </c>
      <c r="L318" s="83" t="s">
        <v>11</v>
      </c>
      <c r="M318" s="199" t="s">
        <v>1108</v>
      </c>
      <c r="N318" s="199" t="s">
        <v>1109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TOM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TOM</v>
      </c>
      <c r="AN318" s="279" t="str">
        <f>IF(BS_CONTROLE[[#This Row],[SB]]=0, "-", BS_CONTROLE[[#This Row],[SB]])</f>
        <v>TOM1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404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</v>
      </c>
      <c r="B320" s="166"/>
      <c r="C320" s="8" t="str">
        <f>IF(BS_CONTROLE[[#This Row],[DATA]]="","",WEEKNUM(BS_CONTROLE[[#This Row],[DATA]]))</f>
        <v/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1703</v>
      </c>
      <c r="W320" s="168" t="s">
        <v>1704</v>
      </c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5">D323&amp;B323</f>
        <v>MARCOS (TF-520)</v>
      </c>
      <c r="B323" s="166"/>
      <c r="C323" s="8" t="str">
        <f>IF(BS_CONTROLE[[#This Row],[DATA]]="","",WEEKNUM(BS_CONTROLE[[#This Row],[DATA]]))</f>
        <v/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1705</v>
      </c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6">IF(AND(BR323&lt;1,BS323&lt;1),"Produção e Intervalo",IF(BR323&lt;1,"Intervalo",IF(BS323&lt;1,"Produção","Aderente")))</f>
        <v>Aderente</v>
      </c>
      <c r="BR323" s="18" t="str">
        <f t="shared" ref="BR323:BR386" si="57">IF(OR(B323="",F323=""),"*",AY323/P323)</f>
        <v>*</v>
      </c>
      <c r="BS323" s="18" t="str">
        <f t="shared" ref="BS323:BS386" si="58">IF(OR(B323="",F323=""),"*",BA323/Q323)</f>
        <v>*</v>
      </c>
      <c r="BT323" s="220" t="str">
        <f t="shared" si="53"/>
        <v/>
      </c>
    </row>
    <row r="324" spans="1:72" hidden="1">
      <c r="A324" s="50" t="str">
        <f t="shared" si="55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6"/>
        <v>Aderente</v>
      </c>
      <c r="BR324" s="18" t="str">
        <f t="shared" si="57"/>
        <v>*</v>
      </c>
      <c r="BS324" s="18" t="str">
        <f t="shared" si="58"/>
        <v>*</v>
      </c>
      <c r="BT324" s="220" t="str">
        <f t="shared" si="53"/>
        <v/>
      </c>
    </row>
    <row r="325" spans="1:72" hidden="1">
      <c r="A325" s="50" t="str">
        <f t="shared" si="55"/>
        <v>W50</v>
      </c>
      <c r="B325" s="166"/>
      <c r="C325" s="8" t="str">
        <f>IF(BS_CONTROLE[[#This Row],[DATA]]="","",WEEKNUM(BS_CONTROLE[[#This Row],[DATA]]))</f>
        <v/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1706</v>
      </c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6"/>
        <v>Aderente</v>
      </c>
      <c r="BR325" s="18" t="str">
        <f t="shared" si="57"/>
        <v>*</v>
      </c>
      <c r="BS325" s="18" t="str">
        <f t="shared" si="58"/>
        <v>*</v>
      </c>
      <c r="BT325" s="220"/>
    </row>
    <row r="326" spans="1:72" hidden="1">
      <c r="A326" s="50" t="str">
        <f t="shared" si="55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6"/>
        <v>Aderente</v>
      </c>
      <c r="BR326" s="18" t="str">
        <f t="shared" si="57"/>
        <v>*</v>
      </c>
      <c r="BS326" s="18" t="str">
        <f t="shared" si="58"/>
        <v>*</v>
      </c>
      <c r="BT326" s="220" t="str">
        <f t="shared" si="53"/>
        <v/>
      </c>
    </row>
    <row r="327" spans="1:72" hidden="1">
      <c r="A327" s="50" t="str">
        <f t="shared" si="55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6"/>
        <v>Aderente</v>
      </c>
      <c r="BR327" s="18" t="str">
        <f t="shared" si="57"/>
        <v>*</v>
      </c>
      <c r="BS327" s="18" t="str">
        <f t="shared" si="58"/>
        <v>*</v>
      </c>
      <c r="BT327" s="220" t="str">
        <f t="shared" si="53"/>
        <v/>
      </c>
    </row>
    <row r="328" spans="1:72" hidden="1">
      <c r="A328" s="50" t="str">
        <f t="shared" si="55"/>
        <v>V66</v>
      </c>
      <c r="B328" s="166"/>
      <c r="C328" s="8" t="str">
        <f>IF(BS_CONTROLE[[#This Row],[DATA]]="","",WEEKNUM(BS_CONTROLE[[#This Row],[DATA]]))</f>
        <v/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175</v>
      </c>
      <c r="L328" s="83">
        <v>171.11500000000001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0.41666666666666669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175</v>
      </c>
      <c r="AQ328" s="281">
        <f>IF(BS_CONTROLE[[#This Row],[KM - Fim]]=0, "-", BS_CONTROLE[[#This Row],[KM - Fim]])</f>
        <v>171.11500000000001</v>
      </c>
      <c r="AR328" s="38"/>
      <c r="AS328" s="38"/>
      <c r="AT328" s="38"/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6"/>
        <v>Aderente</v>
      </c>
      <c r="BR328" s="18" t="str">
        <f t="shared" si="57"/>
        <v>*</v>
      </c>
      <c r="BS328" s="18" t="str">
        <f t="shared" si="58"/>
        <v>*</v>
      </c>
      <c r="BT328" s="220" t="str">
        <f t="shared" ref="BT328:BT368" si="59">IF(BN328="","",SUBSTITUTE(BM328," ","")&amp;SUBSTITUTE(BN328," ",""))</f>
        <v/>
      </c>
    </row>
    <row r="329" spans="1:72" hidden="1">
      <c r="A329" s="50" t="str">
        <f t="shared" si="55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6"/>
        <v>Aderente</v>
      </c>
      <c r="BR329" s="18" t="str">
        <f t="shared" si="57"/>
        <v>*</v>
      </c>
      <c r="BS329" s="18" t="str">
        <f t="shared" si="58"/>
        <v>*</v>
      </c>
      <c r="BT329" s="220" t="str">
        <f t="shared" si="59"/>
        <v/>
      </c>
    </row>
    <row r="330" spans="1:72" hidden="1">
      <c r="A330" s="50" t="str">
        <f t="shared" si="55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6"/>
        <v>Aderente</v>
      </c>
      <c r="BR330" s="18" t="str">
        <f t="shared" si="57"/>
        <v>*</v>
      </c>
      <c r="BS330" s="18" t="str">
        <f t="shared" si="58"/>
        <v>*</v>
      </c>
      <c r="BT330" s="220" t="str">
        <f t="shared" si="59"/>
        <v/>
      </c>
    </row>
    <row r="331" spans="1:72" hidden="1">
      <c r="A331" s="50" t="str">
        <f t="shared" si="55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6"/>
        <v>Aderente</v>
      </c>
      <c r="BR331" s="18" t="str">
        <f t="shared" si="57"/>
        <v>*</v>
      </c>
      <c r="BS331" s="18" t="str">
        <f t="shared" si="58"/>
        <v>*</v>
      </c>
      <c r="BT331" s="220" t="str">
        <f t="shared" si="59"/>
        <v/>
      </c>
    </row>
    <row r="332" spans="1:72" hidden="1">
      <c r="A332" s="50" t="str">
        <f t="shared" si="55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6"/>
        <v>Aderente</v>
      </c>
      <c r="BR332" s="18" t="str">
        <f t="shared" si="57"/>
        <v>*</v>
      </c>
      <c r="BS332" s="18" t="str">
        <f t="shared" si="58"/>
        <v>*</v>
      </c>
      <c r="BT332" s="220" t="str">
        <f t="shared" si="59"/>
        <v/>
      </c>
    </row>
    <row r="333" spans="1:72" hidden="1">
      <c r="A333" s="50" t="str">
        <f t="shared" si="55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6"/>
        <v>Aderente</v>
      </c>
      <c r="BR333" s="18" t="str">
        <f t="shared" si="57"/>
        <v>*</v>
      </c>
      <c r="BS333" s="18" t="str">
        <f t="shared" si="58"/>
        <v>*</v>
      </c>
      <c r="BT333" s="220" t="str">
        <f t="shared" si="59"/>
        <v/>
      </c>
    </row>
    <row r="334" spans="1:72" hidden="1">
      <c r="A334" s="50" t="str">
        <f t="shared" si="55"/>
        <v>FRANCISCO (TF-670)</v>
      </c>
      <c r="B334" s="166"/>
      <c r="C334" s="8" t="str">
        <f>IF(BS_CONTROLE[[#This Row],[DATA]]="","",WEEKNUM(BS_CONTROLE[[#This Row],[DATA]]))</f>
        <v/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1697</v>
      </c>
      <c r="W334" s="168" t="s">
        <v>1698</v>
      </c>
      <c r="X334" s="213" t="s">
        <v>374</v>
      </c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6"/>
        <v>Aderente</v>
      </c>
      <c r="BR334" s="18" t="str">
        <f t="shared" si="57"/>
        <v>*</v>
      </c>
      <c r="BS334" s="18" t="str">
        <f t="shared" si="58"/>
        <v>*</v>
      </c>
      <c r="BT334" s="220" t="str">
        <f t="shared" si="59"/>
        <v/>
      </c>
    </row>
    <row r="335" spans="1:72" hidden="1">
      <c r="A335" s="50" t="str">
        <f t="shared" si="55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6"/>
        <v>Aderente</v>
      </c>
      <c r="BR335" s="18" t="str">
        <f t="shared" si="57"/>
        <v>*</v>
      </c>
      <c r="BS335" s="18" t="str">
        <f t="shared" si="58"/>
        <v>*</v>
      </c>
      <c r="BT335" s="220" t="str">
        <f t="shared" si="59"/>
        <v/>
      </c>
    </row>
    <row r="336" spans="1:72" hidden="1">
      <c r="A336" s="50" t="str">
        <f t="shared" si="55"/>
        <v>A88</v>
      </c>
      <c r="B336" s="166"/>
      <c r="C336" s="8" t="str">
        <f>IF(BS_CONTROLE[[#This Row],[DATA]]="","",WEEKNUM(BS_CONTROLE[[#This Row],[DATA]]))</f>
        <v/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1707</v>
      </c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6"/>
        <v>Aderente</v>
      </c>
      <c r="BR336" s="18" t="str">
        <f t="shared" si="57"/>
        <v>*</v>
      </c>
      <c r="BS336" s="18" t="str">
        <f t="shared" si="58"/>
        <v>*</v>
      </c>
      <c r="BT336" s="220" t="str">
        <f t="shared" si="59"/>
        <v/>
      </c>
    </row>
    <row r="337" spans="1:72" hidden="1">
      <c r="A337" s="50" t="str">
        <f t="shared" si="55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6"/>
        <v>Aderente</v>
      </c>
      <c r="BR337" s="18" t="str">
        <f t="shared" si="57"/>
        <v>*</v>
      </c>
      <c r="BS337" s="18" t="str">
        <f t="shared" si="58"/>
        <v>*</v>
      </c>
      <c r="BT337" s="220" t="str">
        <f t="shared" si="59"/>
        <v/>
      </c>
    </row>
    <row r="338" spans="1:72" hidden="1">
      <c r="A338" s="50" t="str">
        <f t="shared" si="55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6"/>
        <v>Aderente</v>
      </c>
      <c r="BR338" s="18" t="str">
        <f t="shared" si="57"/>
        <v>*</v>
      </c>
      <c r="BS338" s="18" t="str">
        <f t="shared" si="58"/>
        <v>*</v>
      </c>
      <c r="BT338" s="220" t="str">
        <f t="shared" si="59"/>
        <v/>
      </c>
    </row>
    <row r="339" spans="1:72" hidden="1">
      <c r="A339" s="50" t="str">
        <f t="shared" si="55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6"/>
        <v>Aderente</v>
      </c>
      <c r="BR339" s="18" t="str">
        <f t="shared" si="57"/>
        <v>*</v>
      </c>
      <c r="BS339" s="18" t="str">
        <f t="shared" si="58"/>
        <v>*</v>
      </c>
      <c r="BT339" s="220" t="str">
        <f t="shared" si="59"/>
        <v/>
      </c>
    </row>
    <row r="340" spans="1:72" hidden="1">
      <c r="A340" s="50" t="str">
        <f t="shared" si="55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6"/>
        <v>Aderente</v>
      </c>
      <c r="BR340" s="18" t="str">
        <f t="shared" si="57"/>
        <v>*</v>
      </c>
      <c r="BS340" s="18" t="str">
        <f t="shared" si="58"/>
        <v>*</v>
      </c>
      <c r="BT340" s="220" t="str">
        <f t="shared" si="59"/>
        <v/>
      </c>
    </row>
    <row r="341" spans="1:72" hidden="1">
      <c r="A341" s="50" t="str">
        <f t="shared" si="55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6"/>
        <v>Aderente</v>
      </c>
      <c r="BR341" s="18" t="str">
        <f t="shared" si="57"/>
        <v>*</v>
      </c>
      <c r="BS341" s="18" t="str">
        <f t="shared" si="58"/>
        <v>*</v>
      </c>
      <c r="BT341" s="220" t="str">
        <f t="shared" si="59"/>
        <v/>
      </c>
    </row>
    <row r="342" spans="1:72" hidden="1">
      <c r="A342" s="50" t="str">
        <f t="shared" si="55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6"/>
        <v>Aderente</v>
      </c>
      <c r="BR342" s="18" t="str">
        <f t="shared" si="57"/>
        <v>*</v>
      </c>
      <c r="BS342" s="18" t="str">
        <f t="shared" si="58"/>
        <v>*</v>
      </c>
      <c r="BT342" s="220" t="str">
        <f t="shared" si="59"/>
        <v/>
      </c>
    </row>
    <row r="343" spans="1:72" hidden="1">
      <c r="A343" s="50" t="str">
        <f t="shared" si="55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6"/>
        <v>Aderente</v>
      </c>
      <c r="BR343" s="18" t="str">
        <f t="shared" si="57"/>
        <v>*</v>
      </c>
      <c r="BS343" s="18" t="str">
        <f t="shared" si="58"/>
        <v>*</v>
      </c>
      <c r="BT343" s="220" t="str">
        <f t="shared" si="59"/>
        <v/>
      </c>
    </row>
    <row r="344" spans="1:72" hidden="1">
      <c r="A344" s="50" t="str">
        <f t="shared" si="55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6"/>
        <v>Aderente</v>
      </c>
      <c r="BR344" s="18" t="str">
        <f t="shared" si="57"/>
        <v>*</v>
      </c>
      <c r="BS344" s="18" t="str">
        <f t="shared" si="58"/>
        <v>*</v>
      </c>
      <c r="BT344" s="220" t="str">
        <f t="shared" si="59"/>
        <v/>
      </c>
    </row>
    <row r="345" spans="1:72" hidden="1">
      <c r="A345" s="162" t="str">
        <f t="shared" ref="A345:A347" si="60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9"/>
        <v/>
      </c>
    </row>
    <row r="346" spans="1:72" hidden="1">
      <c r="A346" s="162" t="str">
        <f t="shared" si="60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9"/>
        <v/>
      </c>
    </row>
    <row r="347" spans="1:72" hidden="1">
      <c r="A347" s="162" t="str">
        <f t="shared" si="60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9"/>
        <v/>
      </c>
    </row>
    <row r="348" spans="1:72" hidden="1">
      <c r="A348" s="162" t="str">
        <f t="shared" ref="A348:A411" si="61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9"/>
        <v/>
      </c>
    </row>
    <row r="349" spans="1:72" hidden="1">
      <c r="A349" s="162" t="str">
        <f t="shared" si="61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9"/>
        <v/>
      </c>
    </row>
    <row r="350" spans="1:72" hidden="1">
      <c r="A350" s="162" t="str">
        <f t="shared" si="61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9"/>
        <v/>
      </c>
    </row>
    <row r="351" spans="1:72" hidden="1">
      <c r="A351" s="162" t="str">
        <f t="shared" si="61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9"/>
        <v/>
      </c>
    </row>
    <row r="352" spans="1:72" hidden="1">
      <c r="A352" s="162" t="str">
        <f t="shared" si="61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9"/>
        <v/>
      </c>
    </row>
    <row r="353" spans="1:72" hidden="1">
      <c r="A353" s="162" t="str">
        <f t="shared" si="61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9"/>
        <v/>
      </c>
    </row>
    <row r="354" spans="1:72" hidden="1">
      <c r="A354" s="162" t="str">
        <f t="shared" si="61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9"/>
        <v/>
      </c>
    </row>
    <row r="355" spans="1:72" hidden="1">
      <c r="A355" s="162" t="str">
        <f t="shared" si="61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9"/>
        <v/>
      </c>
    </row>
    <row r="356" spans="1:72" hidden="1">
      <c r="A356" s="162" t="str">
        <f t="shared" si="61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9"/>
        <v/>
      </c>
    </row>
    <row r="357" spans="1:72" hidden="1">
      <c r="A357" s="162" t="str">
        <f t="shared" si="61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9"/>
        <v/>
      </c>
    </row>
    <row r="358" spans="1:72" hidden="1">
      <c r="A358" s="162" t="str">
        <f t="shared" si="61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9"/>
        <v/>
      </c>
    </row>
    <row r="359" spans="1:72" hidden="1">
      <c r="A359" s="162" t="str">
        <f t="shared" si="61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9"/>
        <v/>
      </c>
    </row>
    <row r="360" spans="1:72" hidden="1">
      <c r="A360" s="162" t="str">
        <f t="shared" si="61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9"/>
        <v/>
      </c>
    </row>
    <row r="361" spans="1:72" hidden="1">
      <c r="A361" s="162" t="str">
        <f t="shared" si="61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9"/>
        <v/>
      </c>
    </row>
    <row r="362" spans="1:72" hidden="1">
      <c r="A362" s="162" t="str">
        <f t="shared" si="61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9"/>
        <v/>
      </c>
    </row>
    <row r="363" spans="1:72" hidden="1">
      <c r="A363" s="162" t="str">
        <f t="shared" si="61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9"/>
        <v/>
      </c>
    </row>
    <row r="364" spans="1:72" hidden="1">
      <c r="A364" s="162" t="str">
        <f t="shared" si="61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9"/>
        <v/>
      </c>
    </row>
    <row r="365" spans="1:72" hidden="1">
      <c r="A365" s="162" t="str">
        <f t="shared" si="61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9"/>
        <v/>
      </c>
    </row>
    <row r="366" spans="1:72" hidden="1">
      <c r="A366" s="162" t="str">
        <f t="shared" si="61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9"/>
        <v/>
      </c>
    </row>
    <row r="367" spans="1:72" hidden="1">
      <c r="A367" s="162" t="str">
        <f t="shared" si="61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9"/>
        <v/>
      </c>
    </row>
    <row r="368" spans="1:72" hidden="1">
      <c r="A368" s="162" t="str">
        <f t="shared" si="61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9"/>
        <v/>
      </c>
    </row>
    <row r="369" spans="1:72" hidden="1">
      <c r="A369" s="162" t="str">
        <f t="shared" si="61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2">IF(BN369="","",SUBSTITUTE(BM369," ","")&amp;SUBSTITUTE(BN369," ",""))</f>
        <v/>
      </c>
    </row>
    <row r="370" spans="1:72" hidden="1">
      <c r="A370" s="162" t="str">
        <f t="shared" si="61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3">IF(BN370="","",SUBSTITUTE(BM370," ","")&amp;SUBSTITUTE(BN370," ",""))</f>
        <v/>
      </c>
    </row>
    <row r="371" spans="1:72" hidden="1">
      <c r="A371" s="162" t="str">
        <f t="shared" si="61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3"/>
        <v/>
      </c>
    </row>
    <row r="372" spans="1:72" hidden="1">
      <c r="A372" s="162" t="str">
        <f t="shared" si="61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3"/>
        <v/>
      </c>
    </row>
    <row r="373" spans="1:72" hidden="1">
      <c r="A373" s="162" t="str">
        <f t="shared" si="61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3"/>
        <v/>
      </c>
    </row>
    <row r="374" spans="1:72" hidden="1">
      <c r="A374" s="162" t="str">
        <f t="shared" si="61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3"/>
        <v/>
      </c>
    </row>
    <row r="375" spans="1:72" hidden="1">
      <c r="A375" s="162" t="str">
        <f t="shared" si="61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3"/>
        <v/>
      </c>
    </row>
    <row r="376" spans="1:72" hidden="1">
      <c r="A376" s="162" t="str">
        <f t="shared" si="61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3"/>
        <v/>
      </c>
    </row>
    <row r="377" spans="1:72" hidden="1">
      <c r="A377" s="162" t="str">
        <f t="shared" si="61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3"/>
        <v/>
      </c>
    </row>
    <row r="378" spans="1:72" hidden="1">
      <c r="A378" s="162" t="str">
        <f t="shared" si="61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3"/>
        <v/>
      </c>
    </row>
    <row r="379" spans="1:72" hidden="1">
      <c r="A379" s="162" t="str">
        <f t="shared" si="61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3"/>
        <v/>
      </c>
    </row>
    <row r="380" spans="1:72" hidden="1">
      <c r="A380" s="162" t="str">
        <f t="shared" si="61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3"/>
        <v/>
      </c>
    </row>
    <row r="381" spans="1:72" hidden="1">
      <c r="A381" s="162" t="str">
        <f t="shared" si="61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3"/>
        <v/>
      </c>
    </row>
    <row r="382" spans="1:72" hidden="1">
      <c r="A382" s="162" t="str">
        <f t="shared" si="61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3"/>
        <v/>
      </c>
    </row>
    <row r="383" spans="1:72" hidden="1">
      <c r="A383" s="162" t="str">
        <f t="shared" si="61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3"/>
        <v/>
      </c>
    </row>
    <row r="384" spans="1:72" hidden="1">
      <c r="A384" s="162" t="str">
        <f t="shared" si="61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3"/>
        <v/>
      </c>
    </row>
    <row r="385" spans="1:72" hidden="1">
      <c r="A385" s="162" t="str">
        <f t="shared" si="61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3"/>
        <v/>
      </c>
    </row>
    <row r="386" spans="1:72" hidden="1">
      <c r="A386" s="162" t="str">
        <f t="shared" si="61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3"/>
        <v/>
      </c>
    </row>
    <row r="387" spans="1:72" hidden="1">
      <c r="A387" s="162" t="str">
        <f t="shared" si="61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3"/>
        <v/>
      </c>
    </row>
    <row r="388" spans="1:72" hidden="1">
      <c r="A388" s="162" t="str">
        <f t="shared" si="61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3"/>
        <v/>
      </c>
    </row>
    <row r="389" spans="1:72" hidden="1">
      <c r="A389" s="162" t="str">
        <f t="shared" si="61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3"/>
        <v/>
      </c>
    </row>
    <row r="390" spans="1:72" hidden="1">
      <c r="A390" s="162" t="str">
        <f t="shared" si="61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3"/>
        <v/>
      </c>
    </row>
    <row r="391" spans="1:72" hidden="1">
      <c r="A391" s="162" t="str">
        <f t="shared" si="61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3"/>
        <v/>
      </c>
    </row>
    <row r="392" spans="1:72" hidden="1">
      <c r="A392" s="162" t="str">
        <f t="shared" si="61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3"/>
        <v/>
      </c>
    </row>
    <row r="393" spans="1:72" hidden="1">
      <c r="A393" s="162" t="str">
        <f t="shared" si="61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3"/>
        <v/>
      </c>
    </row>
    <row r="394" spans="1:72" hidden="1">
      <c r="A394" s="162" t="str">
        <f t="shared" si="61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3"/>
        <v/>
      </c>
    </row>
    <row r="395" spans="1:72" hidden="1">
      <c r="A395" s="162" t="str">
        <f t="shared" si="61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3"/>
        <v/>
      </c>
    </row>
    <row r="396" spans="1:72" hidden="1">
      <c r="A396" s="162" t="str">
        <f t="shared" si="61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3"/>
        <v/>
      </c>
    </row>
    <row r="397" spans="1:72" hidden="1">
      <c r="A397" s="162" t="str">
        <f t="shared" si="61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3"/>
        <v/>
      </c>
    </row>
    <row r="398" spans="1:72" hidden="1">
      <c r="A398" s="162" t="str">
        <f t="shared" si="61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3"/>
        <v/>
      </c>
    </row>
    <row r="399" spans="1:72" hidden="1">
      <c r="A399" s="162" t="str">
        <f t="shared" si="61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3"/>
        <v/>
      </c>
    </row>
    <row r="400" spans="1:72" hidden="1">
      <c r="A400" s="162" t="str">
        <f t="shared" si="61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3"/>
        <v/>
      </c>
    </row>
    <row r="401" spans="1:72" hidden="1">
      <c r="A401" s="162" t="str">
        <f t="shared" si="61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3"/>
        <v/>
      </c>
    </row>
    <row r="402" spans="1:72" hidden="1">
      <c r="A402" s="162" t="str">
        <f t="shared" si="61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3"/>
        <v/>
      </c>
    </row>
    <row r="403" spans="1:72" hidden="1">
      <c r="A403" s="162" t="str">
        <f t="shared" si="61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3"/>
        <v/>
      </c>
    </row>
    <row r="404" spans="1:72" hidden="1">
      <c r="A404" s="162" t="str">
        <f t="shared" si="61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3"/>
        <v/>
      </c>
    </row>
    <row r="405" spans="1:72" hidden="1">
      <c r="A405" s="162" t="str">
        <f t="shared" si="61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3"/>
        <v/>
      </c>
    </row>
    <row r="406" spans="1:72" hidden="1">
      <c r="A406" s="162" t="str">
        <f t="shared" si="61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3"/>
        <v/>
      </c>
    </row>
    <row r="407" spans="1:72" hidden="1">
      <c r="A407" s="162" t="str">
        <f t="shared" si="61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3"/>
        <v/>
      </c>
    </row>
    <row r="408" spans="1:72" hidden="1">
      <c r="A408" s="162" t="str">
        <f t="shared" si="61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3"/>
        <v/>
      </c>
    </row>
    <row r="409" spans="1:72" hidden="1">
      <c r="A409" s="162" t="str">
        <f t="shared" si="61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3"/>
        <v/>
      </c>
    </row>
    <row r="410" spans="1:72" hidden="1">
      <c r="A410" s="162" t="str">
        <f t="shared" si="61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3"/>
        <v/>
      </c>
    </row>
    <row r="411" spans="1:72" hidden="1">
      <c r="A411" s="162" t="str">
        <f t="shared" si="61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3"/>
        <v/>
      </c>
    </row>
    <row r="412" spans="1:72" hidden="1">
      <c r="A412" s="162" t="str">
        <f t="shared" ref="A412:A446" si="64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3"/>
        <v/>
      </c>
    </row>
    <row r="413" spans="1:72" hidden="1">
      <c r="A413" s="162" t="str">
        <f t="shared" si="64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3"/>
        <v/>
      </c>
    </row>
    <row r="414" spans="1:72" hidden="1">
      <c r="A414" s="162" t="str">
        <f t="shared" si="64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3"/>
        <v/>
      </c>
    </row>
    <row r="415" spans="1:72" hidden="1">
      <c r="A415" s="162" t="str">
        <f t="shared" si="64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3"/>
        <v/>
      </c>
    </row>
    <row r="416" spans="1:72" hidden="1">
      <c r="A416" s="162" t="str">
        <f t="shared" si="64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4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4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4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4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4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4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4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4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4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4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4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4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4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4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4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4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4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4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4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4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4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4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4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4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4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4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4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4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4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4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493 U6:U493 AY6:AY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1708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1709</v>
      </c>
      <c r="E3" s="316" t="s">
        <v>1710</v>
      </c>
      <c r="F3" s="316" t="s">
        <v>1711</v>
      </c>
      <c r="G3" s="316" t="s">
        <v>1712</v>
      </c>
      <c r="H3" s="316" t="s">
        <v>1713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1714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1715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1716</v>
      </c>
      <c r="W1" s="388"/>
      <c r="X1" s="388"/>
      <c r="Y1" s="103"/>
    </row>
    <row r="2" spans="1:25" s="100" customFormat="1" ht="11.25" customHeight="1">
      <c r="A2" s="104" t="s">
        <v>1717</v>
      </c>
      <c r="B2" s="104" t="s">
        <v>1718</v>
      </c>
      <c r="C2" s="104" t="s">
        <v>7</v>
      </c>
      <c r="D2" s="105" t="s">
        <v>1177</v>
      </c>
      <c r="E2" s="105" t="s">
        <v>1178</v>
      </c>
      <c r="F2" s="105" t="s">
        <v>1719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1720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309TMR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309TMR</v>
      </c>
      <c r="M403" s="110">
        <f>IF(FN_MC!J305="","*",FN_MC!J305)</f>
        <v>74</v>
      </c>
      <c r="N403" s="291">
        <f>IF(FN_MC!K305="","*",FN_MC!K305)</f>
        <v>313.7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V86</v>
      </c>
      <c r="H412" s="109" t="str">
        <f>IF(FN_MC!F314="","*",FN_MC!F314)</f>
        <v>MECANIZAÇÃO - SOCADORA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>
        <f ca="1">_xlfn.XLOOKUP(G412&amp;$V$2,BS_CONTROLE[CHAVE],BS_CONTROLE[Quantidade_11],"-")</f>
        <v>1880</v>
      </c>
      <c r="W412" s="111">
        <f ca="1">_xlfn.XLOOKUP(G412&amp;$W$2,BS_CONTROLE[CHAVE],BS_CONTROLE[Quantidade_11],"-")</f>
        <v>2312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FERRONORTE</v>
      </c>
      <c r="E414" s="109" t="str">
        <f>IF(FN_MC!T316="","*",FN_MC!T316)</f>
        <v>TGR-TRO</v>
      </c>
      <c r="F414" s="109" t="str">
        <f>IF(FN_MC!B316="","*",FN_MC!B316)</f>
        <v>*</v>
      </c>
      <c r="G414" s="109" t="str">
        <f>IF(FN_MC!D316="","*",FN_MC!D316)</f>
        <v>W70</v>
      </c>
      <c r="H414" s="109" t="str">
        <f>IF(FN_MC!F316="","*",FN_MC!F316)</f>
        <v>PDM - PEDRA - DESCARGA</v>
      </c>
      <c r="I414" s="109" t="str">
        <f>IF(FN_MC!H316="","*",FN_MC!H316)</f>
        <v>TIQ</v>
      </c>
      <c r="J414" s="109" t="str">
        <f>IF(FN_MC!I316="","*",FN_MC!I316)</f>
        <v>TGR2</v>
      </c>
      <c r="K414" s="109" t="str">
        <f>IF(FN_MC!M316="","*",FN_MC!M316)</f>
        <v>TAL-TSF</v>
      </c>
      <c r="L414" s="328" t="str">
        <f>IF(FN_MC!N316="","*",FN_MC!N316)</f>
        <v>TAL699</v>
      </c>
      <c r="M414" s="110">
        <f>IF(FN_MC!J316="","*",FN_MC!J316)</f>
        <v>98</v>
      </c>
      <c r="N414" s="291">
        <f>IF(FN_MC!K316="","*",FN_MC!K316)</f>
        <v>695</v>
      </c>
      <c r="O414" s="291" t="str">
        <f>IF(FN_MC!L316="","*",FN_MC!L316)</f>
        <v>-</v>
      </c>
      <c r="P414" s="110"/>
      <c r="Q414" s="127">
        <f>IF(FN_MC!O316="","*",FN_MC!O316)</f>
        <v>0.375</v>
      </c>
      <c r="R414" s="127">
        <f>IF(FN_MC!P316="","*",FN_MC!P316)</f>
        <v>0.125</v>
      </c>
      <c r="S414" s="109" t="str">
        <f>IF(FN_MC!Q316="","*",CONCATENATE(FN_MC!Q316," ",FN_MC!R316))</f>
        <v>28 VAGÕES</v>
      </c>
      <c r="T414" s="109" t="str">
        <f>IF(FN_MC!V316="","*",FN_MC!V316)</f>
        <v>Camila</v>
      </c>
      <c r="U414" s="109" t="str">
        <f>IF(FN_MC!W316="","*",FN_MC!W316)</f>
        <v>*</v>
      </c>
      <c r="V414" s="111">
        <f ca="1">_xlfn.XLOOKUP(G414&amp;$V$2,BS_CONTROLE[CHAVE],BS_CONTROLE[Quantidade_11],"-")</f>
        <v>1</v>
      </c>
      <c r="W414" s="111" t="str">
        <f ca="1">_xlfn.XLOOKUP(G414&amp;$W$2,BS_CONTROLE[CHAVE],BS_CONTROLE[Quantidade_11],"-")</f>
        <v>-</v>
      </c>
      <c r="X414" s="111">
        <f ca="1">_xlfn.XLOOKUP(G414&amp;$X$2,BS_CONTROLE[CHAVE],BS_CONTROLE[Quantidade_11],"-")</f>
        <v>28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FERRONORTE</v>
      </c>
      <c r="E416" s="109" t="str">
        <f>IF(FN_MC!T318="","*",FN_MC!T318)</f>
        <v>TCS-TGR</v>
      </c>
      <c r="F416" s="109" t="str">
        <f>IF(FN_MC!B318="","*",FN_MC!B318)</f>
        <v>*</v>
      </c>
      <c r="G416" s="109" t="str">
        <f>IF(FN_MC!D318="","*",FN_MC!D318)</f>
        <v>A60</v>
      </c>
      <c r="H416" s="109" t="str">
        <f>IF(FN_MC!F318="","*",FN_MC!F318)</f>
        <v>DETECÇÃO - RONDA 7 DIAS</v>
      </c>
      <c r="I416" s="109" t="str">
        <f>IF(FN_MC!H318="","*",FN_MC!H318)</f>
        <v>TOM</v>
      </c>
      <c r="J416" s="109" t="str">
        <f>IF(FN_MC!I318="","*",FN_MC!I318)</f>
        <v>TRO</v>
      </c>
      <c r="K416" s="109" t="str">
        <f>IF(FN_MC!M318="","*",FN_MC!M318)</f>
        <v>TOM</v>
      </c>
      <c r="L416" s="328" t="str">
        <f>IF(FN_MC!N318="","*",FN_MC!N318)</f>
        <v>TOM1</v>
      </c>
      <c r="M416" s="110">
        <f>IF(FN_MC!J318="","*",FN_MC!J318)</f>
        <v>74</v>
      </c>
      <c r="N416" s="291">
        <f>IF(FN_MC!K318="","*",FN_MC!K318)</f>
        <v>404</v>
      </c>
      <c r="O416" s="291" t="str">
        <f>IF(FN_MC!L318="","*",FN_MC!L318)</f>
        <v>-</v>
      </c>
      <c r="P416" s="110"/>
      <c r="Q416" s="127">
        <f>IF(FN_MC!O318="","*",FN_MC!O318)</f>
        <v>0.375</v>
      </c>
      <c r="R416" s="127">
        <f>IF(FN_MC!P318="","*",FN_MC!P318)</f>
        <v>4.1666666666666664E-2</v>
      </c>
      <c r="S416" s="109" t="str">
        <f>IF(FN_MC!Q318="","*",CONCATENATE(FN_MC!Q318," ",FN_MC!R318))</f>
        <v>300 KM</v>
      </c>
      <c r="T416" s="109" t="str">
        <f>IF(FN_MC!V318="","*",FN_MC!V318)</f>
        <v>Herbert</v>
      </c>
      <c r="U416" s="109" t="str">
        <f>IF(FN_MC!W318="","*",FN_MC!W318)</f>
        <v>Ronda 7 dias</v>
      </c>
      <c r="V416" s="111">
        <f ca="1">_xlfn.XLOOKUP(G416&amp;$V$2,BS_CONTROLE[CHAVE],BS_CONTROLE[Quantidade_11],"-")</f>
        <v>289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FERRONORTE</v>
      </c>
      <c r="E418" s="109" t="str">
        <f>IF(FN_MC!T320="","*",FN_MC!T320)</f>
        <v>TCS-TGR</v>
      </c>
      <c r="F418" s="109" t="str">
        <f>IF(FN_MC!B320="","*",FN_MC!B320)</f>
        <v>*</v>
      </c>
      <c r="G418" s="109" t="str">
        <f>IF(FN_MC!D320="","*",FN_MC!D320)</f>
        <v>ELSON (TF-526)</v>
      </c>
      <c r="H418" s="109" t="str">
        <f>IF(FN_MC!F320="","*",FN_MC!F320)</f>
        <v>PDM - SOLDA</v>
      </c>
      <c r="I418" s="109" t="str">
        <f>IF(FN_MC!H320="","*",FN_MC!H320)</f>
        <v>THESUL</v>
      </c>
      <c r="J418" s="109" t="str">
        <f>IF(FN_MC!I320="","*",FN_MC!I320)</f>
        <v>-</v>
      </c>
      <c r="K418" s="109" t="str">
        <f>IF(FN_MC!M320="","*",FN_MC!M320)</f>
        <v>TRC-THE</v>
      </c>
      <c r="L418" s="328" t="str">
        <f>IF(FN_MC!N320="","*",FN_MC!N320)</f>
        <v>THESUL</v>
      </c>
      <c r="M418" s="110">
        <f>IF(FN_MC!J320="","*",FN_MC!J320)</f>
        <v>74</v>
      </c>
      <c r="N418" s="291">
        <f>IF(FN_MC!K320="","*",FN_MC!K320)</f>
        <v>300.95600000000002</v>
      </c>
      <c r="O418" s="291" t="str">
        <f>IF(FN_MC!L320="","*",FN_MC!L320)</f>
        <v>-</v>
      </c>
      <c r="P418" s="110"/>
      <c r="Q418" s="127">
        <f>IF(FN_MC!O320="","*",FN_MC!O320)</f>
        <v>0.41666666666666669</v>
      </c>
      <c r="R418" s="127">
        <f>IF(FN_MC!P320="","*",FN_MC!P320)</f>
        <v>8.3333333333333329E-2</v>
      </c>
      <c r="S418" s="109" t="str">
        <f>IF(FN_MC!Q320="","*",CONCATENATE(FN_MC!Q320," ",FN_MC!R320))</f>
        <v>1 Nº DE SOLDA</v>
      </c>
      <c r="T418" s="109" t="str">
        <f>IF(FN_MC!V320="","*",FN_MC!V320)</f>
        <v>Elton</v>
      </c>
      <c r="U418" s="109" t="str">
        <f>IF(FN_MC!W320="","*",FN_MC!W320)</f>
        <v xml:space="preserve">Execução de solda  </v>
      </c>
      <c r="V418" s="111">
        <f ca="1">_xlfn.XLOOKUP(G418&amp;$V$2,BS_CONTROLE[CHAVE],BS_CONTROLE[Quantidade_11],"-")</f>
        <v>1</v>
      </c>
      <c r="W418" s="111" t="str">
        <f ca="1">_xlfn.XLOOKUP(G418&amp;$W$2,BS_CONTROLE[CHAVE],BS_CONTROLE[Quantidade_11],"-")</f>
        <v>-</v>
      </c>
      <c r="X418" s="111">
        <f ca="1">_xlfn.XLOOKUP(G418&amp;$X$2,BS_CONTROLE[CHAVE],BS_CONTROLE[Quantidade_11],"-")</f>
        <v>0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FERRONORTE</v>
      </c>
      <c r="E421" s="109" t="str">
        <f>IF(FN_MC!T323="","*",FN_MC!T323)</f>
        <v>TMI-TCS</v>
      </c>
      <c r="F421" s="109" t="str">
        <f>IF(FN_MC!B323="","*",FN_MC!B323)</f>
        <v>*</v>
      </c>
      <c r="G421" s="109" t="str">
        <f>IF(FN_MC!D323="","*",FN_MC!D323)</f>
        <v>MARCOS (TF-520)</v>
      </c>
      <c r="H421" s="109" t="str">
        <f>IF(FN_MC!F323="","*",FN_MC!F323)</f>
        <v>PDM - SOLDA</v>
      </c>
      <c r="I421" s="109" t="str">
        <f>IF(FN_MC!H323="","*",FN_MC!H323)</f>
        <v>TCS2</v>
      </c>
      <c r="J421" s="109" t="str">
        <f>IF(FN_MC!I323="","*",FN_MC!I323)</f>
        <v>-</v>
      </c>
      <c r="K421" s="109" t="str">
        <f>IF(FN_MC!M323="","*",FN_MC!M323)</f>
        <v>TCS</v>
      </c>
      <c r="L421" s="328" t="str">
        <f>IF(FN_MC!N323="","*",FN_MC!N323)</f>
        <v>TCS2</v>
      </c>
      <c r="M421" s="110">
        <f>IF(FN_MC!J323="","*",FN_MC!J323)</f>
        <v>74</v>
      </c>
      <c r="N421" s="291">
        <f>IF(FN_MC!K323="","*",FN_MC!K323)</f>
        <v>289.7</v>
      </c>
      <c r="O421" s="291" t="str">
        <f>IF(FN_MC!L323="","*",FN_MC!L323)</f>
        <v>-</v>
      </c>
      <c r="P421" s="110"/>
      <c r="Q421" s="127">
        <f>IF(FN_MC!O323="","*",FN_MC!O323)</f>
        <v>0.375</v>
      </c>
      <c r="R421" s="127">
        <f>IF(FN_MC!P323="","*",FN_MC!P323)</f>
        <v>8.3333333333333329E-2</v>
      </c>
      <c r="S421" s="109" t="str">
        <f>IF(FN_MC!Q323="","*",CONCATENATE(FN_MC!Q323," ",FN_MC!R323))</f>
        <v>2 Nº DE SOLDA</v>
      </c>
      <c r="T421" s="109" t="str">
        <f>IF(FN_MC!V323="","*",FN_MC!V323)</f>
        <v>Herbert</v>
      </c>
      <c r="U421" s="109" t="str">
        <f>IF(FN_MC!W323="","*",FN_MC!W323)</f>
        <v xml:space="preserve">Execução de solda - VIA2 </v>
      </c>
      <c r="V421" s="111">
        <f ca="1">_xlfn.XLOOKUP(G421&amp;$V$2,BS_CONTROLE[CHAVE],BS_CONTROLE[Quantidade_11],"-")</f>
        <v>2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2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FERRONORTE</v>
      </c>
      <c r="E423" s="109" t="str">
        <f>IF(FN_MC!T325="","*",FN_MC!T325)</f>
        <v>TMI-TCS</v>
      </c>
      <c r="F423" s="109" t="str">
        <f>IF(FN_MC!B325="","*",FN_MC!B325)</f>
        <v>*</v>
      </c>
      <c r="G423" s="109" t="str">
        <f>IF(FN_MC!D325="","*",FN_MC!D325)</f>
        <v>W50</v>
      </c>
      <c r="H423" s="109" t="str">
        <f>IF(FN_MC!F325="","*",FN_MC!F325)</f>
        <v>MODERNIZAÇÃO - RECOLHIMENTO DE DORMENTE</v>
      </c>
      <c r="I423" s="109" t="str">
        <f>IF(FN_MC!H325="","*",FN_MC!H325)</f>
        <v>TCS</v>
      </c>
      <c r="J423" s="109" t="str">
        <f>IF(FN_MC!I325="","*",FN_MC!I325)</f>
        <v>TCS</v>
      </c>
      <c r="K423" s="109" t="str">
        <f>IF(FN_MC!M325="","*",FN_MC!M325)</f>
        <v>TVI-TJA</v>
      </c>
      <c r="L423" s="328">
        <f>IF(FN_MC!N325="","*",FN_MC!N325)</f>
        <v>239251</v>
      </c>
      <c r="M423" s="110">
        <f>IF(FN_MC!J325="","*",FN_MC!J325)</f>
        <v>74</v>
      </c>
      <c r="N423" s="291">
        <f>IF(FN_MC!K325="","*",FN_MC!K325)</f>
        <v>250</v>
      </c>
      <c r="O423" s="291">
        <f>IF(FN_MC!L325="","*",FN_MC!L325)</f>
        <v>249.5</v>
      </c>
      <c r="P423" s="110"/>
      <c r="Q423" s="127">
        <f>IF(FN_MC!O325="","*",FN_MC!O325)</f>
        <v>0.35416666666666669</v>
      </c>
      <c r="R423" s="127">
        <f>IF(FN_MC!P325="","*",FN_MC!P325)</f>
        <v>0.125</v>
      </c>
      <c r="S423" s="109" t="str">
        <f>IF(FN_MC!Q325="","*",CONCATENATE(FN_MC!Q325," ",FN_MC!R325))</f>
        <v>500 Nº DE DORMENTES</v>
      </c>
      <c r="T423" s="109" t="str">
        <f>IF(FN_MC!V325="","*",FN_MC!V325)</f>
        <v>Augusto</v>
      </c>
      <c r="U423" s="109" t="str">
        <f>IF(FN_MC!W325="","*",FN_MC!W325)</f>
        <v>Recolhimento de dormente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FERRONORTE</v>
      </c>
      <c r="E426" s="109" t="str">
        <f>IF(FN_MC!T328="","*",FN_MC!T328)</f>
        <v>TMI-TCS</v>
      </c>
      <c r="F426" s="109" t="str">
        <f>IF(FN_MC!B328="","*",FN_MC!B328)</f>
        <v>*</v>
      </c>
      <c r="G426" s="109" t="str">
        <f>IF(FN_MC!D328="","*",FN_MC!D328)</f>
        <v>V66</v>
      </c>
      <c r="H426" s="109" t="str">
        <f>IF(FN_MC!F328="","*",FN_MC!F328)</f>
        <v>MODERNIZAÇÃO - REGULAGEM</v>
      </c>
      <c r="I426" s="109" t="str">
        <f>IF(FN_MC!H328="","*",FN_MC!H328)</f>
        <v>TID</v>
      </c>
      <c r="J426" s="109" t="str">
        <f>IF(FN_MC!I328="","*",FN_MC!I328)</f>
        <v>TID</v>
      </c>
      <c r="K426" s="109" t="str">
        <f>IF(FN_MC!M328="","*",FN_MC!M328)</f>
        <v>TCE-TID</v>
      </c>
      <c r="L426" s="328" t="str">
        <f>IF(FN_MC!N328="","*",FN_MC!N328)</f>
        <v>TCE177</v>
      </c>
      <c r="M426" s="110">
        <f>IF(FN_MC!J328="","*",FN_MC!J328)</f>
        <v>74</v>
      </c>
      <c r="N426" s="291">
        <f>IF(FN_MC!K328="","*",FN_MC!K328)</f>
        <v>175</v>
      </c>
      <c r="O426" s="291">
        <f>IF(FN_MC!L328="","*",FN_MC!L328)</f>
        <v>171.11500000000001</v>
      </c>
      <c r="P426" s="110"/>
      <c r="Q426" s="127">
        <f>IF(FN_MC!O328="","*",FN_MC!O328)</f>
        <v>0.41666666666666669</v>
      </c>
      <c r="R426" s="127">
        <f>IF(FN_MC!P328="","*",FN_MC!P328)</f>
        <v>0.125</v>
      </c>
      <c r="S426" s="109" t="str">
        <f>IF(FN_MC!Q328="","*",CONCATENATE(FN_MC!Q328," ",FN_MC!R328))</f>
        <v>500 M</v>
      </c>
      <c r="T426" s="109" t="str">
        <f>IF(FN_MC!V328="","*",FN_MC!V328)</f>
        <v>Augusto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Oportunidade</v>
      </c>
      <c r="C431" s="108" t="str">
        <f>IF(FN_MC!Z334="","*",FN_MC!Z334)</f>
        <v>*</v>
      </c>
      <c r="D431" s="109" t="str">
        <f>IF(FN_MC!S334="","*",FN_MC!S334)</f>
        <v>MALHA CENTRAL</v>
      </c>
      <c r="E431" s="109" t="str">
        <f>IF(FN_MC!T334="","*",FN_MC!T334)</f>
        <v>RAMAL</v>
      </c>
      <c r="F431" s="109" t="str">
        <f>IF(FN_MC!B334="","*",FN_MC!B334)</f>
        <v>*</v>
      </c>
      <c r="G431" s="109" t="str">
        <f>IF(FN_MC!D334="","*",FN_MC!D334)</f>
        <v>FRANCISCO (TF-670)</v>
      </c>
      <c r="H431" s="109" t="str">
        <f>IF(FN_MC!F334="","*",FN_MC!F334)</f>
        <v>PDM - AMV - JACARÉ</v>
      </c>
      <c r="I431" s="109" t="str">
        <f>IF(FN_MC!H334="","*",FN_MC!H334)</f>
        <v>ZBOZEP</v>
      </c>
      <c r="J431" s="109" t="str">
        <f>IF(FN_MC!I334="","*",FN_MC!I334)</f>
        <v>-</v>
      </c>
      <c r="K431" s="109" t="str">
        <f>IF(FN_MC!M334="","*",FN_MC!M334)</f>
        <v>ZBO-ZEP</v>
      </c>
      <c r="L431" s="328" t="str">
        <f>IF(FN_MC!N334="","*",FN_MC!N334)</f>
        <v>ZBOZEP</v>
      </c>
      <c r="M431" s="110">
        <f>IF(FN_MC!J334="","*",FN_MC!J334)</f>
        <v>78</v>
      </c>
      <c r="N431" s="291">
        <f>IF(FN_MC!K334="","*",FN_MC!K334)</f>
        <v>208.3</v>
      </c>
      <c r="O431" s="291" t="str">
        <f>IF(FN_MC!L334="","*",FN_MC!L334)</f>
        <v>-</v>
      </c>
      <c r="P431" s="110"/>
      <c r="Q431" s="127">
        <f>IF(FN_MC!O334="","*",FN_MC!O334)</f>
        <v>0.41666666666666669</v>
      </c>
      <c r="R431" s="127">
        <f>IF(FN_MC!P334="","*",FN_MC!P334)</f>
        <v>8.3333333333333329E-2</v>
      </c>
      <c r="S431" s="109" t="str">
        <f>IF(FN_MC!Q334="","*",CONCATENATE(FN_MC!Q334," ",FN_MC!R334))</f>
        <v>1 Nº DE PEÇAS</v>
      </c>
      <c r="T431" s="109" t="str">
        <f>IF(FN_MC!V334="","*",FN_MC!V334)</f>
        <v>Francisco / Josimar</v>
      </c>
      <c r="U431" s="109" t="str">
        <f>IF(FN_MC!W334="","*",FN_MC!W334)</f>
        <v>Troca de jacaré AMV Norte de ZBO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MALHA CENTRAL</v>
      </c>
      <c r="E433" s="109" t="str">
        <f>IF(FN_MC!T336="","*",FN_MC!T336)</f>
        <v>RAMAL</v>
      </c>
      <c r="F433" s="109" t="str">
        <f>IF(FN_MC!B336="","*",FN_MC!B336)</f>
        <v>*</v>
      </c>
      <c r="G433" s="109" t="str">
        <f>IF(FN_MC!D336="","*",FN_MC!D336)</f>
        <v>A88</v>
      </c>
      <c r="H433" s="109" t="str">
        <f>IF(FN_MC!F336="","*",FN_MC!F336)</f>
        <v>PDM - SOLDA</v>
      </c>
      <c r="I433" s="109" t="str">
        <f>IF(FN_MC!H336="","*",FN_MC!H336)</f>
        <v>ZTR</v>
      </c>
      <c r="J433" s="109" t="str">
        <f>IF(FN_MC!I336="","*",FN_MC!I336)</f>
        <v>ZFH2</v>
      </c>
      <c r="K433" s="109" t="str">
        <f>IF(FN_MC!M336="","*",FN_MC!M336)</f>
        <v>ZBO-ZEP</v>
      </c>
      <c r="L433" s="328" t="str">
        <f>IF(FN_MC!N336="","*",FN_MC!N336)</f>
        <v>ZBOZEP</v>
      </c>
      <c r="M433" s="110">
        <f>IF(FN_MC!J336="","*",FN_MC!J336)</f>
        <v>78</v>
      </c>
      <c r="N433" s="291">
        <f>IF(FN_MC!K336="","*",FN_MC!K336)</f>
        <v>211</v>
      </c>
      <c r="O433" s="291" t="str">
        <f>IF(FN_MC!L336="","*",FN_MC!L336)</f>
        <v>-</v>
      </c>
      <c r="P433" s="110"/>
      <c r="Q433" s="127">
        <f>IF(FN_MC!O336="","*",FN_MC!O336)</f>
        <v>0.375</v>
      </c>
      <c r="R433" s="127">
        <f>IF(FN_MC!P336="","*",FN_MC!P336)</f>
        <v>2.7777777777777776E-2</v>
      </c>
      <c r="S433" s="109" t="str">
        <f>IF(FN_MC!Q336="","*",CONCATENATE(FN_MC!Q336," ",FN_MC!R336))</f>
        <v>1 Nº DE SOLDA</v>
      </c>
      <c r="T433" s="109" t="str">
        <f>IF(FN_MC!V336="","*",FN_MC!V336)</f>
        <v>Josimar</v>
      </c>
      <c r="U433" s="109" t="str">
        <f>IF(FN_MC!W336="","*",FN_MC!W336)</f>
        <v>Ligar juntas desligadas no km 211 ao 212</v>
      </c>
      <c r="V433" s="111">
        <f ca="1">_xlfn.XLOOKUP(G433&amp;$V$2,BS_CONTROLE[CHAVE],BS_CONTROLE[Quantidade_11],"-")</f>
        <v>1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1721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1722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1723</v>
      </c>
      <c r="C4" s="321" t="s">
        <v>1724</v>
      </c>
      <c r="D4" s="321" t="s">
        <v>1725</v>
      </c>
      <c r="E4" s="321" t="s">
        <v>1726</v>
      </c>
      <c r="F4" s="321" t="s">
        <v>545</v>
      </c>
      <c r="G4" s="321" t="s">
        <v>1727</v>
      </c>
      <c r="H4" s="187"/>
    </row>
    <row r="5" spans="1:8" ht="43.5">
      <c r="A5" s="187"/>
      <c r="B5" s="322" t="s">
        <v>1728</v>
      </c>
      <c r="C5" s="322">
        <v>309525</v>
      </c>
      <c r="D5" s="322" t="s">
        <v>1729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1730</v>
      </c>
      <c r="C6" s="322">
        <v>256875</v>
      </c>
      <c r="D6" s="322" t="s">
        <v>1731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1732</v>
      </c>
      <c r="C7" s="322">
        <v>257278</v>
      </c>
      <c r="D7" s="322" t="s">
        <v>1733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1734</v>
      </c>
      <c r="C8" s="322">
        <v>261794</v>
      </c>
      <c r="D8" s="322" t="s">
        <v>1735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1736</v>
      </c>
      <c r="C9" s="322">
        <v>257033</v>
      </c>
      <c r="D9" s="322" t="s">
        <v>1737</v>
      </c>
      <c r="E9" s="322" t="s">
        <v>240</v>
      </c>
      <c r="F9" s="322" t="s">
        <v>732</v>
      </c>
      <c r="G9" s="322" t="s">
        <v>1738</v>
      </c>
      <c r="H9" s="187"/>
    </row>
    <row r="10" spans="1:8" ht="43.5">
      <c r="A10" s="187"/>
      <c r="B10" s="322" t="s">
        <v>1739</v>
      </c>
      <c r="C10" s="322">
        <v>396578</v>
      </c>
      <c r="D10" s="322" t="s">
        <v>1740</v>
      </c>
      <c r="E10" s="322" t="s">
        <v>240</v>
      </c>
      <c r="F10" s="322" t="s">
        <v>732</v>
      </c>
      <c r="G10" s="322" t="s">
        <v>1738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1741</v>
      </c>
      <c r="C2" s="95" t="s">
        <v>1162</v>
      </c>
      <c r="D2" s="95" t="s">
        <v>1164</v>
      </c>
      <c r="E2" s="95" t="s">
        <v>1742</v>
      </c>
      <c r="F2" s="95" t="s">
        <v>1743</v>
      </c>
      <c r="G2" s="95" t="s">
        <v>1744</v>
      </c>
      <c r="H2" s="95" t="s">
        <v>1745</v>
      </c>
      <c r="I2" s="95" t="s">
        <v>1746</v>
      </c>
      <c r="J2" s="95" t="s">
        <v>1747</v>
      </c>
      <c r="K2" s="130" t="s">
        <v>1748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A60</v>
      </c>
      <c r="E315" s="120" t="str">
        <f>IF(FN_MC!H318="","*",FN_MC!H318)</f>
        <v>TOM</v>
      </c>
      <c r="F315" s="136" t="str">
        <f>IF(FN_MC!M318="","*",FN_MC!M318)</f>
        <v>TOM</v>
      </c>
      <c r="G315" s="120" t="str">
        <f>IF(FN_MC!I318="","*",FN_MC!I318)</f>
        <v>TRO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1749</v>
      </c>
      <c r="D5" s="392"/>
      <c r="E5" s="392"/>
      <c r="F5" s="392"/>
      <c r="G5" s="392"/>
      <c r="H5" s="392"/>
      <c r="I5" s="392"/>
      <c r="J5" s="393"/>
      <c r="K5" s="394" t="s">
        <v>1750</v>
      </c>
      <c r="L5" s="395"/>
      <c r="M5" s="395"/>
      <c r="N5" s="395"/>
      <c r="O5" s="396" t="s">
        <v>1751</v>
      </c>
      <c r="P5" s="397"/>
      <c r="Q5" s="398"/>
    </row>
    <row r="6" spans="1:17" s="93" customFormat="1" ht="15.75" customHeight="1">
      <c r="A6" s="87" t="s">
        <v>1719</v>
      </c>
      <c r="B6" s="94" t="s">
        <v>1718</v>
      </c>
      <c r="C6" s="95" t="s">
        <v>1177</v>
      </c>
      <c r="D6" s="96" t="s">
        <v>1178</v>
      </c>
      <c r="E6" s="95" t="s">
        <v>1752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1753</v>
      </c>
      <c r="M6" s="138" t="s">
        <v>30</v>
      </c>
      <c r="N6" s="139" t="s">
        <v>1172</v>
      </c>
      <c r="O6" s="241" t="s">
        <v>1215</v>
      </c>
      <c r="P6" s="152"/>
      <c r="Q6" s="188" t="s">
        <v>1754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1</v>
      </c>
      <c r="P390" s="90"/>
      <c r="Q390" s="144" t="str">
        <f>IF($A$2=1,IF(FN_MC!BJ302="","*",FN_MC!BJ302),IF(FN_MC!BK302="","*",FN_MC!BK302))</f>
        <v>Licença as 11:16h- em intervalo as 12:16h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Equipe deslocando pro TAG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1</v>
      </c>
      <c r="P393" s="90"/>
      <c r="Q393" s="144" t="str">
        <f>IF($A$2=1,IF(FN_MC!BJ306="","*",FN_MC!BJ306),IF(FN_MC!BK306="","*",FN_MC!BK306))</f>
        <v>Intervalo das 09:37h as 11:37h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>
        <f>IF(FN_MC!BH307="","*",FN_MC!BH307)</f>
        <v>1</v>
      </c>
      <c r="P394" s="90"/>
      <c r="Q394" s="144" t="str">
        <f>IF($A$2=1,IF(FN_MC!BJ307="","*",FN_MC!BJ307),IF(FN_MC!BK307="","*",FN_MC!BK307))</f>
        <v>Licença as 10:41h - em inspeção para TGR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1</v>
      </c>
      <c r="P395" s="90"/>
      <c r="Q395" s="144" t="str">
        <f>IF($A$2=1,IF(FN_MC!BJ308="","*",FN_MC!BJ308),IF(FN_MC!BK308="","*",FN_MC!BK308))</f>
        <v>Em intervalo das 10:56h as 13:56h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Em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695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695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TOM</v>
      </c>
      <c r="G405" s="99" t="str">
        <f>IF(FN_MC!M318="","*",FN_MC!M318)</f>
        <v>TOM</v>
      </c>
      <c r="H405" s="149">
        <f>IF(FN_MC!K318="","*",FN_MC!K318)</f>
        <v>404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TOM</v>
      </c>
      <c r="L405" s="140" t="str">
        <f>IF(FN_MC!AM318="","*",FN_MC!AM318)</f>
        <v>TOM</v>
      </c>
      <c r="M405" s="140">
        <f>IF(FN_MC!AP318="","*",FN_MC!AP318)</f>
        <v>404</v>
      </c>
      <c r="N405" s="140" t="str">
        <f>IF(FN_MC!AM318="","*",FN_MC!AM318)</f>
        <v>TOM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175</v>
      </c>
      <c r="I414" s="131">
        <f>IF(FN_MC!O328="","*",FN_MC!O328)</f>
        <v>0.41666666666666669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175</v>
      </c>
      <c r="N414" s="140" t="str">
        <f>IF(FN_MC!AM328="","*",FN_MC!AM328)</f>
        <v>TCE-TID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1754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2026-01-20T15:46:59Z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