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33" documentId="8_{B6337239-1A00-434D-AAD0-422EA1FEB5AE}" xr6:coauthVersionLast="47" xr6:coauthVersionMax="47" xr10:uidLastSave="{FCD208EE-1F04-4A89-9006-0F5F5E467D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5" i="1" l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<sst xmlns="http://schemas.openxmlformats.org/spreadsheetml/2006/main" count="8872" uniqueCount="1822">
  <si>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</si>
  <si>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</si>
  <si>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</si>
  <si>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</si>
  <si>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</si>
  <si>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</si>
  <si>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</si>
  <si>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</si>
  <si>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</si>
  <si>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</si>
  <si>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</si>
  <si>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</si>
  <si>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</si>
  <si>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</si>
  <si>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</si>
  <si>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</si>
  <si>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</si>
  <si>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</si>
  <si>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</si>
  <si>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</si>
  <si>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</si>
  <si>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</si>
  <si>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</si>
  <si>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</si>
  <si>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</si>
  <si>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</si>
  <si>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</si>
  <si>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</si>
  <si>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</si>
  <si>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</si>
  <si>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</si>
  <si>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</si>
  <si>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</si>
  <si>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</si>
  <si>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</si>
  <si>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</si>
  <si>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</si>
  <si>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</si>
  <si>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</si>
  <si>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</si>
  <si>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</si>
  <si>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</si>
  <si>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</si>
  <si>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</si>
  <si>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</si>
  <si>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</si>
  <si>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</si>
  <si>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</si>
  <si>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</si>
  <si>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</si>
  <si>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</si>
  <si>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</si>
  <si>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</si>
  <si>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</si>
  <si>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</si>
  <si>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</si>
  <si>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</si>
  <si>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</si>
  <si>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</si>
  <si>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</si>
  <si>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</si>
  <si>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</si>
  <si>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</si>
  <si>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</si>
  <si>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</si>
  <si>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</si>
  <si>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</si>
  <si>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</si>
  <si>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</si>
  <si>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</si>
  <si>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</si>
  <si>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</si>
  <si>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</si>
  <si>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</si>
  <si>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</si>
  <si>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</si>
  <si>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</si>
  <si>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</si>
  <si>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</si>
  <si>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</si>
  <si>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</si>
  <si>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</si>
  <si>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</si>
  <si>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</si>
  <si>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</si>
  <si>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</si>
  <si>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</si>
  <si>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</si>
  <si>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</si>
  <si>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</si>
  <si>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</si>
  <si>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</si>
  <si>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</si>
  <si>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</si>
  <si>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</si>
  <si>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</si>
  <si>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</si>
  <si>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</si>
  <si>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</si>
  <si>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</si>
  <si>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</si>
  <si>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</si>
  <si>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</si>
  <si>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</si>
  <si>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</si>
  <si>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</si>
  <si>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</si>
  <si>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</si>
  <si>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</si>
  <si>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</si>
  <si>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</si>
  <si>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</si>
  <si>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</si>
  <si>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</si>
  <si>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</si>
  <si>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</si>
  <si>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</si>
  <si>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</si>
  <si>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</si>
  <si>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</si>
  <si>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</si>
  <si>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</si>
  <si>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</si>
  <si>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</si>
  <si>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</si>
  <si>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</si>
  <si>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</si>
  <si>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</si>
  <si>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</si>
  <si>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</si>
  <si>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</si>
  <si>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</si>
  <si>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</si>
  <si>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</si>
  <si>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</si>
  <si>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</si>
  <si>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</si>
  <si>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</si>
  <si>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</si>
  <si>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</si>
  <si>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</si>
  <si>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</si>
  <si>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</si>
  <si>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</si>
  <si>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</si>
  <si>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</si>
  <si>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</si>
  <si>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</si>
  <si>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</si>
  <si>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</si>
  <si>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</si>
  <si>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</si>
  <si>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</si>
  <si>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</si>
  <si>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</si>
  <si>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</si>
  <si>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</si>
  <si>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</si>
  <si>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</si>
  <si>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</si>
  <si>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</si>
  <si>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</si>
  <si>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</si>
  <si>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</si>
  <si>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</si>
  <si>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</si>
  <si>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</si>
  <si>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</si>
  <si>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</si>
  <si>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</si>
  <si>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</si>
  <si>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</si>
  <si>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</si>
  <si>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</si>
  <si>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</si>
  <si>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</si>
  <si>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</si>
  <si>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</si>
  <si>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</si>
  <si>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</si>
  <si>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</si>
  <si>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</si>
  <si>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</si>
  <si>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</si>
  <si>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</si>
  <si>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</si>
  <si>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</si>
  <si>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</si>
  <si>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</si>
  <si>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</si>
  <si>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</si>
  <si>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</si>
  <si>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</si>
  <si>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</si>
  <si>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</si>
  <si>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</si>
  <si>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</si>
  <si>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</si>
  <si>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</si>
  <si>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</si>
  <si>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</si>
  <si>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</si>
  <si>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</si>
  <si>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</si>
  <si>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</si>
  <si>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</si>
  <si>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</si>
  <si>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</si>
  <si>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</si>
  <si>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</si>
  <si>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</si>
  <si>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</si>
  <si>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</si>
  <si>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</si>
  <si>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</si>
  <si>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</si>
  <si>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</si>
  <si>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</si>
  <si>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</si>
  <si>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</si>
  <si>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</si>
  <si>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</si>
  <si>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</si>
  <si>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</si>
  <si>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</si>
  <si>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</si>
  <si>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</si>
  <si>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</si>
  <si>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</si>
  <si>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</si>
  <si>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</si>
  <si>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</si>
  <si>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</si>
  <si>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</si>
  <si>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</si>
  <si>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</si>
  <si>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</si>
  <si>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</si>
  <si>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</si>
  <si>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</si>
  <si>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</si>
  <si>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</si>
  <si>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</si>
  <si>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</si>
  <si>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</si>
  <si>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</si>
  <si>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</si>
  <si>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</si>
  <si>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</si>
  <si>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</si>
  <si>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</si>
  <si>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</si>
  <si>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</si>
  <si>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</si>
  <si>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</si>
  <si>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</si>
  <si>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</si>
  <si>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</si>
  <si>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</si>
  <si>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</si>
  <si>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</si>
  <si>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</si>
  <si>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</si>
  <si>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</si>
  <si>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</si>
  <si>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</si>
  <si>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</si>
  <si>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</si>
  <si>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</si>
  <si>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</si>
  <si>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</si>
  <si>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</si>
  <si>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</si>
  <si>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</si>
  <si>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</si>
  <si>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</si>
  <si>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</si>
  <si>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</si>
  <si>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</si>
  <si>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</si>
  <si>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</si>
  <si>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</si>
  <si>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</si>
  <si>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</si>
  <si>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</si>
  <si>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</si>
  <si>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</si>
  <si>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</si>
  <si>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</si>
  <si>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</si>
  <si>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</si>
  <si>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</si>
  <si>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</si>
  <si>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</si>
  <si>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</si>
  <si>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</si>
  <si>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</si>
  <si>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</si>
  <si>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</si>
  <si>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</si>
  <si>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</si>
  <si>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</si>
  <si>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</si>
  <si>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</si>
  <si>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</si>
  <si>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</si>
  <si>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</si>
  <si>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</si>
  <si>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</si>
  <si>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</si>
  <si>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</si>
  <si>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</si>
  <si>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</si>
  <si>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</si>
  <si>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</si>
  <si>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</si>
  <si>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</si>
  <si>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</si>
  <si>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</si>
  <si>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</si>
  <si>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</si>
  <si>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</si>
  <si>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</si>
  <si>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</si>
  <si>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</si>
  <si>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</si>
  <si>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</si>
  <si>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</si>
  <si>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</si>
  <si>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</si>
  <si>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</si>
  <si>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</si>
  <si>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</si>
  <si>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</si>
  <si>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</si>
  <si>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</si>
  <si>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</si>
  <si>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</si>
  <si>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</si>
  <si>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</si>
  <si>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</si>
  <si>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</si>
  <si>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</si>
  <si>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</si>
  <si>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</si>
  <si>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</si>
  <si>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</si>
  <si>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</si>
  <si>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</si>
  <si>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</si>
  <si>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</si>
  <si>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</si>
  <si>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</si>
  <si>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</si>
  <si>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</si>
  <si>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</si>
  <si>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</si>
  <si>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</si>
  <si>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</si>
  <si>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</si>
  <si>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</si>
  <si>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</si>
  <si>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</si>
  <si>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</si>
  <si>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</si>
  <si>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</si>
  <si>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</si>
  <si>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</si>
  <si>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</si>
  <si>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</si>
  <si>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</si>
  <si>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</si>
  <si>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</si>
  <si>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</si>
  <si>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</si>
  <si>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</si>
  <si>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</si>
  <si>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</si>
  <si>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</si>
  <si>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</si>
  <si>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</si>
  <si>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</si>
  <si>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</si>
  <si>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</si>
  <si>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</si>
  <si>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</si>
  <si>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</si>
  <si>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</si>
  <si>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</si>
  <si>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</si>
  <si>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</si>
  <si>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</si>
  <si>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</si>
  <si>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</si>
  <si>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</si>
  <si>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</si>
  <si>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</si>
  <si>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</si>
  <si>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</si>
  <si>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</si>
  <si>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</si>
  <si>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</si>
  <si>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</si>
  <si>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</si>
  <si>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</si>
  <si>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</si>
  <si>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</si>
  <si>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</si>
  <si>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</si>
  <si>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</si>
  <si>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</si>
  <si>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</si>
  <si>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</si>
  <si>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</si>
  <si>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</si>
  <si>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</si>
  <si>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</si>
  <si>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</si>
  <si>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</si>
  <si>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</si>
  <si>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</si>
  <si>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</si>
  <si>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</si>
  <si>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</si>
  <si>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</si>
  <si>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</si>
  <si>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</si>
  <si>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</si>
  <si>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</si>
  <si>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</si>
  <si>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</si>
  <si>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</si>
  <si>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</si>
  <si>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</si>
  <si>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</si>
  <si>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</si>
  <si>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</si>
  <si>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</si>
  <si>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</si>
  <si>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</si>
  <si>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</si>
  <si>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</si>
  <si>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</si>
  <si>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</si>
  <si>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</si>
  <si>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</si>
  <si>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</si>
  <si>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</si>
  <si>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</si>
  <si>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</si>
  <si>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</si>
  <si>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</si>
  <si>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</si>
  <si>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</si>
  <si>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</si>
  <si>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</si>
  <si>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</si>
  <si>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</si>
  <si>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</si>
  <si>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</si>
  <si>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</si>
  <si>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</si>
  <si>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</si>
  <si>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</si>
  <si>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</si>
  <si>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</si>
  <si>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</si>
  <si>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</si>
  <si>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</si>
  <si>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</si>
  <si>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</si>
  <si>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</si>
  <si>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</si>
  <si>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</si>
  <si>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</si>
  <si>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</si>
  <si>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</si>
  <si>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</si>
  <si>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</si>
  <si>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</si>
  <si>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</si>
  <si>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</si>
  <si>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</si>
  <si>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</si>
  <si>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</si>
  <si>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</si>
  <si>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</si>
  <si>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</si>
  <si>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</si>
  <si>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</si>
  <si>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</si>
  <si>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</si>
  <si>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</si>
  <si>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</si>
  <si>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</si>
  <si>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</si>
  <si>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</si>
  <si>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</si>
  <si>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</si>
  <si>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</si>
  <si>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</si>
  <si>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</si>
  <si>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</si>
  <si>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</si>
  <si>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</si>
  <si>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</si>
  <si>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</si>
  <si>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</si>
  <si>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</si>
  <si>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</si>
  <si>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</si>
  <si>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</si>
  <si>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</si>
  <si>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</si>
  <si>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</si>
  <si>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</si>
  <si>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</si>
  <si>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</si>
  <si>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</si>
  <si>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</si>
  <si>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</si>
  <si>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</si>
  <si>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</si>
  <si>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</si>
  <si>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</si>
  <si>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</si>
  <si>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</si>
  <si>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</si>
  <si>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</si>
  <si>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</si>
  <si>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</si>
  <si>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</si>
  <si>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</si>
  <si>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</si>
  <si>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</si>
  <si>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</si>
  <si>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</si>
  <si>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</si>
  <si>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</si>
  <si>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</si>
  <si>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</si>
  <si>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</si>
  <si>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</si>
  <si>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</si>
  <si>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</si>
  <si>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</si>
  <si>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</si>
  <si>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</si>
  <si>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</si>
  <si>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</si>
  <si>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</si>
  <si>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</si>
  <si>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</si>
  <si>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</si>
  <si>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</si>
  <si>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</si>
  <si>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</si>
  <si>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</si>
  <si>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</si>
  <si>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</si>
  <si>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</si>
  <si>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</si>
  <si>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</si>
  <si>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</si>
  <si>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</si>
  <si>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</si>
  <si>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</si>
  <si>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</si>
  <si>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</si>
  <si>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</si>
  <si>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</si>
  <si>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</si>
  <si>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</si>
  <si>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</si>
  <si>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</si>
  <si>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</si>
  <si>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</si>
  <si>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</si>
  <si>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</si>
  <si>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</si>
  <si>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</si>
  <si>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</si>
  <si>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</si>
  <si>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</si>
  <si>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</si>
  <si>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</si>
  <si>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</si>
  <si>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</si>
  <si>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</si>
  <si>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</si>
  <si>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</si>
  <si>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</si>
  <si>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</si>
  <si>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</si>
  <si>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</si>
  <si>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</si>
  <si>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</si>
  <si>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</si>
  <si>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</si>
  <si>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</si>
  <si>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</si>
  <si>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</si>
  <si>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</si>
  <si>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</si>
  <si>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</si>
  <si>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</si>
  <si>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</si>
  <si>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</si>
  <si>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</si>
  <si>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</si>
  <si>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</si>
  <si>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</si>
  <si>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</si>
  <si>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</si>
  <si>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</si>
  <si>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</si>
  <si>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</si>
  <si>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</si>
  <si>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</si>
  <si>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</si>
  <si>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</si>
  <si>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</si>
  <si>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</si>
  <si>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</si>
  <si>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</si>
  <si>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</si>
  <si>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</si>
  <si>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</si>
  <si>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</si>
  <si>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</si>
  <si>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</si>
  <si>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</si>
  <si>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</si>
  <si>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</si>
  <si>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</si>
  <si>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</si>
  <si>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</si>
  <si>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</si>
  <si>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</si>
  <si>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</si>
  <si>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</si>
  <si>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</si>
  <si>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</si>
  <si>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</si>
  <si>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</si>
  <si>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</si>
  <si>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</si>
  <si>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</si>
  <si>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</si>
  <si>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</si>
  <si>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</si>
  <si>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</si>
  <si>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</si>
  <si>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</si>
  <si>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</si>
  <si>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</si>
  <si>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</si>
  <si>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</si>
  <si>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</si>
  <si>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</si>
  <si>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</si>
  <si>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</si>
  <si>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</si>
  <si>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</si>
  <si>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</si>
  <si>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</si>
  <si>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</si>
  <si>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</si>
  <si>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</si>
  <si>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</si>
  <si>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</si>
  <si>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</si>
  <si>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</si>
  <si>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</si>
  <si>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</si>
  <si>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</si>
  <si>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</si>
  <si>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</si>
  <si>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</si>
  <si>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</si>
  <si>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</si>
  <si>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</si>
  <si>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</si>
  <si>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</si>
  <si>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</si>
  <si>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</si>
  <si>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</si>
  <si>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</si>
  <si>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</si>
  <si>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</si>
  <si>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</si>
  <si>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</si>
  <si>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</si>
  <si>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</si>
  <si>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</si>
  <si>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</si>
  <si>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</si>
  <si>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</si>
  <si>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</si>
  <si>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</si>
  <si>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</si>
  <si>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</si>
  <si>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</si>
  <si>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</si>
  <si>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</si>
  <si>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</si>
  <si>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</si>
  <si>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</si>
  <si>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</si>
  <si>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</si>
  <si>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</si>
  <si>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</si>
  <si>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</si>
  <si>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</si>
  <si>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</si>
  <si>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</si>
  <si>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</si>
  <si>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</si>
  <si>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</si>
  <si>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</si>
  <si>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</si>
  <si>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</si>
  <si>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</si>
  <si>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</si>
  <si>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</si>
  <si>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</si>
  <si>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</si>
  <si>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</si>
  <si>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</si>
  <si>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</si>
  <si>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</si>
  <si>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</si>
  <si>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</si>
  <si>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</si>
  <si>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</si>
  <si>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</si>
  <si>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</si>
  <si>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</si>
  <si>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</si>
  <si>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</si>
  <si>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</si>
  <si>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</si>
  <si>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</si>
  <si>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</si>
  <si>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</si>
  <si>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</si>
  <si>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</si>
  <si>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</si>
  <si>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</si>
  <si>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</si>
  <si>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</si>
  <si>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</si>
  <si>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</si>
  <si>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</si>
  <si>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</si>
  <si>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</si>
  <si>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</si>
  <si>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</si>
  <si>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</si>
  <si>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</si>
  <si>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</si>
  <si>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</si>
  <si>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</si>
  <si>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</si>
  <si>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</si>
  <si>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</si>
  <si>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</si>
  <si>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</si>
  <si>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</si>
  <si>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</si>
  <si>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</si>
  <si>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</si>
  <si>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</si>
  <si>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</si>
  <si>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</si>
  <si>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</si>
  <si>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</si>
  <si>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</si>
  <si>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</si>
  <si>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</si>
  <si>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</si>
  <si>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</si>
  <si>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</si>
  <si>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</si>
  <si>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</si>
  <si>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</si>
  <si>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</si>
  <si>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</si>
  <si>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</si>
  <si>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</si>
  <si>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</si>
  <si>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</si>
  <si>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</si>
  <si>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</si>
  <si>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</si>
  <si>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</si>
  <si>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</si>
  <si>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</si>
  <si>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</si>
  <si>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</si>
  <si>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</si>
  <si>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</si>
  <si>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</si>
  <si>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</si>
  <si>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</si>
  <si>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</si>
  <si>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</si>
  <si>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</si>
  <si>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</si>
  <si>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</si>
  <si>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</si>
  <si>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</si>
  <si>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</si>
  <si>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</si>
  <si>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</si>
  <si>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</si>
  <si>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</si>
  <si>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</si>
  <si>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</si>
  <si>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</si>
  <si>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</si>
  <si>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</si>
  <si>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</si>
  <si>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</si>
  <si>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</si>
  <si>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</si>
  <si>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</si>
  <si>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</si>
  <si>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</si>
  <si>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</si>
  <si>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</si>
  <si>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</si>
  <si>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</si>
  <si>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</si>
  <si>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</si>
  <si>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</si>
  <si>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</si>
  <si>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</si>
  <si>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</si>
  <si>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</si>
  <si>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</si>
  <si>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</si>
  <si>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</si>
  <si>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</si>
  <si>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</si>
  <si>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</si>
  <si>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</si>
  <si>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</si>
  <si>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</si>
  <si>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</si>
  <si>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</si>
  <si>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</si>
  <si>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</si>
  <si>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</si>
  <si>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</si>
  <si>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</si>
  <si>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</si>
  <si>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</si>
  <si>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</si>
  <si>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</si>
  <si>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</si>
  <si>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</si>
  <si>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</si>
  <si>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</si>
  <si>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</si>
  <si>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</si>
  <si>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</si>
  <si>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</si>
  <si>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</si>
  <si>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</si>
  <si>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</si>
  <si>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</si>
  <si>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</si>
  <si>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</si>
  <si>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</si>
  <si>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</si>
  <si>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</si>
  <si>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</si>
  <si>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</si>
  <si>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</si>
  <si>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</si>
  <si>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</si>
  <si>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</si>
  <si>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</si>
  <si>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</si>
  <si>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</si>
  <si>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</si>
  <si>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</si>
  <si>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</si>
  <si>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</si>
  <si>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</si>
  <si>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</si>
  <si>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</si>
  <si>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</si>
  <si>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</si>
  <si>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</si>
  <si>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</si>
  <si>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</si>
  <si>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</si>
  <si>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</si>
  <si>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</si>
  <si>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</si>
  <si>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</si>
  <si>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</si>
  <si>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</si>
  <si>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</si>
  <si>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</si>
  <si>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</si>
  <si>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</si>
  <si>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</si>
  <si>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</si>
  <si>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</si>
  <si>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</si>
  <si>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</si>
  <si>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</si>
  <si>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</si>
  <si>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</si>
  <si>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</si>
  <si>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</si>
  <si>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</si>
  <si>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</si>
  <si>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</si>
  <si>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</si>
  <si>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</si>
  <si>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</si>
  <si>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</si>
  <si>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</si>
  <si>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</si>
  <si>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</si>
  <si>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</si>
  <si>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</si>
  <si>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</si>
  <si>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</si>
  <si>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</si>
  <si>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</si>
  <si>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</si>
  <si>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</si>
  <si>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</si>
  <si>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</si>
  <si>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</si>
  <si>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</si>
  <si>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</si>
  <si>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</si>
  <si>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</si>
  <si>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</si>
  <si>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</si>
  <si>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</si>
  <si>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</si>
  <si>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</si>
  <si>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</si>
  <si>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</si>
  <si>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</si>
  <si>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</si>
  <si>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</si>
  <si>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</si>
  <si>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</si>
  <si>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</si>
  <si>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</si>
  <si>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</si>
  <si>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</si>
  <si>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</si>
  <si>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</si>
  <si>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</si>
  <si>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</si>
  <si>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</si>
  <si>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</si>
  <si>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</si>
  <si>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</si>
  <si>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</si>
  <si>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</si>
  <si>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</si>
  <si>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</si>
  <si>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</si>
  <si>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</si>
  <si>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</si>
  <si>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</si>
  <si>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</si>
  <si>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</si>
  <si>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</si>
  <si>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</si>
  <si>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</si>
  <si>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</si>
  <si>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</si>
  <si>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</si>
  <si>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</si>
  <si>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</si>
  <si>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</si>
  <si>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</si>
  <si>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</si>
  <si>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</si>
  <si>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</si>
  <si>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</si>
  <si>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</si>
  <si>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</si>
  <si>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</si>
  <si>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</si>
  <si>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</si>
  <si>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</si>
  <si>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</si>
  <si>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</si>
  <si>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</si>
  <si>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</si>
  <si>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</si>
  <si>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</si>
  <si>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</si>
  <si>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</si>
  <si>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</si>
  <si>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</si>
  <si>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</si>
  <si>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</si>
  <si>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</si>
  <si>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</si>
  <si>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</si>
  <si>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</si>
  <si>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</si>
  <si>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</si>
  <si>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</si>
  <si>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</si>
  <si>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</si>
  <si>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</si>
  <si>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</si>
  <si>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</si>
  <si>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</si>
  <si>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</si>
  <si>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</si>
  <si>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</si>
  <si>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</si>
  <si>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</si>
  <si>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</si>
  <si>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</si>
  <si>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</si>
  <si>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</si>
  <si>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</si>
  <si>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</si>
  <si>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</si>
  <si>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</si>
  <si>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</si>
  <si>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</si>
  <si>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</si>
  <si>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</si>
  <si>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</si>
  <si>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</si>
  <si>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</si>
  <si>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</si>
  <si>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</si>
  <si>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</si>
  <si>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</si>
  <si>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</si>
  <si>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</si>
  <si>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</si>
  <si>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</si>
  <si>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</si>
  <si>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</si>
  <si>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</si>
  <si>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</si>
  <si>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</si>
  <si>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</si>
  <si>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</si>
  <si>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</si>
  <si>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</si>
  <si>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</si>
  <si>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</si>
  <si>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</si>
  <si>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</si>
  <si>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</si>
  <si>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</si>
  <si>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</si>
  <si>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</si>
  <si>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</si>
  <si>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</si>
  <si>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</si>
  <si>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</si>
  <si>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</si>
  <si>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</si>
  <si>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</si>
  <si>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</si>
  <si>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</si>
  <si>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</si>
  <si>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</si>
  <si>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</si>
  <si>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</si>
  <si>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</si>
  <si>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</si>
  <si>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</si>
  <si>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</si>
  <si>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</si>
  <si>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</si>
  <si>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</si>
  <si>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</si>
  <si>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</si>
  <si>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</si>
  <si>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</si>
  <si>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</si>
  <si>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</si>
  <si>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</si>
  <si>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</si>
  <si>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</si>
  <si>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</si>
  <si>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</si>
  <si>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</si>
  <si>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</si>
  <si>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</si>
  <si>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</si>
  <si>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</si>
  <si>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</si>
  <si>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</si>
  <si>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</si>
  <si>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</si>
  <si>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</si>
  <si>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</si>
  <si>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</si>
  <si>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</si>
  <si>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</si>
  <si>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</si>
  <si>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</si>
  <si>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</si>
  <si>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</si>
  <si>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</si>
  <si>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</si>
  <si>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</si>
  <si>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</si>
  <si>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</si>
  <si>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</si>
  <si>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</si>
  <si>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</si>
  <si>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</si>
  <si>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</si>
  <si>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</si>
  <si>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</si>
  <si>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</si>
  <si>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</si>
  <si>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</si>
  <si>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</si>
  <si>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</si>
  <si>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</si>
  <si>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</si>
  <si>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</si>
  <si>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</si>
  <si>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</si>
  <si>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</si>
  <si>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</si>
  <si>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</si>
  <si>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</si>
  <si>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</si>
  <si>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</si>
  <si>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</si>
  <si>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</si>
  <si>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</si>
  <si>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</si>
  <si>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</si>
  <si>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</si>
  <si>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</si>
  <si>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</si>
  <si>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</si>
  <si>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</si>
  <si>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</si>
  <si>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</si>
  <si>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</si>
  <si>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</si>
  <si>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</si>
  <si>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</si>
  <si>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</si>
  <si>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</si>
  <si>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</si>
  <si>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</si>
  <si>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</si>
  <si>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</si>
  <si>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</si>
  <si>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</si>
  <si>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</si>
  <si>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</si>
  <si>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</si>
  <si>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</si>
  <si>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</si>
  <si>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</si>
  <si>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</si>
  <si>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</si>
  <si>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</si>
  <si>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</si>
  <si>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</si>
  <si>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</si>
  <si>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</si>
  <si>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</si>
  <si>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</si>
  <si>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</si>
  <si>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</si>
  <si>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</si>
  <si>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</si>
  <si>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</si>
  <si>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</si>
  <si>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</si>
  <si>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</si>
  <si>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</si>
  <si>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</si>
  <si>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</si>
  <si>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</si>
  <si>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</si>
  <si>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</si>
  <si>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</si>
  <si>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</si>
  <si>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</si>
  <si>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</si>
  <si>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</si>
  <si>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</si>
  <si>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</si>
  <si>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</si>
  <si>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</si>
  <si>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</si>
  <si>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</si>
  <si>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</si>
  <si>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</si>
  <si>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</si>
  <si>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</si>
  <si>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</si>
  <si>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</si>
  <si>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</si>
  <si>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</si>
  <si>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</si>
  <si>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</si>
  <si>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</si>
  <si>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</si>
  <si>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</si>
  <si>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</si>
  <si>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</si>
  <si>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</si>
  <si>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</si>
  <si>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</si>
  <si>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</si>
  <si>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</si>
  <si>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</si>
  <si>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</si>
  <si>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</si>
  <si>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</si>
  <si>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</si>
  <si>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</si>
  <si>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</si>
  <si>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</si>
  <si>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</si>
  <si>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</si>
  <si>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</si>
  <si>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</si>
  <si>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</si>
  <si>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</si>
  <si>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</si>
  <si>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</si>
  <si>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</si>
  <si>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</si>
  <si>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</si>
  <si>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</si>
  <si>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</si>
  <si>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</si>
  <si>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</si>
  <si>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</si>
  <si>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</si>
  <si>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</si>
  <si>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</si>
  <si>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</si>
  <si>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</si>
  <si>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</si>
  <si>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</si>
  <si>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</si>
  <si>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</si>
  <si>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</si>
  <si>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</si>
  <si>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</si>
  <si>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</si>
  <si>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</si>
  <si>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</si>
  <si>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</si>
  <si>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</si>
  <si>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</si>
  <si>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</si>
  <si>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</si>
  <si>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</si>
  <si>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</si>
  <si>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</si>
  <si>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</si>
  <si>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</si>
  <si>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</si>
  <si>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</si>
  <si>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</si>
  <si>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</si>
  <si>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</si>
  <si>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</si>
  <si>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</si>
  <si>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</si>
  <si>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</si>
  <si>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</si>
  <si>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</si>
  <si>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</si>
  <si>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</si>
  <si>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</si>
  <si>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</si>
  <si>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</si>
  <si>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</si>
  <si>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</si>
  <si>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</si>
  <si>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</si>
  <si>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</si>
  <si>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</si>
  <si>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</si>
  <si>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</si>
  <si>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</si>
  <si>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</si>
  <si>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</si>
  <si>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</si>
  <si>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</si>
  <si>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</si>
  <si>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</si>
  <si>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</si>
  <si>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</si>
  <si>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</si>
  <si>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</si>
  <si>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</si>
  <si>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</si>
  <si>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</si>
  <si>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</si>
  <si>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</si>
  <si>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</si>
  <si>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</si>
  <si>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</si>
  <si>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</si>
  <si>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</si>
  <si>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</si>
  <si>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</si>
  <si>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</si>
  <si>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</si>
  <si>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</si>
  <si>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</si>
  <si>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</si>
  <si>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</si>
  <si>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</si>
  <si>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</si>
  <si>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</si>
  <si>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</si>
  <si>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</si>
  <si>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</si>
  <si>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</si>
  <si>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</si>
  <si>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</si>
  <si>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</si>
  <si>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</si>
  <si>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</si>
  <si>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</si>
  <si>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</si>
  <si>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</si>
  <si>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</si>
  <si>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</si>
  <si>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</si>
  <si>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</si>
  <si>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</si>
  <si>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</si>
  <si>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</si>
  <si>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</si>
  <si>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</si>
  <si>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</si>
  <si>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</si>
  <si>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</si>
  <si>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</si>
  <si>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</si>
  <si>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</si>
  <si>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</si>
  <si>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</si>
  <si>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</si>
  <si>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</si>
  <si>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</si>
  <si>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</si>
  <si>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</si>
  <si>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</si>
  <si>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</si>
  <si>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</si>
  <si>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</si>
  <si>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</si>
  <si>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</si>
  <si>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</si>
  <si>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</si>
  <si>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</si>
  <si>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</si>
  <si>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</si>
  <si>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</si>
  <si>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</si>
  <si>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</si>
  <si>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</si>
  <si>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</si>
  <si>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</si>
  <si>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</si>
  <si>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</si>
  <si>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</si>
  <si>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</si>
  <si>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</si>
  <si>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</si>
  <si>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</si>
  <si>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</si>
  <si>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</si>
  <si>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</si>
  <si>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</si>
  <si>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</si>
  <si>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</si>
  <si>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</si>
  <si>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</si>
  <si>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</si>
  <si>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</si>
  <si>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</si>
  <si>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</si>
  <si>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</si>
  <si>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</si>
  <si>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</si>
  <si>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</si>
  <si>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</si>
  <si>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</si>
  <si>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</si>
  <si>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</si>
  <si>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</si>
  <si>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</si>
  <si>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</si>
  <si>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</si>
  <si>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</si>
  <si>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</si>
  <si>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</si>
  <si>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</si>
  <si>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</si>
  <si>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</si>
  <si>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</si>
  <si>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</si>
  <si>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</si>
  <si>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</si>
  <si>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</si>
  <si>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</si>
  <si>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</si>
  <si>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</si>
  <si>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</si>
  <si>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</si>
  <si>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</si>
  <si>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</si>
  <si>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</si>
  <si>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</si>
  <si>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</si>
  <si>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</si>
  <si>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</si>
  <si>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</si>
  <si>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</si>
  <si>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</si>
  <si>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</si>
  <si>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</si>
  <si>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</si>
  <si>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</si>
  <si>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</si>
  <si>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</si>
  <si>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</si>
  <si>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</si>
  <si>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</si>
  <si>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</si>
  <si>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</si>
  <si>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</si>
  <si>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</si>
  <si>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</si>
  <si>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</si>
  <si>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</si>
  <si>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</si>
  <si>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</si>
  <si>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</si>
  <si>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</si>
  <si>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</si>
  <si>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</si>
  <si>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</si>
  <si>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</si>
  <si>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</si>
  <si>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</si>
  <si>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</si>
  <si>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</si>
  <si>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</si>
  <si>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</si>
  <si>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</si>
  <si>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</si>
  <si>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</si>
  <si>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</si>
  <si>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</si>
  <si>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</si>
  <si>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</si>
  <si>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</si>
  <si>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</si>
  <si>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</si>
  <si>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</si>
  <si>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</si>
  <si>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</si>
  <si>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</si>
  <si>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</si>
  <si>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</si>
  <si>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</si>
  <si>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</si>
  <si>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</si>
  <si>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</si>
  <si>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</si>
  <si>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</si>
  <si>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</si>
  <si>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</si>
  <si>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</si>
  <si>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</si>
  <si>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</si>
  <si>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</si>
  <si>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</si>
  <si>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</si>
  <si>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</si>
  <si>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</si>
  <si>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</si>
  <si>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</si>
  <si>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</si>
  <si>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</si>
  <si>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</si>
  <si>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</si>
  <si>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</si>
  <si>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</si>
  <si>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</si>
  <si>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</si>
  <si>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</si>
  <si>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</si>
  <si>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</si>
  <si>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</si>
  <si>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</si>
  <si>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</si>
  <si>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</si>
  <si>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</si>
  <si>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</si>
  <si>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</si>
  <si>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</si>
  <si>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</si>
  <si>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</si>
  <si>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</si>
  <si>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</si>
  <si>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</si>
  <si>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</si>
  <si>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</si>
  <si>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</si>
  <si>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</si>
  <si>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</si>
  <si>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</si>
  <si>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</si>
  <si>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</si>
  <si>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</si>
  <si>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</si>
  <si>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</si>
  <si>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</si>
  <si>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</si>
  <si>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</si>
  <si>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</si>
  <si>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</si>
  <si>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</si>
  <si>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</si>
  <si>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</si>
  <si>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</si>
  <si>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</si>
  <si>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</si>
  <si>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</si>
  <si>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</si>
  <si>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</si>
  <si>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</si>
  <si>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</si>
  <si>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</si>
  <si>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</si>
  <si>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</si>
  <si>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</si>
  <si>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</si>
  <si>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</si>
  <si>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</si>
  <si>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</si>
  <si>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</si>
  <si>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</si>
  <si>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</si>
  <si>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</si>
  <si>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</si>
  <si>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</si>
  <si>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</si>
  <si>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</si>
  <si>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</si>
  <si>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</si>
  <si>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</si>
  <si>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</si>
  <si>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</si>
  <si>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</si>
  <si>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</si>
  <si>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</si>
  <si>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</si>
  <si>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</si>
  <si>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</si>
  <si>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</si>
  <si>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</si>
  <si>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</si>
  <si>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</si>
  <si>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</si>
  <si>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</si>
  <si>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</si>
  <si>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</si>
  <si>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</si>
  <si>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</si>
  <si>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</si>
  <si>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</si>
  <si>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</si>
  <si>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</si>
  <si>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</si>
  <si>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</si>
  <si>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</si>
  <si>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</si>
  <si>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</si>
  <si>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</si>
  <si>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</si>
  <si>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</si>
  <si>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</si>
  <si>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</si>
  <si>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</si>
  <si>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</si>
  <si>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</si>
  <si>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</si>
  <si>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</si>
  <si>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</si>
  <si>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</si>
  <si>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</si>
  <si>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</si>
  <si>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</si>
  <si>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</si>
  <si>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</si>
  <si>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</si>
  <si>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</si>
  <si>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</si>
  <si>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</si>
  <si>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</si>
  <si>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</si>
  <si>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</si>
  <si>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</si>
  <si>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</si>
  <si>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</si>
  <si>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</si>
  <si>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</si>
  <si>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</si>
  <si>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</si>
  <si>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</si>
  <si>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</si>
  <si>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</si>
  <si>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</si>
  <si>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</si>
  <si>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</si>
  <si>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</si>
  <si>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</si>
  <si>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</si>
  <si>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</si>
  <si>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</si>
  <si>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</si>
  <si>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</si>
  <si>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</si>
  <si>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</si>
  <si>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</si>
  <si>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</si>
  <si>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</si>
  <si>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</si>
  <si>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</si>
  <si>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</si>
  <si>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</si>
  <si>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</si>
  <si>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</si>
  <si>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</si>
  <si>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</si>
  <si>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</si>
  <si>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</si>
  <si>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</si>
  <si>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</si>
  <si>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</si>
  <si>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</si>
  <si>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</si>
  <si>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</si>
  <si>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</si>
  <si>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</si>
  <si>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</si>
  <si>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</si>
  <si>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</si>
  <si>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</si>
  <si>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</si>
  <si>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</si>
  <si>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</si>
  <si>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</si>
  <si>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</si>
  <si>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</si>
  <si>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</si>
  <si>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</si>
  <si>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</si>
  <si>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</si>
  <si>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</si>
  <si>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</si>
  <si>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</si>
  <si>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</si>
  <si>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</si>
  <si>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</si>
  <si>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</si>
  <si>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</si>
  <si>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</si>
  <si>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</si>
  <si>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</si>
  <si>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</si>
  <si>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</si>
  <si>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</si>
  <si>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</si>
  <si>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</si>
  <si>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</si>
  <si>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</si>
  <si>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</si>
  <si>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</si>
  <si>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</si>
  <si>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</si>
  <si>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</si>
  <si>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</si>
  <si>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</si>
  <si>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</si>
  <si>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</si>
  <si>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</si>
  <si>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</si>
  <si>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</si>
  <si>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</si>
  <si>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</si>
  <si>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</si>
  <si>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</si>
  <si>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</si>
  <si>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</si>
  <si>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</si>
  <si>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</si>
  <si>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</si>
  <si>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</si>
  <si>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</si>
  <si>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</si>
  <si>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</si>
  <si>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</si>
  <si>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</si>
  <si>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</si>
  <si>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</si>
  <si>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</si>
  <si>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</si>
  <si>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</si>
  <si>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</si>
  <si>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</si>
  <si>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</si>
  <si>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</si>
  <si>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</t>
  </si>
  <si>
    <t>6380 avariado, mudou local de partida para TIQ</t>
  </si>
  <si>
    <t>equipe acionada aguarda mc1</t>
  </si>
  <si>
    <t>operador aguarda OS para solicitar mc1</t>
  </si>
  <si>
    <t xml:space="preserve">Equipe pronta as 09:40, aguarda oportunidade </t>
  </si>
  <si>
    <t xml:space="preserve">2 Eder Lima + Anderson Cunha </t>
  </si>
  <si>
    <t>previsão de mc1 as 11h</t>
  </si>
  <si>
    <t>ZVP</t>
  </si>
  <si>
    <t>TAP-ZVP</t>
  </si>
  <si>
    <t>TAPZVP</t>
  </si>
  <si>
    <t>previsão de faixa as 10h</t>
  </si>
  <si>
    <t>mc1  as 08:25 aguardando faixa</t>
  </si>
  <si>
    <t>ZTR-ZIQ</t>
  </si>
  <si>
    <t>ZTRZIQ</t>
  </si>
  <si>
    <t>Esmerilhamento à 12,5km/h entre ZTR-ZIQ</t>
  </si>
  <si>
    <t>mc1 as 23:59h</t>
  </si>
  <si>
    <t>previsão de mc1 as 9h</t>
  </si>
  <si>
    <t>mc1  as 08:32 aguardando faixa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</si>
  <si>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</si>
  <si>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</si>
  <si>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</si>
  <si>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</si>
  <si>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</si>
  <si>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</si>
  <si>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</si>
  <si>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</si>
  <si>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</si>
  <si>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</si>
  <si>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as 8:16hlicenciado as 08:40h/ em inspeção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</si>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</sst>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G286" activePane="bottomRight" state="frozen"/>
      <selection pane="bottomRight" activeCell="I296" sqref="I2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0.39930555555555558</v>
      </c>
      <c r="AT268" s="240"/>
      <c r="AU268" s="38"/>
      <c r="AV268" s="38"/>
      <c r="AW268" s="38"/>
      <c r="AX268" s="38"/>
      <c r="AY268" s="309" t="str">
        <f>IF(D268="","*",IFERROR(IF(ISODD(COUNT(AS268:AX268)),"ERRO",SUM((AT268-AS268),(AV268-AU268),(AX268-AW268))),"ERRO"))</f>
        <v>ERRO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e">
        <f>IF(AND(BR268&lt;1,BS268&lt;1),"Produção e Intervalo",IF(BR268&lt;1,"Intervalo",IF(BS268&lt;1,"Produção","Aderente")))</f>
        <v>#VALUE!</v>
      </c>
      <c r="BR268" s="18" t="e">
        <f>IF(OR(B268="",F268=""),"*",AY268/P268)</f>
        <v>#VALUE!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0.42152777777777778</v>
      </c>
      <c r="AT269" s="240"/>
      <c r="AU269" s="38"/>
      <c r="AV269" s="38"/>
      <c r="AW269" s="38"/>
      <c r="AX269" s="38"/>
      <c r="AY269" s="309" t="str">
        <f>IF(D269="","*",IFERROR(IF(ISODD(COUNT(AS269:AX269)),"ERRO",SUM((AT269-AS269),(AV269-AU269),(AX269-AW269))),"ERRO"))</f>
        <v>ERRO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1740</v>
      </c>
      <c r="BK269" s="16"/>
      <c r="BL269" s="15"/>
      <c r="BM269" s="14"/>
      <c r="BN269" s="14"/>
      <c r="BO269" s="165"/>
      <c r="BP269" s="16"/>
      <c r="BQ269" s="12" t="e">
        <f>IF(AND(BR269&lt;1,BS269&lt;1),"Produção e Intervalo",IF(BR269&lt;1,"Intervalo",IF(BS269&lt;1,"Produção","Aderente")))</f>
        <v>#VALUE!</v>
      </c>
      <c r="BR269" s="18" t="e">
        <f>IF(OR(B269="",F269=""),"*",AY269/P269)</f>
        <v>#VALUE!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/>
      <c r="AT270" s="240"/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/>
      <c r="AT271" s="240"/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1742</v>
      </c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/>
      <c r="AS272" s="240"/>
      <c r="AT272" s="240"/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1</v>
      </c>
      <c r="BI272" s="16"/>
      <c r="BJ272" s="340" t="s">
        <v>1744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/>
      <c r="AS273" s="240"/>
      <c r="AT273" s="240"/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1748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/>
      <c r="AS274" s="240"/>
      <c r="AT274" s="240"/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 t="s">
        <v>1749</v>
      </c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/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/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2"/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/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/>
      <c r="AS280" s="240"/>
      <c r="AT280" s="240"/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1766</v>
      </c>
      <c r="BK280" s="16"/>
      <c r="BL280" s="15"/>
      <c r="BM280" s="14"/>
      <c r="BN280" s="14"/>
      <c r="BO280" s="165"/>
      <c r="BP280" s="16"/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3" t="str">
        <f t="shared" si="6"/>
        <v/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 t="s">
        <v>1754</v>
      </c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/>
      </c>
      <c r="B283" s="171"/>
      <c r="C283" s="8" t="str">
        <f>IF(BS_CONTROLE[[#This Row],[DATA]]="","",WEEKNUM(BS_CONTROLE[[#This Row],[DATA]]))</f>
        <v/>
      </c>
      <c r="D283" s="51"/>
      <c r="E283" s="310">
        <v>263</v>
      </c>
      <c r="F283" s="172"/>
      <c r="G283" s="9" t="str">
        <f>IF(D283="","*",VLOOKUP(F283,BS_ATIVIDADE[#All],3,FALSE))</f>
        <v>*</v>
      </c>
      <c r="H283" s="173"/>
      <c r="I283" s="173"/>
      <c r="J283" s="215"/>
      <c r="K283" s="215"/>
      <c r="L283" s="83" t="s">
        <v>608</v>
      </c>
      <c r="M283" s="20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6"/>
      <c r="W283" s="173"/>
      <c r="X283" s="216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6" t="str">
        <f>IF(BS_CONTROLE[[#This Row],[Local - Partida]]=0, "-", BS_CONTROLE[[#This Row],[Local - Partida]])</f>
        <v>-</v>
      </c>
      <c r="AL283" s="276" t="str">
        <f>IF(BS_CONTROLE[[#This Row],[Local - Encerramento]]=0, "-", BS_CONTROLE[[#This Row],[Local - Encerramento]])</f>
        <v>-</v>
      </c>
      <c r="AM283" s="276" t="str">
        <f>IF(BS_CONTROLE[[#This Row],[Entre - Estações]]=0, "-", BS_CONTROLE[[#This Row],[Entre - Estações]])</f>
        <v>-</v>
      </c>
      <c r="AN283" s="276" t="str">
        <f>IF(BS_CONTROLE[[#This Row],[SB]]=0, "-", BS_CONTROLE[[#This Row],[SB]])</f>
        <v>-</v>
      </c>
      <c r="AO283" s="277" t="str">
        <f>IF(BS_CONTROLE[[#This Row],[SUB]]=0, "-", BS_CONTROLE[[#This Row],[SUB]])</f>
        <v>-</v>
      </c>
      <c r="AP283" s="278" t="str">
        <f>IF(BS_CONTROLE[[#This Row],[KM - Inicio]]=0, "-", BS_CONTROLE[[#This Row],[KM - Inicio]])</f>
        <v>-</v>
      </c>
      <c r="AQ283" s="278" t="str">
        <f>IF(BS_CONTROLE[[#This Row],[KM - Fim]]=0, "-", BS_CONTROLE[[#This Row],[KM - Fim]])</f>
        <v>-</v>
      </c>
      <c r="AR283" s="240"/>
      <c r="AS283" s="240"/>
      <c r="AT283" s="240"/>
      <c r="AU283" s="38"/>
      <c r="AV283" s="38"/>
      <c r="AW283" s="38"/>
      <c r="AX283" s="38"/>
      <c r="AY283" s="30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7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1767</v>
      </c>
      <c r="W285" s="173" t="s">
        <v>1768</v>
      </c>
      <c r="X285" s="216" t="s">
        <v>959</v>
      </c>
      <c r="Y285" s="158"/>
      <c r="Z285" s="158"/>
      <c r="AA285" s="83" t="s">
        <v>1769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/>
      </c>
      <c r="B286" s="171"/>
      <c r="C286" s="8" t="str">
        <f>IF(BS_CONTROLE[[#This Row],[DATA]]="","",WEEKNUM(BS_CONTROLE[[#This Row],[DATA]]))</f>
        <v/>
      </c>
      <c r="D286" s="51"/>
      <c r="E286" s="310"/>
      <c r="F286" s="172"/>
      <c r="G286" s="9" t="str">
        <f>IF(D286="","*",VLOOKUP(F286,BS_ATIVIDADE[#All],3,FALSE))</f>
        <v>*</v>
      </c>
      <c r="H286" s="173"/>
      <c r="I286" s="173"/>
      <c r="J286" s="215"/>
      <c r="K286" s="215"/>
      <c r="L286" s="83" t="s">
        <v>608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-</v>
      </c>
      <c r="AN286" s="276" t="str">
        <f>IF(BS_CONTROLE[[#This Row],[SB]]=0, "-", BS_CONTROLE[[#This Row],[SB]])</f>
        <v>-</v>
      </c>
      <c r="AO286" s="277" t="str">
        <f>IF(BS_CONTROLE[[#This Row],[SUB]]=0, "-", BS_CONTROLE[[#This Row],[SUB]])</f>
        <v>-</v>
      </c>
      <c r="AP286" s="278" t="str">
        <f>IF(BS_CONTROLE[[#This Row],[KM - Inicio]]=0, "-", BS_CONTROLE[[#This Row],[KM - Inicio]])</f>
        <v>-</v>
      </c>
      <c r="AQ286" s="278" t="str">
        <f>IF(BS_CONTROLE[[#This Row],[KM - Fim]]=0, "-", BS_CONTROLE[[#This Row],[KM - Fim]])</f>
        <v>-</v>
      </c>
      <c r="AR286" s="240"/>
      <c r="AS286" s="240"/>
      <c r="AT286" s="240"/>
      <c r="AU286" s="38"/>
      <c r="AV286" s="38"/>
      <c r="AW286" s="38"/>
      <c r="AX286" s="38"/>
      <c r="AY286" s="30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1770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1771</v>
      </c>
      <c r="N292" s="202" t="s">
        <v>1772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1773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/>
      <c r="P294" s="173"/>
      <c r="Q294" s="83"/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/>
      <c r="X294" s="216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e">
        <f>IF(AND(BR294&lt;1,BS294&lt;1),"Produção e Intervalo",IF(BR294&lt;1,"Intervalo",IF(BS294&lt;1,"Produção","Aderente")))</f>
        <v>#DIV/0!</v>
      </c>
      <c r="BR294" s="18" t="e">
        <f>IF(OR(B294="",F294=""),"*",AY294/P294)</f>
        <v>#DIV/0!</v>
      </c>
      <c r="BS294" s="18" t="e">
        <f>IF(OR(B294="",F294=""),"*",BA294/Q294)</f>
        <v>#DIV/0!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/>
      <c r="P295" s="173"/>
      <c r="Q295" s="83"/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/>
      <c r="X295" s="216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e">
        <f>IF(AND(BR295&lt;1,BS295&lt;1),"Produção e Intervalo",IF(BR295&lt;1,"Intervalo",IF(BS295&lt;1,"Produção","Aderente")))</f>
        <v>#DIV/0!</v>
      </c>
      <c r="BR295" s="18" t="e">
        <f>IF(OR(B295="",F295=""),"*",AY295/P295)</f>
        <v>#DIV/0!</v>
      </c>
      <c r="BS295" s="18" t="e">
        <f>IF(OR(B295="",F295=""),"*",BA295/Q295)</f>
        <v>#DIV/0!</v>
      </c>
      <c r="BT295" s="223" t="str">
        <f t="shared" si="6"/>
        <v/>
      </c>
    </row>
    <row r="296" spans="1:72">
      <c r="A296" s="50" t="str">
        <f>D296&amp;B296</f>
        <v/>
      </c>
      <c r="B296" s="171"/>
      <c r="C296" s="8" t="str">
        <f>IF(BS_CONTROLE[[#This Row],[DATA]]="","",WEEKNUM(BS_CONTROLE[[#This Row],[DATA]]))</f>
        <v/>
      </c>
      <c r="D296" s="51"/>
      <c r="E296" s="310">
        <v>276</v>
      </c>
      <c r="F296" s="172"/>
      <c r="G296" s="9" t="str">
        <f>IF(D296="","*",VLOOKUP(F296,BS_ATIVIDADE[#All],3,FALSE))</f>
        <v>*</v>
      </c>
      <c r="H296" s="173"/>
      <c r="I296" s="173"/>
      <c r="J296" s="215"/>
      <c r="K296" s="215"/>
      <c r="L296" s="83" t="s">
        <v>608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6" t="str">
        <f>IF(BS_CONTROLE[[#This Row],[Local - Partida]]=0, "-", BS_CONTROLE[[#This Row],[Local - Partida]])</f>
        <v>-</v>
      </c>
      <c r="AL296" s="276" t="str">
        <f>IF(BS_CONTROLE[[#This Row],[Local - Encerramento]]=0, "-", BS_CONTROLE[[#This Row],[Local - Encerramento]])</f>
        <v>-</v>
      </c>
      <c r="AM296" s="276" t="str">
        <f>IF(BS_CONTROLE[[#This Row],[Entre - Estações]]=0, "-", BS_CONTROLE[[#This Row],[Entre - Estações]])</f>
        <v>-</v>
      </c>
      <c r="AN296" s="276" t="str">
        <f>IF(BS_CONTROLE[[#This Row],[SB]]=0, "-", BS_CONTROLE[[#This Row],[SB]])</f>
        <v>-</v>
      </c>
      <c r="AO296" s="277" t="str">
        <f>IF(BS_CONTROLE[[#This Row],[SUB]]=0, "-", BS_CONTROLE[[#This Row],[SUB]])</f>
        <v>-</v>
      </c>
      <c r="AP296" s="278" t="str">
        <f>IF(BS_CONTROLE[[#This Row],[KM - Inicio]]=0, "-", BS_CONTROLE[[#This Row],[KM - Inicio]])</f>
        <v>-</v>
      </c>
      <c r="AQ296" s="278" t="str">
        <f>IF(BS_CONTROLE[[#This Row],[KM - Fim]]=0, "-", BS_CONTROLE[[#This Row],[KM - Fim]])</f>
        <v>-</v>
      </c>
      <c r="AR296" s="240"/>
      <c r="AS296" s="240"/>
      <c r="AT296" s="240"/>
      <c r="AU296" s="38"/>
      <c r="AV296" s="38"/>
      <c r="AW296" s="38"/>
      <c r="AX296" s="38"/>
      <c r="AY296" s="30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Aderente</v>
      </c>
      <c r="BR296" s="18" t="str">
        <f>IF(OR(B296="",F296=""),"*",AY296/P296)</f>
        <v>*</v>
      </c>
      <c r="BS296" s="18" t="str">
        <f>IF(OR(B296="",F296=""),"*",BA296/Q296)</f>
        <v>*</v>
      </c>
      <c r="BT296" s="223" t="str">
        <f t="shared" si="6"/>
        <v/>
      </c>
    </row>
    <row r="297" spans="1:72">
      <c r="A297" s="50" t="str">
        <f>D297&amp;B297</f>
        <v/>
      </c>
      <c r="B297" s="171"/>
      <c r="C297" s="8" t="str">
        <f>IF(BS_CONTROLE[[#This Row],[DATA]]="","",WEEKNUM(BS_CONTROLE[[#This Row],[DATA]]))</f>
        <v/>
      </c>
      <c r="D297" s="51"/>
      <c r="E297" s="310">
        <v>277</v>
      </c>
      <c r="F297" s="172"/>
      <c r="G297" s="9" t="str">
        <f>IF(D297="","*",VLOOKUP(F297,BS_ATIVIDADE[#All],3,FALSE))</f>
        <v>*</v>
      </c>
      <c r="H297" s="173"/>
      <c r="I297" s="173"/>
      <c r="J297" s="215"/>
      <c r="K297" s="215"/>
      <c r="L297" s="83" t="s">
        <v>608</v>
      </c>
      <c r="M297" s="20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6"/>
      <c r="W297" s="173"/>
      <c r="X297" s="216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6" t="str">
        <f>IF(BS_CONTROLE[[#This Row],[Local - Partida]]=0, "-", BS_CONTROLE[[#This Row],[Local - Partida]])</f>
        <v>-</v>
      </c>
      <c r="AL297" s="276" t="str">
        <f>IF(BS_CONTROLE[[#This Row],[Local - Encerramento]]=0, "-", BS_CONTROLE[[#This Row],[Local - Encerramento]])</f>
        <v>-</v>
      </c>
      <c r="AM297" s="276" t="str">
        <f>IF(BS_CONTROLE[[#This Row],[Entre - Estações]]=0, "-", BS_CONTROLE[[#This Row],[Entre - Estações]])</f>
        <v>-</v>
      </c>
      <c r="AN297" s="276" t="str">
        <f>IF(BS_CONTROLE[[#This Row],[SB]]=0, "-", BS_CONTROLE[[#This Row],[SB]])</f>
        <v>-</v>
      </c>
      <c r="AO297" s="277" t="str">
        <f>IF(BS_CONTROLE[[#This Row],[SUB]]=0, "-", BS_CONTROLE[[#This Row],[SUB]])</f>
        <v>-</v>
      </c>
      <c r="AP297" s="278" t="str">
        <f>IF(BS_CONTROLE[[#This Row],[KM - Inicio]]=0, "-", BS_CONTROLE[[#This Row],[KM - Inicio]])</f>
        <v>-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7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/>
      </c>
      <c r="B298" s="171"/>
      <c r="C298" s="8" t="str">
        <f>IF(BS_CONTROLE[[#This Row],[DATA]]="","",WEEKNUM(BS_CONTROLE[[#This Row],[DATA]]))</f>
        <v/>
      </c>
      <c r="D298" s="51"/>
      <c r="E298" s="310">
        <v>278</v>
      </c>
      <c r="F298" s="172"/>
      <c r="G298" s="9" t="str">
        <f>IF(D298="","*",VLOOKUP(F298,BS_ATIVIDADE[#All],3,FALSE))</f>
        <v>*</v>
      </c>
      <c r="H298" s="173"/>
      <c r="I298" s="173"/>
      <c r="J298" s="215"/>
      <c r="K298" s="215"/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6"/>
      <c r="W298" s="173"/>
      <c r="X298" s="216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6" t="str">
        <f>IF(BS_CONTROLE[[#This Row],[Local - Partida]]=0, "-", BS_CONTROLE[[#This Row],[Local - Partida]])</f>
        <v>-</v>
      </c>
      <c r="AL298" s="276" t="str">
        <f>IF(BS_CONTROLE[[#This Row],[Local - Encerramento]]=0, "-", BS_CONTROLE[[#This Row],[Local - Encerramento]])</f>
        <v>-</v>
      </c>
      <c r="AM298" s="276" t="str">
        <f>IF(BS_CONTROLE[[#This Row],[Entre - Estações]]=0, "-", BS_CONTROLE[[#This Row],[Entre - Estações]])</f>
        <v>-</v>
      </c>
      <c r="AN298" s="276" t="str">
        <f>IF(BS_CONTROLE[[#This Row],[SB]]=0, "-", BS_CONTROLE[[#This Row],[SB]])</f>
        <v>-</v>
      </c>
      <c r="AO298" s="277" t="str">
        <f>IF(BS_CONTROLE[[#This Row],[SUB]]=0, "-", BS_CONTROLE[[#This Row],[SUB]])</f>
        <v>-</v>
      </c>
      <c r="AP298" s="278" t="str">
        <f>IF(BS_CONTROLE[[#This Row],[KM - Inicio]]=0, "-", BS_CONTROLE[[#This Row],[KM - Inicio]])</f>
        <v>-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79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U269:U270 AY269:AY270 BE269:BE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U277:U278 AY277:AY278 BE277:BE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1774</v>
      </c>
      <c r="D5" s="386"/>
      <c r="E5" s="386"/>
      <c r="F5" s="386"/>
      <c r="G5" s="386"/>
      <c r="H5" s="386"/>
      <c r="I5" s="386"/>
      <c r="J5" s="387"/>
      <c r="K5" s="388" t="s">
        <v>1775</v>
      </c>
      <c r="L5" s="389"/>
      <c r="M5" s="389"/>
      <c r="N5" s="389"/>
      <c r="O5" s="390" t="s">
        <v>1776</v>
      </c>
      <c r="P5" s="391"/>
      <c r="Q5" s="392"/>
    </row>
    <row r="6" spans="1:17" s="93" customFormat="1" ht="15.75" customHeight="1">
      <c r="A6" s="87" t="s">
        <v>1777</v>
      </c>
      <c r="B6" s="94" t="s">
        <v>1778</v>
      </c>
      <c r="C6" s="95" t="s">
        <v>1171</v>
      </c>
      <c r="D6" s="96" t="s">
        <v>1172</v>
      </c>
      <c r="E6" s="95" t="s">
        <v>1779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1780</v>
      </c>
      <c r="M6" s="139" t="s">
        <v>627</v>
      </c>
      <c r="N6" s="140" t="s">
        <v>1166</v>
      </c>
      <c r="O6" s="244" t="s">
        <v>1209</v>
      </c>
      <c r="P6" s="157"/>
      <c r="Q6" s="192" t="s">
        <v>1781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>equipe acionada aguarda mc1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operador aguarda OS para solicitar mc1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351" t="str">
        <f>IF($A$2=1,IF(FN_MC!BJ271="","*",FN_MC!BJ271),IF(FN_MC!BK271="","*",FN_MC!BK271))</f>
        <v xml:space="preserve">Equipe pronta as 09:40, aguarda oportunidade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351" t="str">
        <f>IF($A$2=1,IF(FN_MC!BJ272="","*",FN_MC!BJ272),IF(FN_MC!BK272="","*",FN_MC!BK272))</f>
        <v>previsão de mc1 as 11h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351" t="str">
        <f>IF($A$2=1,IF(FN_MC!BJ273="","*",FN_MC!BJ273),IF(FN_MC!BK273="","*",FN_MC!BK273))</f>
        <v>previsão de faixa as 10h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351" t="str">
        <f>IF($A$2=1,IF(FN_MC!BJ274="","*",FN_MC!BJ274),IF(FN_MC!BK274="","*",FN_MC!BK274))</f>
        <v>mc1  as 08:25 aguardando faixa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previsão de mc1 as 9h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 aguardando faixa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351" t="str">
        <f>IF($A$2=1,IF(FN_MC!BJ280="","*",FN_MC!BJ280),IF(FN_MC!BK280="","*",FN_MC!BK280))</f>
        <v>mc1 as 8:16hlicenciado as 08:40h/ em inspeção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previsão de mc1 as 9h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*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*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1782</v>
      </c>
      <c r="W1" s="398"/>
      <c r="X1" s="398"/>
      <c r="Y1" s="104"/>
    </row>
    <row r="2" spans="1:25" s="100" customFormat="1" ht="11.25" customHeight="1">
      <c r="A2" s="105" t="s">
        <v>1783</v>
      </c>
      <c r="B2" s="105" t="s">
        <v>1778</v>
      </c>
      <c r="C2" s="105" t="s">
        <v>603</v>
      </c>
      <c r="D2" s="106" t="s">
        <v>1171</v>
      </c>
      <c r="E2" s="106" t="s">
        <v>1172</v>
      </c>
      <c r="F2" s="106" t="s">
        <v>1777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1784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88" t="str">
        <f>IF(FN_MC!K283="","*",FN_MC!K283)</f>
        <v>*</v>
      </c>
      <c r="O281" s="288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88" t="str">
        <f>IF(FN_MC!K286="","*",FN_MC!K286)</f>
        <v>*</v>
      </c>
      <c r="O284" s="288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88" t="str">
        <f>IF(FN_MC!K296="","*",FN_MC!K296)</f>
        <v>*</v>
      </c>
      <c r="O294" s="288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88" t="str">
        <f>IF(FN_MC!K297="","*",FN_MC!K297)</f>
        <v>*</v>
      </c>
      <c r="O295" s="288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88" t="str">
        <f>IF(FN_MC!K298="","*",FN_MC!K298)</f>
        <v>*</v>
      </c>
      <c r="O296" s="288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1785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1786</v>
      </c>
      <c r="C2" s="95" t="s">
        <v>1157</v>
      </c>
      <c r="D2" s="95" t="s">
        <v>596</v>
      </c>
      <c r="E2" s="95" t="s">
        <v>1787</v>
      </c>
      <c r="F2" s="95" t="s">
        <v>1788</v>
      </c>
      <c r="G2" s="95" t="s">
        <v>1789</v>
      </c>
      <c r="H2" s="95" t="s">
        <v>1790</v>
      </c>
      <c r="I2" s="95" t="s">
        <v>1791</v>
      </c>
      <c r="J2" s="95" t="s">
        <v>1792</v>
      </c>
      <c r="K2" s="131" t="s">
        <v>1793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1794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1795</v>
      </c>
      <c r="C4" s="318" t="s">
        <v>1796</v>
      </c>
      <c r="D4" s="318" t="s">
        <v>1797</v>
      </c>
      <c r="E4" s="318" t="s">
        <v>1798</v>
      </c>
      <c r="F4" s="318" t="s">
        <v>6</v>
      </c>
      <c r="G4" s="318" t="s">
        <v>1799</v>
      </c>
      <c r="H4" s="191"/>
    </row>
    <row r="5" spans="1:8">
      <c r="A5" s="191"/>
      <c r="B5" s="319" t="s">
        <v>1800</v>
      </c>
      <c r="C5" s="319">
        <v>309525</v>
      </c>
      <c r="D5" s="319" t="s">
        <v>1801</v>
      </c>
      <c r="E5" s="319" t="s">
        <v>844</v>
      </c>
      <c r="F5" s="319" t="s">
        <v>1802</v>
      </c>
      <c r="G5" s="320">
        <v>46296</v>
      </c>
      <c r="H5" s="191"/>
    </row>
    <row r="6" spans="1:8">
      <c r="A6" s="191"/>
      <c r="B6" s="319" t="s">
        <v>1803</v>
      </c>
      <c r="C6" s="319">
        <v>256875</v>
      </c>
      <c r="D6" s="319" t="s">
        <v>1804</v>
      </c>
      <c r="E6" s="319" t="s">
        <v>844</v>
      </c>
      <c r="F6" s="319" t="s">
        <v>1802</v>
      </c>
      <c r="G6" s="320">
        <v>46296</v>
      </c>
      <c r="H6" s="191"/>
    </row>
    <row r="7" spans="1:8">
      <c r="A7" s="191"/>
      <c r="B7" s="319" t="s">
        <v>1805</v>
      </c>
      <c r="C7" s="319">
        <v>257278</v>
      </c>
      <c r="D7" s="319" t="s">
        <v>1806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1807</v>
      </c>
      <c r="C8" s="319">
        <v>261794</v>
      </c>
      <c r="D8" s="319" t="s">
        <v>1808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1809</v>
      </c>
      <c r="C9" s="319">
        <v>257033</v>
      </c>
      <c r="D9" s="319" t="s">
        <v>1810</v>
      </c>
      <c r="E9" s="319" t="s">
        <v>835</v>
      </c>
      <c r="F9" s="319" t="s">
        <v>192</v>
      </c>
      <c r="G9" s="319" t="s">
        <v>1811</v>
      </c>
      <c r="H9" s="191"/>
    </row>
    <row r="10" spans="1:8">
      <c r="A10" s="191"/>
      <c r="B10" s="319" t="s">
        <v>1812</v>
      </c>
      <c r="C10" s="319">
        <v>396578</v>
      </c>
      <c r="D10" s="319" t="s">
        <v>1813</v>
      </c>
      <c r="E10" s="319" t="s">
        <v>835</v>
      </c>
      <c r="F10" s="319" t="s">
        <v>192</v>
      </c>
      <c r="G10" s="319" t="s">
        <v>1811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1815</v>
      </c>
      <c r="E3" s="315" t="s">
        <v>1816</v>
      </c>
      <c r="F3" s="315" t="s">
        <v>1817</v>
      </c>
      <c r="G3" s="315" t="s">
        <v>1818</v>
      </c>
      <c r="H3" s="315" t="s">
        <v>1819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2025-12-22T14:15:33Z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