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604" documentId="8_{B6337239-1A00-434D-AAD0-422EA1FEB5AE}" xr6:coauthVersionLast="47" xr6:coauthVersionMax="47" xr10:uidLastSave="{D63D3B35-0519-4CEF-81B2-3BD20393369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0" i="1" l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0" i="1" a="1"/>
  <c r="M350" i="1"/>
  <c r="K347" i="12" s="1"/>
  <c r="N350" i="1" a="1"/>
  <c r="N350" i="1"/>
  <c r="L347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6" i="1" a="1"/>
  <c r="M376" i="1"/>
  <c r="K373" i="12" s="1"/>
  <c r="N376" i="1" a="1"/>
  <c r="N376" i="1"/>
  <c r="L373" i="12" s="1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<sst xmlns="http://schemas.openxmlformats.org/spreadsheetml/2006/main" count="7264" uniqueCount="1833">
  <si>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</si>
  <si>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</si>
  <si>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</si>
  <si>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</si>
  <si>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</si>
  <si>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</si>
  <si>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</si>
  <si>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</si>
  <si>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</si>
  <si>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</si>
  <si>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</si>
  <si>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</si>
  <si>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</si>
  <si>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</si>
  <si>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</si>
  <si>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</si>
  <si>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</si>
  <si>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</si>
  <si>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</si>
  <si>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</si>
  <si>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</si>
  <si>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</si>
  <si>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</si>
  <si>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</si>
  <si>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</si>
  <si>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</si>
  <si>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</si>
  <si>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</si>
  <si>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</si>
  <si>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</si>
  <si>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</si>
  <si>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</si>
  <si>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</si>
  <si>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</si>
  <si>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</si>
  <si>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</si>
  <si>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</si>
  <si>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</si>
  <si>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</si>
  <si>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</si>
  <si>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</si>
  <si>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</si>
  <si>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</si>
  <si>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</si>
  <si>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</si>
  <si>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</si>
  <si>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</si>
  <si>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</si>
  <si>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</si>
  <si>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</si>
  <si>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</si>
  <si>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</si>
  <si>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</si>
  <si>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</si>
  <si>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</si>
  <si>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</si>
  <si>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</si>
  <si>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</si>
  <si>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</si>
  <si>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</si>
  <si>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</si>
  <si>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</si>
  <si>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</si>
  <si>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</si>
  <si>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</si>
  <si>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</si>
  <si>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</si>
  <si>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</si>
  <si>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</si>
  <si>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</si>
  <si>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</si>
  <si>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</si>
  <si>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</si>
  <si>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</si>
  <si>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</si>
  <si>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</si>
  <si>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</si>
  <si>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</si>
  <si>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</si>
  <si>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</si>
  <si>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</si>
  <si>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</si>
  <si>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</si>
  <si>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</si>
  <si>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</si>
  <si>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</si>
  <si>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</si>
  <si>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</si>
  <si>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</si>
  <si>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</si>
  <si>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</si>
  <si>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</si>
  <si>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</si>
  <si>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</si>
  <si>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</si>
  <si>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</si>
  <si>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</si>
  <si>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</si>
  <si>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</si>
  <si>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</si>
  <si>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</si>
  <si>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</si>
  <si>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</si>
  <si>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</si>
  <si>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</si>
  <si>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</si>
  <si>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</si>
  <si>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</si>
  <si>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</si>
  <si>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</si>
  <si>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</si>
  <si>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</si>
  <si>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</si>
  <si>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</si>
  <si>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</si>
  <si>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</si>
  <si>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</si>
  <si>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</si>
  <si>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</si>
  <si>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</si>
  <si>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</si>
  <si>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</si>
  <si>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</si>
  <si>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</si>
  <si>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</si>
  <si>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</si>
  <si>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</si>
  <si>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</si>
  <si>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</si>
  <si>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</si>
  <si>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</si>
  <si>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</si>
  <si>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</si>
  <si>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</si>
  <si>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</si>
  <si>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</si>
  <si>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</si>
  <si>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</si>
  <si>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</si>
  <si>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</si>
  <si>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</si>
  <si>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</si>
  <si>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</si>
  <si>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</si>
  <si>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</si>
  <si>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</si>
  <si>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</si>
  <si>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</si>
  <si>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</si>
  <si>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</si>
  <si>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</si>
  <si>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</si>
  <si>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</si>
  <si>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</si>
  <si>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</si>
  <si>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</si>
  <si>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</si>
  <si>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</si>
  <si>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</si>
  <si>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</si>
  <si>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</si>
  <si>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</si>
  <si>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</si>
  <si>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</si>
  <si>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</si>
  <si>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</si>
  <si>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</si>
  <si>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</si>
  <si>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</si>
  <si>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</si>
  <si>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</si>
  <si>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</si>
  <si>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</si>
  <si>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</si>
  <si>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</si>
  <si>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</si>
  <si>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</si>
  <si>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</si>
  <si>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</si>
  <si>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</si>
  <si>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</si>
  <si>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</si>
  <si>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</si>
  <si>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</si>
  <si>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</si>
  <si>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</si>
  <si>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</si>
  <si>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</si>
  <si>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</si>
  <si>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</si>
  <si>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</si>
  <si>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</si>
  <si>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</si>
  <si>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</si>
  <si>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</si>
  <si>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</si>
  <si>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</si>
  <si>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</si>
  <si>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</si>
  <si>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</si>
  <si>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</si>
  <si>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</si>
  <si>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</si>
  <si>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</si>
  <si>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</si>
  <si>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</si>
  <si>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</si>
  <si>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</si>
  <si>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</si>
  <si>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</si>
  <si>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</si>
  <si>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</si>
  <si>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</si>
  <si>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</si>
  <si>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</si>
  <si>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</si>
  <si>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</si>
  <si>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</si>
  <si>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</si>
  <si>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</si>
  <si>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</si>
  <si>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</si>
  <si>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</si>
  <si>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</si>
  <si>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</si>
  <si>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</si>
  <si>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</si>
  <si>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</si>
  <si>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</si>
  <si>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</si>
  <si>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</si>
  <si>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</si>
  <si>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</si>
  <si>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</si>
  <si>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</si>
  <si>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</si>
  <si>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</si>
  <si>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</si>
  <si>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</si>
  <si>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</si>
  <si>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</si>
  <si>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</si>
  <si>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</si>
  <si>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</si>
  <si>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</si>
  <si>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</si>
  <si>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</si>
  <si>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</si>
  <si>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</si>
  <si>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</si>
  <si>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</si>
  <si>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</si>
  <si>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</si>
  <si>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</si>
  <si>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</si>
  <si>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</si>
  <si>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</si>
  <si>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</si>
  <si>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</si>
  <si>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</si>
  <si>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</si>
  <si>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</si>
  <si>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</si>
  <si>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</si>
  <si>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</si>
  <si>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</si>
  <si>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</si>
  <si>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</si>
  <si>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</si>
  <si>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</si>
  <si>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</si>
  <si>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</si>
  <si>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</si>
  <si>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</si>
  <si>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</si>
  <si>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</si>
  <si>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</si>
  <si>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</si>
  <si>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</si>
  <si>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</si>
  <si>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</si>
  <si>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</si>
  <si>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</si>
  <si>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</si>
  <si>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</si>
  <si>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</si>
  <si>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</si>
  <si>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</si>
  <si>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</si>
  <si>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</si>
  <si>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</si>
  <si>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</si>
  <si>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</si>
  <si>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</si>
  <si>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</si>
  <si>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</si>
  <si>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</si>
  <si>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</si>
  <si>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</si>
  <si>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</si>
  <si>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</si>
  <si>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</si>
  <si>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</si>
  <si>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</si>
  <si>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</si>
  <si>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</si>
  <si>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</si>
  <si>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</si>
  <si>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</si>
  <si>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</si>
  <si>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</si>
  <si>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</si>
  <si>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</si>
  <si>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</si>
  <si>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</si>
  <si>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</si>
  <si>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</si>
  <si>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</si>
  <si>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</si>
  <si>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</si>
  <si>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</si>
  <si>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</si>
  <si>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</si>
  <si>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</si>
  <si>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</si>
  <si>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</si>
  <si>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</si>
  <si>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</si>
  <si>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</si>
  <si>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</si>
  <si>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</si>
  <si>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</si>
  <si>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</si>
  <si>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</si>
  <si>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</si>
  <si>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</si>
  <si>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</si>
  <si>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</si>
  <si>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</si>
  <si>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</si>
  <si>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</si>
  <si>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</si>
  <si>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</si>
  <si>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</si>
  <si>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</si>
  <si>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</si>
  <si>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</si>
  <si>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</si>
  <si>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</si>
  <si>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</si>
  <si>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</si>
  <si>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</si>
  <si>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</si>
  <si>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</si>
  <si>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</si>
  <si>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</si>
  <si>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</si>
  <si>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</si>
  <si>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</si>
  <si>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</si>
  <si>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</si>
  <si>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</si>
  <si>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</si>
  <si>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</si>
  <si>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</si>
  <si>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</si>
  <si>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</si>
  <si>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</si>
  <si>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</si>
  <si>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</si>
  <si>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</si>
  <si>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</si>
  <si>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</si>
  <si>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</si>
  <si>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</si>
  <si>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</si>
  <si>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</si>
  <si>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</si>
  <si>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</si>
  <si>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</si>
  <si>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</si>
  <si>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</si>
  <si>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</si>
  <si>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</si>
  <si>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</si>
  <si>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</si>
  <si>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</si>
  <si>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</si>
  <si>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</si>
  <si>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</si>
  <si>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</si>
  <si>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</si>
  <si>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</si>
  <si>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</si>
  <si>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</si>
  <si>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</si>
  <si>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</si>
  <si>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</si>
  <si>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</si>
  <si>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</si>
  <si>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</si>
  <si>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</si>
  <si>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</si>
  <si>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</si>
  <si>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</si>
  <si>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</si>
  <si>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</si>
  <si>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</si>
  <si>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</si>
  <si>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</si>
  <si>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</si>
  <si>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</si>
  <si>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</si>
  <si>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</si>
  <si>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</si>
  <si>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</si>
  <si>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</si>
  <si>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</si>
  <si>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</si>
  <si>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</si>
  <si>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</si>
  <si>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</si>
  <si>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</si>
  <si>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</si>
  <si>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</si>
  <si>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</si>
  <si>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</si>
  <si>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</si>
  <si>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</si>
  <si>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</si>
  <si>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</si>
  <si>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</si>
  <si>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</si>
  <si>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</si>
  <si>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</si>
  <si>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</si>
  <si>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</si>
  <si>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</si>
  <si>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</si>
  <si>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</si>
  <si>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</si>
  <si>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</si>
  <si>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</si>
  <si>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</si>
  <si>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</si>
  <si>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</si>
  <si>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</si>
  <si>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</si>
  <si>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</si>
  <si>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</si>
  <si>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</si>
  <si>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</si>
  <si>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</si>
  <si>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</si>
  <si>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</si>
  <si>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</si>
  <si>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</si>
  <si>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</si>
  <si>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</si>
  <si>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</si>
  <si>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</si>
  <si>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</si>
  <si>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</si>
  <si>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</si>
  <si>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</si>
  <si>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</si>
  <si>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</si>
  <si>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</si>
  <si>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</si>
  <si>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</si>
  <si>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</si>
  <si>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</si>
  <si>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</si>
  <si>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</si>
  <si>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</si>
  <si>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</si>
  <si>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</si>
  <si>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</si>
  <si>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</si>
  <si>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</si>
  <si>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</si>
  <si>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</si>
  <si>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</si>
  <si>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</si>
  <si>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</si>
  <si>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</si>
  <si>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</si>
  <si>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</si>
  <si>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</si>
  <si>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</si>
  <si>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</si>
  <si>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</si>
  <si>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</si>
  <si>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</si>
  <si>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</si>
  <si>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</si>
  <si>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</si>
  <si>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</si>
  <si>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</si>
  <si>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</si>
  <si>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</si>
  <si>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</si>
  <si>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</si>
  <si>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</si>
  <si>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</si>
  <si>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</si>
  <si>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</si>
  <si>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</si>
  <si>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</si>
  <si>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</si>
  <si>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</si>
  <si>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</si>
  <si>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</si>
  <si>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</si>
  <si>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</si>
  <si>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</si>
  <si>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</si>
  <si>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</si>
  <si>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</si>
  <si>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</si>
  <si>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</si>
  <si>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</si>
  <si>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</si>
  <si>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</si>
  <si>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</si>
  <si>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</si>
  <si>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</si>
  <si>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</si>
  <si>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</si>
  <si>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</si>
  <si>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</si>
  <si>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</si>
  <si>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</si>
  <si>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</si>
  <si>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</si>
  <si>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</si>
  <si>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</si>
  <si>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</si>
  <si>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</si>
  <si>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</si>
  <si>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</si>
  <si>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</si>
  <si>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</si>
  <si>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</si>
  <si>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</si>
  <si>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</si>
  <si>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</si>
  <si>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</si>
  <si>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</si>
  <si>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</si>
  <si>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</si>
  <si>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</si>
  <si>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</si>
  <si>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</si>
  <si>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</si>
  <si>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</si>
  <si>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</si>
  <si>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</si>
  <si>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</si>
  <si>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</si>
  <si>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</si>
  <si>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</si>
  <si>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</si>
  <si>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</si>
  <si>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</si>
  <si>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</si>
  <si>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</si>
  <si>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</si>
  <si>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</si>
  <si>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</si>
  <si>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</si>
  <si>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</si>
  <si>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</si>
  <si>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</si>
  <si>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</si>
  <si>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</si>
  <si>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</si>
  <si>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</si>
  <si>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</si>
  <si>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</si>
  <si>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</si>
  <si>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</si>
  <si>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</si>
  <si>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</si>
  <si>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</si>
  <si>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</si>
  <si>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</si>
  <si>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</si>
  <si>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</si>
  <si>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</si>
  <si>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</si>
  <si>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</si>
  <si>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</si>
  <si>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</si>
  <si>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</si>
  <si>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</si>
  <si>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</si>
  <si>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</si>
  <si>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</si>
  <si>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</si>
  <si>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</si>
  <si>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</si>
  <si>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</si>
  <si>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</si>
  <si>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</si>
  <si>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</si>
  <si>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</si>
  <si>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</si>
  <si>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</si>
  <si>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</si>
  <si>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</si>
  <si>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</si>
  <si>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</si>
  <si>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</si>
  <si>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</si>
  <si>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</si>
  <si>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</si>
  <si>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</si>
  <si>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</si>
  <si>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</si>
  <si>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</si>
  <si>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</si>
  <si>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</si>
  <si>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</si>
  <si>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</si>
  <si>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</si>
  <si>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</si>
  <si>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</si>
  <si>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</si>
  <si>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</si>
  <si>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</si>
  <si>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</si>
  <si>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</si>
  <si>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</si>
  <si>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</si>
  <si>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</si>
  <si>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</si>
  <si>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</si>
  <si>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</si>
  <si>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</si>
  <si>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</si>
  <si>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</si>
  <si>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</si>
  <si>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</si>
  <si>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</si>
  <si>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</si>
  <si>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</si>
  <si>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</si>
  <si>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</si>
  <si>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</si>
  <si>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</si>
  <si>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</si>
  <si>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</si>
  <si>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</si>
  <si>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</si>
  <si>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</si>
  <si>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</si>
  <si>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</si>
  <si>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</si>
  <si>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</si>
  <si>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</si>
  <si>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</si>
  <si>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</si>
  <si>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</si>
  <si>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</si>
  <si>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</si>
  <si>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</si>
  <si>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</si>
  <si>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</si>
  <si>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</si>
  <si>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</si>
  <si>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</si>
  <si>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</si>
  <si>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</si>
  <si>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</si>
  <si>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</si>
  <si>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</si>
  <si>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</si>
  <si>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</si>
  <si>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</si>
  <si>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</si>
  <si>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</si>
  <si>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</si>
  <si>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</si>
  <si>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</si>
  <si>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</si>
  <si>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</si>
  <si>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</si>
  <si>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</si>
  <si>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</si>
  <si>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</si>
  <si>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</si>
  <si>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</si>
  <si>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</si>
  <si>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</si>
  <si>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</si>
  <si>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</si>
  <si>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</si>
  <si>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</si>
  <si>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</si>
  <si>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</si>
  <si>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</si>
  <si>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</si>
  <si>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</si>
  <si>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</si>
  <si>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</si>
  <si>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</si>
  <si>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</si>
  <si>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</si>
  <si>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</si>
  <si>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</si>
  <si>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</si>
  <si>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</si>
  <si>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</si>
  <si>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</si>
  <si>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</si>
  <si>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</si>
  <si>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</si>
  <si>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</si>
  <si>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</si>
  <si>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</si>
  <si>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</si>
  <si>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</si>
  <si>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</si>
  <si>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</si>
  <si>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</si>
  <si>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</si>
  <si>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</si>
  <si>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</si>
  <si>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</si>
  <si>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</si>
  <si>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</si>
  <si>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</si>
  <si>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</si>
  <si>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</si>
  <si>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</si>
  <si>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</si>
  <si>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</si>
  <si>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</si>
  <si>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</si>
  <si>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</si>
  <si>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</si>
  <si>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</si>
  <si>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</si>
  <si>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</si>
  <si>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</si>
  <si>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</si>
  <si>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</si>
  <si>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</si>
  <si>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</si>
  <si>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</si>
  <si>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</si>
  <si>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</si>
  <si>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</si>
  <si>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</si>
  <si>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</si>
  <si>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</si>
  <si>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</si>
  <si>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</si>
  <si>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</si>
  <si>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</si>
  <si>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</si>
  <si>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</si>
  <si>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</si>
  <si>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</si>
  <si>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</si>
  <si>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</si>
  <si>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</si>
  <si>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</si>
  <si>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</si>
  <si>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</si>
  <si>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</si>
  <si>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</si>
  <si>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</si>
  <si>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</si>
  <si>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</si>
  <si>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</si>
  <si>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</si>
  <si>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</si>
  <si>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</si>
  <si>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</si>
  <si>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</si>
  <si>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</si>
  <si>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</si>
  <si>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</si>
  <si>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</si>
  <si>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</si>
  <si>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</si>
  <si>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</si>
  <si>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</si>
  <si>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</si>
  <si>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</si>
  <si>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</si>
  <si>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</si>
  <si>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</si>
  <si>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</si>
  <si>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</si>
  <si>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</si>
  <si>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</si>
  <si>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</si>
  <si>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</si>
  <si>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</si>
  <si>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</si>
  <si>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</si>
  <si>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</si>
  <si>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</si>
  <si>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</si>
  <si>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</si>
  <si>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</si>
  <si>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</si>
  <si>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</si>
  <si>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</si>
  <si>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</si>
  <si>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</si>
  <si>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</si>
  <si>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</si>
  <si>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</si>
  <si>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</si>
  <si>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</si>
  <si>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</si>
  <si>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</si>
  <si>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</si>
  <si>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</si>
  <si>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</si>
  <si>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</si>
  <si>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</si>
  <si>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</si>
  <si>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</si>
  <si>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</si>
  <si>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</si>
  <si>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</si>
  <si>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</si>
  <si>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</si>
  <si>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</si>
  <si>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</si>
  <si>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</si>
  <si>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</si>
  <si>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</si>
  <si>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</si>
  <si>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</si>
  <si>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</si>
  <si>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</si>
  <si>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</si>
  <si>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</si>
  <si>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</si>
  <si>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</si>
  <si>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</si>
  <si>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</si>
  <si>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</si>
  <si>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</si>
  <si>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</si>
  <si>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</si>
  <si>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</si>
  <si>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</si>
  <si>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</si>
  <si>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</si>
  <si>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</si>
  <si>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</si>
  <si>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</si>
  <si>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</si>
  <si>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</si>
  <si>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</si>
  <si>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</si>
  <si>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</si>
  <si>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</si>
  <si>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</si>
  <si>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</si>
  <si>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</si>
  <si>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</si>
  <si>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</si>
  <si>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</si>
  <si>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</si>
  <si>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</si>
  <si>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</si>
  <si>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</si>
  <si>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</si>
  <si>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</si>
  <si>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</si>
  <si>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</si>
  <si>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</si>
  <si>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</si>
  <si>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</si>
  <si>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</si>
  <si>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</si>
  <si>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</si>
  <si>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</si>
  <si>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</si>
  <si>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</si>
  <si>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</si>
  <si>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</si>
  <si>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</si>
  <si>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</si>
  <si>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</si>
  <si>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</si>
  <si>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</si>
  <si>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</si>
  <si>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</si>
  <si>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</si>
  <si>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</si>
  <si>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</si>
  <si>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</si>
  <si>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</si>
  <si>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</si>
  <si>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</si>
  <si>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</si>
  <si>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</si>
  <si>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</si>
  <si>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</si>
  <si>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</si>
  <si>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</si>
  <si>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</si>
  <si>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</si>
  <si>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</si>
  <si>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</si>
  <si>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</si>
  <si>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</si>
  <si>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</si>
  <si>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</si>
  <si>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</si>
  <si>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</si>
  <si>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</si>
  <si>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</si>
  <si>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</si>
  <si>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</si>
  <si>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</si>
  <si>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</si>
  <si>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</si>
  <si>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</si>
  <si>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</si>
  <si>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</si>
  <si>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</si>
  <si>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</si>
  <si>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</si>
  <si>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</si>
  <si>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</si>
  <si>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</si>
  <si>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</si>
  <si>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</si>
  <si>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</si>
  <si>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</si>
  <si>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</si>
  <si>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</si>
  <si>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</si>
  <si>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</si>
  <si>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</si>
  <si>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</si>
  <si>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</si>
  <si>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</si>
  <si>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</si>
  <si>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</si>
  <si>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</si>
  <si>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</si>
  <si>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</si>
  <si>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</si>
  <si>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</si>
  <si>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</si>
  <si>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</si>
  <si>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</si>
  <si>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</si>
  <si>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</si>
  <si>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</si>
  <si>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</si>
  <si>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</si>
  <si>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</si>
  <si>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</si>
  <si>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</si>
  <si>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</si>
  <si>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</si>
  <si>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</si>
  <si>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</si>
  <si>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</si>
  <si>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</si>
  <si>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</si>
  <si>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</si>
  <si>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</si>
  <si>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</si>
  <si>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</si>
  <si>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</si>
  <si>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</si>
  <si>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</si>
  <si>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</si>
  <si>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</si>
  <si>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</si>
  <si>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</si>
  <si>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</si>
  <si>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</si>
  <si>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</si>
  <si>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</si>
  <si>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</si>
  <si>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</si>
  <si>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</si>
  <si>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</si>
  <si>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</si>
  <si>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</si>
  <si>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</si>
  <si>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</si>
  <si>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</si>
  <si>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</si>
  <si>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</si>
  <si>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</si>
  <si>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</si>
  <si>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</si>
  <si>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</si>
  <si>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</si>
  <si>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</si>
  <si>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</si>
  <si>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</si>
  <si>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</si>
  <si>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</si>
  <si>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</si>
  <si>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</si>
  <si>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</si>
  <si>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</si>
  <si>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</si>
  <si>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</si>
  <si>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</si>
  <si>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</si>
  <si>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</si>
  <si>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</si>
  <si>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</si>
  <si>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</si>
  <si>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</si>
  <si>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</si>
  <si>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</si>
  <si>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</si>
  <si>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</si>
  <si>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</si>
  <si>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</si>
  <si>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</si>
  <si>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</si>
  <si>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</si>
  <si>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</si>
  <si>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</si>
  <si>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</si>
  <si>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</si>
  <si>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</si>
  <si>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</si>
  <si>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</si>
  <si>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</si>
  <si>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</si>
  <si>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</si>
  <si>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</si>
  <si>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</si>
  <si>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</si>
  <si>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</si>
  <si>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</si>
  <si>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</si>
  <si>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</si>
  <si>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</si>
  <si>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</si>
  <si>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</si>
  <si>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</si>
  <si>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</si>
  <si>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</si>
  <si>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</si>
  <si>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</si>
  <si>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</si>
  <si>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</si>
  <si>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</si>
  <si>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</si>
  <si>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</si>
  <si>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</si>
  <si>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</si>
  <si>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</si>
  <si>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</si>
  <si>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</si>
  <si>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</si>
  <si>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</si>
  <si>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</si>
  <si>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</si>
  <si>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</si>
  <si>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</si>
  <si>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</si>
  <si>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</si>
  <si>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</si>
  <si>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</si>
  <si>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</si>
  <si>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</si>
  <si>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</si>
  <si>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</si>
  <si>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</si>
  <si>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</si>
  <si>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</si>
  <si>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</si>
  <si>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</si>
  <si>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</si>
  <si>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</si>
  <si>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</si>
  <si>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</si>
  <si>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</si>
  <si>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</si>
  <si>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</si>
  <si>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</si>
  <si>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</si>
  <si>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</si>
  <si>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</si>
  <si>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</si>
  <si>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</si>
  <si>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</si>
  <si>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</si>
  <si>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</si>
  <si>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</si>
  <si>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</si>
  <si>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</si>
  <si>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</si>
  <si>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</si>
  <si>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</si>
  <si>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</si>
  <si>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</si>
  <si>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</si>
  <si>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</si>
  <si>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</si>
  <si>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</si>
  <si>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</si>
  <si>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</si>
  <si>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</si>
  <si>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</si>
  <si>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</si>
  <si>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</si>
  <si>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</si>
  <si>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</si>
  <si>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</si>
  <si>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</si>
  <si>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</si>
  <si>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</si>
  <si>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</si>
  <si>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</si>
  <si>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</si>
  <si>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</si>
  <si>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</si>
  <si>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</si>
  <si>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</si>
  <si>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</si>
  <si>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</si>
  <si>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</si>
  <si>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</si>
  <si>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</si>
  <si>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</si>
  <si>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</si>
  <si>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</si>
  <si>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</si>
  <si>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</si>
  <si>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</si>
  <si>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</si>
  <si>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</si>
  <si>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</si>
  <si>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</si>
  <si>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</si>
  <si>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</si>
  <si>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</si>
  <si>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</si>
  <si>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</si>
  <si>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</si>
  <si>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</si>
  <si>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</si>
  <si>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</si>
  <si>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</si>
  <si>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</si>
  <si>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</si>
  <si>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</si>
  <si>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</si>
  <si>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</si>
  <si>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</si>
  <si>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</si>
  <si>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</si>
  <si>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</si>
  <si>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</si>
  <si>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</si>
  <si>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</si>
  <si>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</si>
  <si>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</si>
  <si>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</si>
  <si>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</si>
  <si>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</si>
  <si>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</si>
  <si>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</si>
  <si>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</si>
  <si>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</si>
  <si>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</si>
  <si>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</si>
  <si>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</si>
  <si>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</si>
  <si>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</si>
  <si>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</si>
  <si>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</si>
  <si>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</si>
  <si>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</si>
  <si>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</si>
  <si>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</si>
  <si>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</si>
  <si>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</si>
  <si>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</si>
  <si>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</si>
  <si>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</si>
  <si>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</si>
  <si>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</si>
  <si>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</si>
  <si>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</si>
  <si>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</si>
  <si>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</si>
  <si>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</si>
  <si>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</si>
  <si>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</si>
  <si>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</si>
  <si>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</si>
  <si>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</si>
  <si>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</si>
  <si>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</si>
  <si>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</si>
  <si>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</si>
  <si>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</si>
  <si>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</si>
  <si>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</si>
  <si>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</si>
  <si>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</si>
  <si>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</si>
  <si>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</si>
  <si>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</si>
  <si>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</si>
  <si>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</si>
  <si>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</si>
  <si>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</si>
  <si>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</si>
  <si>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</si>
  <si>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</si>
  <si>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</si>
  <si>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</si>
  <si>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</si>
  <si>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</si>
  <si>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</si>
  <si>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</si>
  <si>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</si>
  <si>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</si>
  <si>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</si>
  <si>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</si>
  <si>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</si>
  <si>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</si>
  <si>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</si>
  <si>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</si>
  <si>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</si>
  <si>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</si>
  <si>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</si>
  <si>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</si>
  <si>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</si>
  <si>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</si>
  <si>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</si>
  <si>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</si>
  <si>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</si>
  <si>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</si>
  <si>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</si>
  <si>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</si>
  <si>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</si>
  <si>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</si>
  <si>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</si>
  <si>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</si>
  <si>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</si>
  <si>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</si>
  <si>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</si>
  <si>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</si>
  <si>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</si>
  <si>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</si>
  <si>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</si>
  <si>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</si>
  <si>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</si>
  <si>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</si>
  <si>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</si>
  <si>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</si>
  <si>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</si>
  <si>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</si>
  <si>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</si>
  <si>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</si>
  <si>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</si>
  <si>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</si>
  <si>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</si>
  <si>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</si>
  <si>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</si>
  <si>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</si>
  <si>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</si>
  <si>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</si>
  <si>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</si>
  <si>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</si>
  <si>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</si>
  <si>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</si>
  <si>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</si>
  <si>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</si>
  <si>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</si>
  <si>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</si>
  <si>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</si>
  <si>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</si>
  <si>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</si>
  <si>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</si>
  <si>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</si>
  <si>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</si>
  <si>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</si>
  <si>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</si>
  <si>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</si>
  <si>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</si>
  <si>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</si>
  <si>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</si>
  <si>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</si>
  <si>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</si>
  <si>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</si>
  <si>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</si>
  <si>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</si>
  <si>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</si>
  <si>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</si>
  <si>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</si>
  <si>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</si>
  <si>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</si>
  <si>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</si>
  <si>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</si>
  <si>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</si>
  <si>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</si>
  <si>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</si>
  <si>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</si>
  <si>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</si>
  <si>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</si>
  <si>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</si>
  <si>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</si>
  <si>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</si>
  <si>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</si>
  <si>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</si>
  <si>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</si>
  <si>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</si>
  <si>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</si>
  <si>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</si>
  <si>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</si>
  <si>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</si>
  <si>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</si>
  <si>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</si>
  <si>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</si>
  <si>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</si>
  <si>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</si>
  <si>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</si>
  <si>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</si>
  <si>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</si>
  <si>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</si>
  <si>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</si>
  <si>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</si>
  <si>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</si>
  <si>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</si>
  <si>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</si>
  <si>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</si>
  <si>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</si>
  <si>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</si>
  <si>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</si>
  <si>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</si>
  <si>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</si>
  <si>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</si>
  <si>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</si>
  <si>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</si>
  <si>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</si>
  <si>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</si>
  <si>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</si>
  <si>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</si>
  <si>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</si>
  <si>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</si>
  <si>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</si>
  <si>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</si>
  <si>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</si>
  <si>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</si>
  <si>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</si>
  <si>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</si>
  <si>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</si>
  <si>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</si>
  <si>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</si>
  <si>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</si>
  <si>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</si>
  <si>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</si>
  <si>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</si>
  <si>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</si>
  <si>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</si>
  <si>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</si>
  <si>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</si>
  <si>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</si>
  <si>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</si>
  <si>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</si>
  <si>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</si>
  <si>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</si>
  <si>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</si>
  <si>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</si>
  <si>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</si>
  <si>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</si>
  <si>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</si>
  <si>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</si>
  <si>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</si>
  <si>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</si>
  <si>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</si>
  <si>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</si>
  <si>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</si>
  <si>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</si>
  <si>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</si>
  <si>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</si>
  <si>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</si>
  <si>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</si>
  <si>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</si>
  <si>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</si>
  <si>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</si>
  <si>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</si>
  <si>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</si>
  <si>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</si>
  <si>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</si>
  <si>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</si>
  <si>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</si>
  <si>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</si>
  <si>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</si>
  <si>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</si>
  <si>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</si>
  <si>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</si>
  <si>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</si>
  <si>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</si>
  <si>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</si>
  <si>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</si>
  <si>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</si>
  <si>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</si>
  <si>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</si>
  <si>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</si>
  <si>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</si>
  <si>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</si>
  <si>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</si>
  <si>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</si>
  <si>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</si>
  <si>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</si>
  <si>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</si>
  <si>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</si>
  <si>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</si>
  <si>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</si>
  <si>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</si>
  <si>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</si>
  <si>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</si>
  <si>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</si>
  <si>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</si>
  <si>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</si>
  <si>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</si>
  <si>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</si>
  <si>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</si>
  <si>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</si>
  <si>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</si>
  <si>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</si>
  <si>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</si>
  <si>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</si>
  <si>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</si>
  <si>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</si>
  <si>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</si>
  <si>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</si>
  <si>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</si>
  <si>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</si>
  <si>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</si>
  <si>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</si>
  <si>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</si>
  <si>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</si>
  <si>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</si>
  <si>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</si>
  <si>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</si>
  <si>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</si>
  <si>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</si>
  <si>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</si>
  <si>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</si>
  <si>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</si>
  <si>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</si>
  <si>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</si>
  <si>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</si>
  <si>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</si>
  <si>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</si>
  <si>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</si>
  <si>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</si>
  <si>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</si>
  <si>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</si>
  <si>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</si>
  <si>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</si>
  <si>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</si>
  <si>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</si>
  <si>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</si>
  <si>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</si>
  <si>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</si>
  <si>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</si>
  <si>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</si>
  <si>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</si>
  <si>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</si>
  <si>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</si>
  <si>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</si>
  <si>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</si>
  <si>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</si>
  <si>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</si>
  <si>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</si>
  <si>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</si>
  <si>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</si>
  <si>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</si>
  <si>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</si>
  <si>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</si>
  <si>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</si>
  <si>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</si>
  <si>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</si>
  <si>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</si>
  <si>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</si>
  <si>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</si>
  <si>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</si>
  <si>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</si>
  <si>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</si>
  <si>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</si>
  <si>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</si>
  <si>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</si>
  <si>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</si>
  <si>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</si>
  <si>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</si>
  <si>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</si>
  <si>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</si>
  <si>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</si>
  <si>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</si>
  <si>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</si>
  <si>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</si>
  <si>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</si>
  <si>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</si>
  <si>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</si>
  <si>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</si>
  <si>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</si>
  <si>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</si>
  <si>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</si>
  <si>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</si>
  <si>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</si>
  <si>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</si>
  <si>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</si>
  <si>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</si>
  <si>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</si>
  <si>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</si>
  <si>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</si>
  <si>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</si>
  <si>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</si>
  <si>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</si>
  <si>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</si>
  <si>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</si>
  <si>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</si>
  <si>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</si>
  <si>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</si>
  <si>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</si>
  <si>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</si>
  <si>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</si>
  <si>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</si>
  <si>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</si>
  <si>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</si>
  <si>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</si>
  <si>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</si>
  <si>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</si>
  <si>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</si>
  <si>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</si>
  <si>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</si>
  <si>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</si>
  <si>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</si>
  <si>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</si>
  <si>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</si>
  <si>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</si>
  <si>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</si>
  <si>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</si>
  <si>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</si>
  <si>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</si>
  <si>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</si>
  <si>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</si>
  <si>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</si>
  <si>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</si>
  <si>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</si>
  <si>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</si>
  <si>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</si>
  <si>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</si>
  <si>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</si>
  <si>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</si>
  <si>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</si>
  <si>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</si>
  <si>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</si>
  <si>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</si>
  <si>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</si>
  <si>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</si>
  <si>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</si>
  <si>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</si>
  <si>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</si>
  <si>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</si>
  <si>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</si>
  <si>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</si>
  <si>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</si>
  <si>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</si>
  <si>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</si>
  <si>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</si>
  <si>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</si>
  <si>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</si>
  <si>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</si>
  <si>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</si>
  <si>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</si>
  <si>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</si>
  <si>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</si>
  <si>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</si>
  <si>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</si>
  <si>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</si>
  <si>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</si>
  <si>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</si>
  <si>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</si>
  <si>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</si>
  <si>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</si>
  <si>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</si>
  <si>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</si>
  <si>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</si>
  <si>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</si>
  <si>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</si>
  <si>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</si>
  <si>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</si>
  <si>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</si>
  <si>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</si>
  <si>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</si>
  <si>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</si>
  <si>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</si>
  <si>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</si>
  <si>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</si>
  <si>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</si>
  <si>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</si>
  <si>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</si>
  <si>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</si>
  <si>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</si>
  <si>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</si>
  <si>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</si>
  <si>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</si>
  <si>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</si>
  <si>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</si>
  <si>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</si>
  <si>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</si>
  <si>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</si>
  <si>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</si>
  <si>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</si>
  <si>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</si>
  <si>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</si>
  <si>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</si>
  <si>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</si>
  <si>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</si>
  <si>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</si>
  <si>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</si>
  <si>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</si>
  <si>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</si>
  <si>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</si>
  <si>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</si>
  <si>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</si>
  <si>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</si>
  <si>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</si>
  <si>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</si>
  <si>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</si>
  <si>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</si>
  <si>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</si>
  <si>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</si>
  <si>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</si>
  <si>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</si>
  <si>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</si>
  <si>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</si>
  <si>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</si>
  <si>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</si>
  <si>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</si>
  <si>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</si>
  <si>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</si>
  <si>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</si>
  <si>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</si>
  <si>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</si>
  <si>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</si>
  <si>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</si>
  <si>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</si>
  <si>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</si>
  <si>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</si>
  <si>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</si>
  <si>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</si>
  <si>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</si>
  <si>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</si>
  <si>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</si>
  <si>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</si>
  <si>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</si>
  <si>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</si>
  <si>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</si>
  <si>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</si>
  <si>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</si>
  <si>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</si>
  <si>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</si>
  <si>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</si>
  <si>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</si>
  <si>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</si>
  <si>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</si>
  <si>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</si>
  <si>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</si>
  <si>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</si>
  <si>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</si>
  <si>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</si>
  <si>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</si>
  <si>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</si>
  <si>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</si>
  <si>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</si>
  <si>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</si>
  <si>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</si>
  <si>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</si>
  <si>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</si>
  <si>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</si>
  <si>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</si>
  <si>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</si>
  <si>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</si>
  <si>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</si>
  <si>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</si>
  <si>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</si>
  <si>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</si>
  <si>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</si>
  <si>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</si>
  <si>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</si>
  <si>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</si>
  <si>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</si>
  <si>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</si>
  <si>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</si>
  <si>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</si>
  <si>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</si>
  <si>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</si>
  <si>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</si>
  <si>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</si>
  <si>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</si>
  <si>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</si>
  <si>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</si>
  <si>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</si>
  <si>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</si>
  <si>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</si>
  <si>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</si>
  <si>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</si>
  <si>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</si>
  <si>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</si>
  <si>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</si>
  <si>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</si>
  <si>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</si>
  <si>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</si>
  <si>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</si>
  <si>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</si>
  <si>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</si>
  <si>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</si>
  <si>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</si>
  <si>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</si>
  <si>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</si>
  <si>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</si>
  <si>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</si>
  <si>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</si>
  <si>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</si>
  <si>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</si>
  <si>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</si>
  <si>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</si>
  <si>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</si>
  <si>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</si>
  <si>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</si>
  <si>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</si>
  <si>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</si>
  <si>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</si>
  <si>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</si>
  <si>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 xml:space="preserve"> licença as 11:50 - em intervalo as 14:52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</si>
  <si>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</si>
  <si>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</si>
  <si>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</si>
  <si>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</si>
  <si>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em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</si>
  <si>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</si>
  <si>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</si>
  <si>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</si>
  <si>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</si>
  <si>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</si>
  <si>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</si>
  <si>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</si>
  <si>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</si>
  <si>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</si>
  <si>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</si>
  <si>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</si>
  <si>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</si>
  <si>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as 11:08h</t>
  </si>
  <si>
    <t>Aguardando manutenção na garra da retro</t>
  </si>
  <si>
    <t>MC1 as 10:41h - Em intervalo as 13:15h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</si>
  <si>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</si>
  <si>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</si>
  <si>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</si>
  <si>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</si>
  <si>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</si>
  <si>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</si>
  <si>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</si>
  <si>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</si>
  <si>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</si>
  <si>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</si>
  <si>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Descarga de pedra do km 695 ao km 697</t>
  </si>
  <si>
    <t>Execução de solda VIA2</t>
  </si>
  <si>
    <t>TAPNORTE</t>
  </si>
  <si>
    <t>Substituição de jacaré AMV TAP NORTE</t>
  </si>
  <si>
    <t>PUR-PPP</t>
  </si>
  <si>
    <t>PURPPP</t>
  </si>
  <si>
    <t>Deslocamento de PUR a PPP</t>
  </si>
  <si>
    <t>Robison</t>
  </si>
  <si>
    <t>Regulagem do AMV SUL PPO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</si>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</sst>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0" t="s">
        <v>821</v>
      </c>
      <c r="E76" s="331" t="s">
        <v>636</v>
      </c>
      <c r="F76" s="331" t="s">
        <v>608</v>
      </c>
      <c r="G76" s="331" t="s">
        <v>618</v>
      </c>
      <c r="H76" s="331"/>
      <c r="I76" s="331">
        <v>1</v>
      </c>
      <c r="J76" s="336">
        <v>1</v>
      </c>
      <c r="K76" s="337" t="s">
        <v>618</v>
      </c>
    </row>
    <row r="77" spans="1:11">
      <c r="A77" s="208" t="s">
        <v>822</v>
      </c>
      <c r="D77" s="332" t="s">
        <v>823</v>
      </c>
      <c r="E77" s="333" t="s">
        <v>607</v>
      </c>
      <c r="F77" s="334" t="s">
        <v>608</v>
      </c>
      <c r="G77" s="334" t="s">
        <v>618</v>
      </c>
      <c r="H77" s="335" t="s">
        <v>823</v>
      </c>
      <c r="I77" s="335">
        <v>1</v>
      </c>
      <c r="J77" s="336">
        <v>1</v>
      </c>
      <c r="K77" s="288" t="s">
        <v>618</v>
      </c>
    </row>
    <row r="78" spans="1:11">
      <c r="A78" s="208" t="s">
        <v>824</v>
      </c>
      <c r="D78" s="332" t="s">
        <v>825</v>
      </c>
      <c r="E78" s="333" t="s">
        <v>607</v>
      </c>
      <c r="F78" s="335" t="s">
        <v>608</v>
      </c>
      <c r="G78" s="335" t="s">
        <v>618</v>
      </c>
      <c r="H78" s="335" t="s">
        <v>826</v>
      </c>
      <c r="I78" s="335">
        <v>1</v>
      </c>
      <c r="J78" s="336">
        <v>1</v>
      </c>
      <c r="K78" s="337" t="s">
        <v>618</v>
      </c>
    </row>
    <row r="79" spans="1:11">
      <c r="A79" s="208" t="s">
        <v>827</v>
      </c>
      <c r="D79" s="338" t="s">
        <v>828</v>
      </c>
      <c r="E79" s="339" t="s">
        <v>607</v>
      </c>
      <c r="F79" s="339" t="s">
        <v>608</v>
      </c>
      <c r="G79" s="340" t="s">
        <v>618</v>
      </c>
      <c r="H79" s="340" t="s">
        <v>829</v>
      </c>
      <c r="I79" s="340">
        <v>0</v>
      </c>
      <c r="J79" s="341">
        <v>0</v>
      </c>
      <c r="K79" s="342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G341" activePane="bottomRight" state="frozen"/>
      <selection pane="bottomRight" activeCell="BK369" sqref="BK3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4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61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1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0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1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0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1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0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1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0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2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0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1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0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1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0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2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0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1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0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1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0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1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0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1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0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1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0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1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0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1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0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1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0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1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0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1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0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1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0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1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0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1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0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1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0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1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0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1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0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1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0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1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0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1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0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1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0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1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0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1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0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1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0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1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0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1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0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1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0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1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2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9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0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7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1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0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2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0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1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0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1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1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0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1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0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1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0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1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0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1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1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0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1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0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1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0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1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0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1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0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1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0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2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0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1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0">
        <f>IF(D55="","*",IFERROR(IF(ISODD(COUNT(AS55:AX55)),"ERRO",SUM((AT55-AS55),(AV55-AU55),(AX55-AW55))),"ERRO"))</f>
        <v>0.2902777777777778</v>
      </c>
      <c r="AZ55" s="13"/>
      <c r="BA55" s="344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1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8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0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1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0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1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8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0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1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0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1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0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1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0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1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0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2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0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1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0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3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1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0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1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0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1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0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2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0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1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0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1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0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1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0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1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0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1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0">
        <f>IF(D73="","*",IFERROR(IF(ISODD(COUNT(AS73:AX73)),"ERRO",SUM((AT73-AS73),(AV73-AU73),(AX73-AW73))),"ERRO"))</f>
        <v>0.25</v>
      </c>
      <c r="AZ73" s="13"/>
      <c r="BA73" s="345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1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0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1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0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1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0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2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0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1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0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1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8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0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1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0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1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0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1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0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1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0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1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0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1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0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1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0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1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0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1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0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1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0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1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0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1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0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1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0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2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0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1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0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1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0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7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1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0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1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0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1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0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1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0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1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0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1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0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1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0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2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0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1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0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1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0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3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1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0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1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0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1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1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0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1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0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1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0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1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0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1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0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1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0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1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0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1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0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1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0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1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0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1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0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1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0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1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0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1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0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1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0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1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0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1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0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1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0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1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0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1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0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1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0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1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1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0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1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0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1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0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1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0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1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0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1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1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0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1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0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1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0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1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0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1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8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0">
        <f>IF(D138="","*",IFERROR(IF(ISODD(COUNT(AS138:AX138)),"ERRO",SUM((AT138-AS138),(AV138-AU138),(AX138-AW138))),"ERRO"))</f>
        <v>0.25</v>
      </c>
      <c r="AZ138" s="13"/>
      <c r="BA138" s="345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1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0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1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0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1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8">
        <v>0.66666666666666663</v>
      </c>
      <c r="P141" s="328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0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1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0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1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0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1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0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1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0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1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0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1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0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1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0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1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0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1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0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2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0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1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0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1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0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1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0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1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0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1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0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1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0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1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0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1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1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0">
        <f>IF(D159="","*",IFERROR(IF(ISODD(COUNT(AS159:AX159)),"ERRO",SUM((AT159-AS159),(AV159-AU159),(AX159-AW159))),"ERRO"))</f>
        <v>0.27083333333333337</v>
      </c>
      <c r="AZ159" s="13"/>
      <c r="BA159" s="344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1">
        <v>230</v>
      </c>
      <c r="F160" s="167"/>
      <c r="G160" s="9" t="str">
        <f>IF(D160="","*",VLOOKUP(F160,BS_ATIVIDADE[#All],3,FALSE))</f>
        <v>*</v>
      </c>
      <c r="H160" s="168"/>
      <c r="I160" s="168"/>
      <c r="J160" s="346"/>
      <c r="K160" s="346"/>
      <c r="L160" s="347"/>
      <c r="M160" s="348"/>
      <c r="N160" s="348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0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1">
        <v>231</v>
      </c>
      <c r="F161" s="167"/>
      <c r="G161" s="9" t="str">
        <f>IF(D161="","*",VLOOKUP(F161,BS_ATIVIDADE[#All],3,FALSE))</f>
        <v>*</v>
      </c>
      <c r="H161" s="168"/>
      <c r="I161" s="168"/>
      <c r="J161" s="346"/>
      <c r="K161" s="346"/>
      <c r="L161" s="347"/>
      <c r="M161" s="348"/>
      <c r="N161" s="348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0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1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0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2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0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1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0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1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0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1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0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1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0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1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0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1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0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1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0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2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0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1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0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1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0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1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0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1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0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1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0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1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0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1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0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1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0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1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1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0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7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1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0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1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0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1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0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1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0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1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0">
        <f>IF(D185="","*",IFERROR(IF(ISODD(COUNT(AS185:AX185)),"ERRO",SUM((AT185-AS185),(AV185-AU185),(AX185-AW185))),"ERRO"))</f>
        <v>0.25</v>
      </c>
      <c r="AZ185" s="13"/>
      <c r="BA185" s="344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1">
        <v>265</v>
      </c>
      <c r="F186" s="167" t="s">
        <v>623</v>
      </c>
      <c r="G186" s="9" t="str">
        <f>IF(D186="","*",VLOOKUP(F186,BS_ATIVIDADE[#All],3,FALSE))</f>
        <v>OUTROS</v>
      </c>
      <c r="H186" s="328" t="s">
        <v>1533</v>
      </c>
      <c r="I186" s="328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0">
        <f>IF(D186="","*",IFERROR(IF(ISODD(COUNT(AS186:AX186)),"ERRO",SUM((AT186-AS186),(AV186-AU186),(AX186-AW186))),"ERRO"))</f>
        <v>4.1666666666666664E-2</v>
      </c>
      <c r="AZ186" s="13"/>
      <c r="BA186" s="344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2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8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0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1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0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1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0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1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0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1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0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1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0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1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0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1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0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1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0">
        <f>IF(D195="","*",IFERROR(IF(ISODD(COUNT(AS195:AX195)),"ERRO",SUM((AT195-AS195),(AV195-AU195),(AX195-AW195))),"ERRO"))</f>
        <v>0.14166666666666672</v>
      </c>
      <c r="AZ195" s="13"/>
      <c r="BA195" s="350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1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0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1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0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1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0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1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0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1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1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0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1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0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1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0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9"/>
      <c r="C203" s="8" t="str">
        <f>IF(BS_CONTROLE[[#This Row],[DATA]]="","",WEEKNUM(BS_CONTROLE[[#This Row],[DATA]]))</f>
        <v/>
      </c>
      <c r="D203" s="51" t="s">
        <v>1509</v>
      </c>
      <c r="E203" s="312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0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1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0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1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0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1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0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1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8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2">
        <v>0.78680555555555554</v>
      </c>
      <c r="AU207" s="38"/>
      <c r="AV207" s="38"/>
      <c r="AW207" s="38"/>
      <c r="AX207" s="38"/>
      <c r="AY207" s="310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1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0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1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0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9"/>
      <c r="C210" s="8" t="str">
        <f>IF(BS_CONTROLE[[#This Row],[DATA]]="","",WEEKNUM(BS_CONTROLE[[#This Row],[DATA]]))</f>
        <v/>
      </c>
      <c r="D210" s="51" t="s">
        <v>757</v>
      </c>
      <c r="E210" s="311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0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1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0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1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0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1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8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1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0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1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0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2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0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1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0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1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0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1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0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1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0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1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0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1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0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1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0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1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0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1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0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1">
        <v>46037</v>
      </c>
      <c r="C225" s="8">
        <f>IF(BS_CONTROLE[[#This Row],[DATA]]="","",WEEKNUM(BS_CONTROLE[[#This Row],[DATA]]))</f>
        <v>3</v>
      </c>
      <c r="D225" s="51" t="s">
        <v>1509</v>
      </c>
      <c r="E225" s="311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0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1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0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1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0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1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0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1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0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2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0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1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0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1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1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0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1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0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1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0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1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0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1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0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1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0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1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0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1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0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1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0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1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0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2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0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1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0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1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0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1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0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1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0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1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0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1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1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0">
        <f>IF(D248="","*",IFERROR(IF(ISODD(COUNT(AS248:AX248)),"ERRO",SUM((AT248-AS248),(AV248-AU248),(AX248-AW248))),"ERRO"))</f>
        <v>4.1666666666666671E-2</v>
      </c>
      <c r="AZ248" s="13"/>
      <c r="BA248" s="344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1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0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1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0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1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0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1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0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1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0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2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0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1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0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1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0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1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0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1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0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1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0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1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0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1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0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1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0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1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0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1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0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1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3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0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2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0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1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0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1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0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1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0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1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0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1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0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1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3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0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1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0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9"/>
      <c r="C274" s="8" t="str">
        <f>IF(BS_CONTROLE[[#This Row],[DATA]]="","",WEEKNUM(BS_CONTROLE[[#This Row],[DATA]]))</f>
        <v/>
      </c>
      <c r="D274" s="51" t="s">
        <v>847</v>
      </c>
      <c r="E274" s="311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0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2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0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1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0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1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0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1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0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1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0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1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0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1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6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3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0">
        <f>IF(D281="","*",IFERROR(IF(ISODD(COUNT(AS281:AX281)),"ERRO",SUM((AT281-AS281),(AV281-AU281),(AX281-AW281))),"ERRO"))</f>
        <v>0.24999999999999994</v>
      </c>
      <c r="AZ281" s="13"/>
      <c r="BA281" s="344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1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0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1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0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1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0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1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0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1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0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2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1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0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1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0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1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0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1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0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1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0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1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0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1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0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9"/>
      <c r="C294" s="8" t="str">
        <f>IF(BS_CONTROLE[[#This Row],[DATA]]="","",WEEKNUM(BS_CONTROLE[[#This Row],[DATA]]))</f>
        <v/>
      </c>
      <c r="D294" s="51" t="s">
        <v>788</v>
      </c>
      <c r="E294" s="311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0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1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0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1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0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1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0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1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0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2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0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1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0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2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1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0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1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0">
        <f>IF(D302="","*",IFERROR(IF(ISODD(COUNT(AS302:AX302)),"ERRO",SUM((AT302-AS302),(AV302-AU302),(AX302-AW302))),"ERRO"))</f>
        <v>0.25</v>
      </c>
      <c r="AZ302" s="13"/>
      <c r="BA302" s="345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1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0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1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0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7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1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0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1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0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1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0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1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0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1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0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1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0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1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0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2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0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1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0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1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0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1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0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1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0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1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0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1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0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1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0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1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0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1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0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1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0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1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0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2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0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1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0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1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0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1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0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1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0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1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0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1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0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1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0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1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0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1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0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1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0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1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0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2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0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1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0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1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0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1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0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1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0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1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0.61944444444444446</v>
      </c>
      <c r="AT341" s="38"/>
      <c r="AU341" s="38"/>
      <c r="AV341" s="38"/>
      <c r="AW341" s="38"/>
      <c r="AX341" s="38"/>
      <c r="AY341" s="310" t="str">
        <f>IF(D341="","*",IFERROR(IF(ISODD(COUNT(AS341:AX341)),"ERRO",SUM((AT341-AS341),(AV341-AU341),(AX341-AW341))),"ERRO"))</f>
        <v>ERRO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>
        <v>1</v>
      </c>
      <c r="BI341" s="16"/>
      <c r="BJ341" s="16" t="s">
        <v>1745</v>
      </c>
      <c r="BK341" s="16" t="s">
        <v>1746</v>
      </c>
      <c r="BL341" s="15"/>
      <c r="BM341" s="14"/>
      <c r="BN341" s="14"/>
      <c r="BO341" s="160"/>
      <c r="BP341" s="16"/>
      <c r="BQ341" s="12" t="e">
        <f t="shared" si="60"/>
        <v>#VALUE!</v>
      </c>
      <c r="BR341" s="18" t="e">
        <f t="shared" si="61"/>
        <v>#VALUE!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1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0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1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0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1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0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1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9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0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1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9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10">
        <f>IF(D346="","*",IFERROR(IF(ISODD(COUNT(AS346:AX346)),"ERRO",SUM((AT346-AS346),(AV346-AU346),(AX346-AW346))),"ERRO"))</f>
        <v>4.1666666666666664E-2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1</v>
      </c>
      <c r="BI346" s="16"/>
      <c r="BJ346" s="327" t="s">
        <v>1750</v>
      </c>
      <c r="BK346" s="16" t="s">
        <v>1751</v>
      </c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</v>
      </c>
      <c r="BR346" s="18">
        <f>IF(OR(B346="",F346=""),"*",AY346/P346)</f>
        <v>1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 ht="23.2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1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9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0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7" t="s">
        <v>1754</v>
      </c>
      <c r="BK347" s="327" t="s">
        <v>1754</v>
      </c>
      <c r="BL347" s="15"/>
      <c r="BM347" s="14" t="s">
        <v>984</v>
      </c>
      <c r="BN347" s="14" t="s">
        <v>0</v>
      </c>
      <c r="BO347" s="160" t="s">
        <v>1071</v>
      </c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2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9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10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7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1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9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0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1">
        <v>451</v>
      </c>
      <c r="F350" s="167"/>
      <c r="G350" s="9" t="str">
        <f>IF(D350="","*",VLOOKUP(F350,BS_ATIVIDADE[#All],3,FALSE))</f>
        <v>*</v>
      </c>
      <c r="H350" s="142"/>
      <c r="I350" s="142"/>
      <c r="J350" s="37">
        <v>74</v>
      </c>
      <c r="K350" s="37">
        <v>403</v>
      </c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0" s="80" t="str">
        <f>IFERROR(_xlfn.XLOOKUP(J350, BASE_MAPA!$E$2:$E$359, BASE_MAPA!$J$2:$J$359), "ERRO")</f>
        <v>MARCO INICIAL - ALTO ARAGUAIA</v>
      </c>
      <c r="V350" s="294"/>
      <c r="W350" s="329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TMT</v>
      </c>
      <c r="AN350" s="297" t="str">
        <f>IF(BS_CONTROLE[[#This Row],[SB]]=0, "-", BS_CONTROLE[[#This Row],[SB]])</f>
        <v>TMT1</v>
      </c>
      <c r="AO350" s="280">
        <f>IF(BS_CONTROLE[[#This Row],[SUB]]=0, "-", BS_CONTROLE[[#This Row],[SUB]])</f>
        <v>74</v>
      </c>
      <c r="AP350" s="281">
        <f>IF(BS_CONTROLE[[#This Row],[KM - Inicio]]=0, "-", BS_CONTROLE[[#This Row],[KM - Inicio]])</f>
        <v>403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0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0" s="11" t="str">
        <f>IFERROR(_xlfn.XLOOKUP(AO350, BASE_MAPA!$E$2:$E$359, BASE_MAPA!$J$2:$J$359), "ERRO")</f>
        <v>MARCO INICIAL - ALTO ARAGUAIA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1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9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0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7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1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9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0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1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9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0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1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9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0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7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1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9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0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1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9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0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1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9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0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1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9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0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2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9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0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1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9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0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7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1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9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0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11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9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0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1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500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9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/>
      <c r="AU363" s="237"/>
      <c r="AV363" s="237"/>
      <c r="AW363" s="237"/>
      <c r="AX363" s="38"/>
      <c r="AY363" s="310" t="str">
        <f>IF(D363="","*",IFERROR(IF(ISODD(COUNT(AS363:AX363)),"ERRO",SUM((AT363-AS363),(AV363-AU363),(AX363-AW363))),"ERRO"))</f>
        <v>ERRO</v>
      </c>
      <c r="AZ363" s="13"/>
      <c r="BA363" s="71"/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1</v>
      </c>
      <c r="BI363" s="16"/>
      <c r="BJ363" s="327" t="s">
        <v>1765</v>
      </c>
      <c r="BK363" s="16" t="s">
        <v>1766</v>
      </c>
      <c r="BL363" s="15"/>
      <c r="BM363" s="14"/>
      <c r="BN363" s="14"/>
      <c r="BO363" s="160"/>
      <c r="BP363" s="17"/>
      <c r="BQ363" s="12" t="e">
        <f>IF(AND(BR363&lt;1,BS363&lt;1),"Produção e Intervalo",IF(BR363&lt;1,"Intervalo",IF(BS363&lt;1,"Produção","Aderente")))</f>
        <v>#VALUE!</v>
      </c>
      <c r="BR363" s="18" t="e">
        <f>IF(OR(B363="",F363=""),"*",AY363/P363)</f>
        <v>#VALUE!</v>
      </c>
      <c r="BS363" s="18">
        <f>IF(OR(B363="",F363=""),"*",BA363/Q363)</f>
        <v>0</v>
      </c>
      <c r="BT363" s="220" t="str">
        <f>IF(BN363="","",SUBSTITUTE(BM363," ","")&amp;SUBSTITUTE(BN363," ",""))</f>
        <v/>
      </c>
    </row>
    <row r="364" spans="1:72" ht="23.2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1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9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0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7" t="s">
        <v>1768</v>
      </c>
      <c r="BK364" s="327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11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9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0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1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9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10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7" t="s">
        <v>1770</v>
      </c>
      <c r="BK366" s="327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1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9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10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7" t="s">
        <v>1771</v>
      </c>
      <c r="BK367" s="327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>
      <c r="A368" s="162" t="str">
        <f t="shared" si="64"/>
        <v>E1446044</v>
      </c>
      <c r="B368" s="163">
        <v>46044</v>
      </c>
      <c r="C368" s="8"/>
      <c r="D368" s="51" t="s">
        <v>748</v>
      </c>
      <c r="E368" s="311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9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/>
      <c r="AT368" s="237"/>
      <c r="AU368" s="237"/>
      <c r="AV368" s="237"/>
      <c r="AW368" s="237"/>
      <c r="AX368" s="38"/>
      <c r="AY368" s="310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1</v>
      </c>
      <c r="BI368" s="16"/>
      <c r="BJ368" s="327" t="s">
        <v>1773</v>
      </c>
      <c r="BK368" s="327" t="s">
        <v>1774</v>
      </c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1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9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0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7" t="s">
        <v>1776</v>
      </c>
      <c r="BK369" s="327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11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9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0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11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9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0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2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9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0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</v>
      </c>
      <c r="B373" s="163"/>
      <c r="C373" s="8" t="str">
        <f>IF(BS_CONTROLE[[#This Row],[DATA]]="","",WEEKNUM(BS_CONTROLE[[#This Row],[DATA]]))</f>
        <v/>
      </c>
      <c r="D373" s="51" t="s">
        <v>813</v>
      </c>
      <c r="E373" s="311">
        <v>474</v>
      </c>
      <c r="F373" s="167" t="s">
        <v>715</v>
      </c>
      <c r="G373" s="9" t="str">
        <f>IF(D373="","*",VLOOKUP(F373,BS_ATIVIDADE[#All],3,FALSE))</f>
        <v>MECANIZAÇÃO - SOCADORA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329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-</v>
      </c>
      <c r="AL373" s="297" t="str">
        <f>IF(BS_CONTROLE[[#This Row],[Local - Encerramento]]=0, "-", BS_CONTROLE[[#This Row],[Local - Encerramento]])</f>
        <v>-</v>
      </c>
      <c r="AM373" s="297" t="str">
        <f>IF(BS_CONTROLE[[#This Row],[Entre - Estações]]=0, "-", BS_CONTROLE[[#This Row],[Entre - Estações]])</f>
        <v>-</v>
      </c>
      <c r="AN373" s="297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0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1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/>
      </c>
      <c r="B374" s="163"/>
      <c r="C374" s="8" t="str">
        <f>IF(BS_CONTROLE[[#This Row],[DATA]]="","",WEEKNUM(BS_CONTROLE[[#This Row],[DATA]]))</f>
        <v/>
      </c>
      <c r="D374" s="51"/>
      <c r="E374" s="311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329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97" t="str">
        <f>IF(BS_CONTROLE[[#This Row],[Local - Partida]]=0, "-", BS_CONTROLE[[#This Row],[Local - Partida]])</f>
        <v>-</v>
      </c>
      <c r="AL374" s="297" t="str">
        <f>IF(BS_CONTROLE[[#This Row],[Local - Encerramento]]=0, "-", BS_CONTROLE[[#This Row],[Local - Encerramento]])</f>
        <v>-</v>
      </c>
      <c r="AM374" s="297" t="str">
        <f>IF(BS_CONTROLE[[#This Row],[Entre - Estações]]=0, "-", BS_CONTROLE[[#This Row],[Entre - Estações]])</f>
        <v>-</v>
      </c>
      <c r="AN374" s="297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0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1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11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9" t="s">
        <v>1777</v>
      </c>
      <c r="X375" s="51" t="s">
        <v>967</v>
      </c>
      <c r="Y375" s="153"/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/>
      <c r="AS375" s="237"/>
      <c r="AT375" s="237"/>
      <c r="AU375" s="237"/>
      <c r="AV375" s="237"/>
      <c r="AW375" s="237"/>
      <c r="AX375" s="38"/>
      <c r="AY375" s="310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/>
      <c r="BI375" s="16"/>
      <c r="BJ375" s="301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/>
      </c>
      <c r="B376" s="163"/>
      <c r="C376" s="8" t="str">
        <f>IF(BS_CONTROLE[[#This Row],[DATA]]="","",WEEKNUM(BS_CONTROLE[[#This Row],[DATA]]))</f>
        <v/>
      </c>
      <c r="D376" s="51"/>
      <c r="E376" s="311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329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97" t="str">
        <f>IF(BS_CONTROLE[[#This Row],[Local - Partida]]=0, "-", BS_CONTROLE[[#This Row],[Local - Partida]])</f>
        <v>-</v>
      </c>
      <c r="AL376" s="297" t="str">
        <f>IF(BS_CONTROLE[[#This Row],[Local - Encerramento]]=0, "-", BS_CONTROLE[[#This Row],[Local - Encerramento]])</f>
        <v>-</v>
      </c>
      <c r="AM376" s="297" t="str">
        <f>IF(BS_CONTROLE[[#This Row],[Entre - Estações]]=0, "-", BS_CONTROLE[[#This Row],[Entre - Estações]])</f>
        <v>-</v>
      </c>
      <c r="AN376" s="297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0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1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11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9" t="s">
        <v>1778</v>
      </c>
      <c r="X377" s="51" t="s">
        <v>972</v>
      </c>
      <c r="Y377" s="153"/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0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/>
      <c r="BI377" s="16"/>
      <c r="BJ377" s="301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0" t="str">
        <f>IF(BN377="","",SUBSTITUTE(BM377," ","")&amp;SUBSTITUTE(BN377," ",""))</f>
        <v/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11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9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0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11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9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0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11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9" t="s">
        <v>1722</v>
      </c>
      <c r="X380" s="51" t="s">
        <v>967</v>
      </c>
      <c r="Y380" s="153"/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10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/>
      <c r="BI380" s="16"/>
      <c r="BJ380" s="301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11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9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0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11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9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0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11">
        <v>484</v>
      </c>
      <c r="F383" s="167" t="s">
        <v>766</v>
      </c>
      <c r="G383" s="9" t="str">
        <f>IF(D383="","*",VLOOKUP(F383,BS_ATIVIDADE[#All],3,FALSE))</f>
        <v>AMV</v>
      </c>
      <c r="H383" s="142" t="s">
        <v>1779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1779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9" t="s">
        <v>1780</v>
      </c>
      <c r="X383" s="51" t="s">
        <v>972</v>
      </c>
      <c r="Y383" s="153"/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0">
        <f>IF(D383="","*",IFERROR(IF(ISODD(COUNT(AS383:AX383)),"ERRO",SUM((AT383-AS383),(AV383-AU383),(AX383-AW383))),"ERRO"))</f>
        <v>0</v>
      </c>
      <c r="AZ383" s="13"/>
      <c r="BA383" s="71"/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/>
      <c r="BI383" s="16"/>
      <c r="BJ383" s="301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Produção e Intervalo</v>
      </c>
      <c r="BR383" s="18">
        <f>IF(OR(B383="",F383=""),"*",AY383/P383)</f>
        <v>0</v>
      </c>
      <c r="BS383" s="18">
        <f>IF(OR(B383="",F383=""),"*",BA383/Q383)</f>
        <v>0</v>
      </c>
      <c r="BT383" s="220" t="str">
        <f>IF(BN383="","",SUBSTITUTE(BM383," ","")&amp;SUBSTITUTE(BN383," ",""))</f>
        <v/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2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1781</v>
      </c>
      <c r="N384" s="199" t="s">
        <v>1782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9" t="s">
        <v>1783</v>
      </c>
      <c r="X384" s="51" t="s">
        <v>972</v>
      </c>
      <c r="Y384" s="153"/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10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01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11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1784</v>
      </c>
      <c r="W385" s="329" t="s">
        <v>1785</v>
      </c>
      <c r="X385" s="51" t="s">
        <v>972</v>
      </c>
      <c r="Y385" s="153"/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0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/>
      <c r="BI385" s="16"/>
      <c r="BJ385" s="301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11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9" t="s">
        <v>1767</v>
      </c>
      <c r="X386" s="51" t="s">
        <v>972</v>
      </c>
      <c r="Y386" s="153"/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0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/>
      <c r="BI386" s="16"/>
      <c r="BJ386" s="301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11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9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0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11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9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0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11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9" t="s">
        <v>1775</v>
      </c>
      <c r="X389" s="51" t="s">
        <v>972</v>
      </c>
      <c r="Y389" s="153"/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0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/>
      <c r="BI389" s="16"/>
      <c r="BJ389" s="301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11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9" t="s">
        <v>1700</v>
      </c>
      <c r="X390" s="51" t="s">
        <v>972</v>
      </c>
      <c r="Y390" s="153"/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0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01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11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9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0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11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9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0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11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9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0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/>
      <c r="D394" s="51"/>
      <c r="E394" s="311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9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0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/>
      <c r="D395" s="51"/>
      <c r="E395" s="311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9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0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/>
      <c r="D396" s="51"/>
      <c r="E396" s="312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9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0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/>
      <c r="D397" s="51"/>
      <c r="E397" s="311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9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0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/>
      <c r="D398" s="51"/>
      <c r="E398" s="311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9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0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/>
      </c>
      <c r="B399" s="163"/>
      <c r="C399" s="8"/>
      <c r="D399" s="51"/>
      <c r="E399" s="311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329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97" t="str">
        <f>IF(BS_CONTROLE[[#This Row],[Local - Partida]]=0, "-", BS_CONTROLE[[#This Row],[Local - Partida]])</f>
        <v>-</v>
      </c>
      <c r="AL399" s="297" t="str">
        <f>IF(BS_CONTROLE[[#This Row],[Local - Encerramento]]=0, "-", BS_CONTROLE[[#This Row],[Local - Encerramento]])</f>
        <v>-</v>
      </c>
      <c r="AM399" s="297" t="str">
        <f>IF(BS_CONTROLE[[#This Row],[Entre - Estações]]=0, "-", BS_CONTROLE[[#This Row],[Entre - Estações]])</f>
        <v>-</v>
      </c>
      <c r="AN399" s="297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0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/>
      <c r="D400" s="51"/>
      <c r="E400" s="311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9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0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/>
      </c>
      <c r="B401" s="163"/>
      <c r="C401" s="8"/>
      <c r="D401" s="51"/>
      <c r="E401" s="311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329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97" t="str">
        <f>IF(BS_CONTROLE[[#This Row],[Local - Partida]]=0, "-", BS_CONTROLE[[#This Row],[Local - Partida]])</f>
        <v>-</v>
      </c>
      <c r="AL401" s="297" t="str">
        <f>IF(BS_CONTROLE[[#This Row],[Local - Encerramento]]=0, "-", BS_CONTROLE[[#This Row],[Local - Encerramento]])</f>
        <v>-</v>
      </c>
      <c r="AM401" s="297" t="str">
        <f>IF(BS_CONTROLE[[#This Row],[Entre - Estações]]=0, "-", BS_CONTROLE[[#This Row],[Entre - Estações]])</f>
        <v>-</v>
      </c>
      <c r="AN401" s="297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0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/>
      <c r="D402" s="51"/>
      <c r="E402" s="311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9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0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/>
      </c>
      <c r="B403" s="163"/>
      <c r="C403" s="8"/>
      <c r="D403" s="51"/>
      <c r="E403" s="311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329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97" t="str">
        <f>IF(BS_CONTROLE[[#This Row],[Local - Partida]]=0, "-", BS_CONTROLE[[#This Row],[Local - Partida]])</f>
        <v>-</v>
      </c>
      <c r="AL403" s="297" t="str">
        <f>IF(BS_CONTROLE[[#This Row],[Local - Encerramento]]=0, "-", BS_CONTROLE[[#This Row],[Local - Encerramento]])</f>
        <v>-</v>
      </c>
      <c r="AM403" s="297" t="str">
        <f>IF(BS_CONTROLE[[#This Row],[Entre - Estações]]=0, "-", BS_CONTROLE[[#This Row],[Entre - Estações]])</f>
        <v>-</v>
      </c>
      <c r="AN403" s="297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0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/>
      <c r="D404" s="51"/>
      <c r="E404" s="311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9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0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/>
      <c r="D405" s="51"/>
      <c r="E405" s="311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0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0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9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0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/>
      </c>
      <c r="B406" s="163"/>
      <c r="C406" s="8"/>
      <c r="D406" s="51"/>
      <c r="E406" s="311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0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0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9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0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/>
      <c r="D407" s="51"/>
      <c r="E407" s="311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0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0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9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0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/>
      <c r="D408" s="51"/>
      <c r="E408" s="312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0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0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9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0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/>
      </c>
      <c r="B409" s="163"/>
      <c r="C409" s="8"/>
      <c r="D409" s="51"/>
      <c r="E409" s="311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0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0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329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97" t="str">
        <f>IF(BS_CONTROLE[[#This Row],[Local - Partida]]=0, "-", BS_CONTROLE[[#This Row],[Local - Partida]])</f>
        <v>-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-</v>
      </c>
      <c r="AN409" s="297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0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/>
      <c r="D410" s="51"/>
      <c r="E410" s="311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0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0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9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0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/>
      </c>
      <c r="B411" s="163"/>
      <c r="C411" s="8"/>
      <c r="D411" s="51"/>
      <c r="E411" s="311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0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0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329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97" t="str">
        <f>IF(BS_CONTROLE[[#This Row],[Local - Partida]]=0, "-", BS_CONTROLE[[#This Row],[Local - Partida]])</f>
        <v>-</v>
      </c>
      <c r="AL411" s="297" t="str">
        <f>IF(BS_CONTROLE[[#This Row],[Local - Encerramento]]=0, "-", BS_CONTROLE[[#This Row],[Local - Encerramento]])</f>
        <v>-</v>
      </c>
      <c r="AM411" s="297" t="str">
        <f>IF(BS_CONTROLE[[#This Row],[Entre - Estações]]=0, "-", BS_CONTROLE[[#This Row],[Entre - Estações]])</f>
        <v>-</v>
      </c>
      <c r="AN411" s="297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0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/>
      <c r="D412" s="51"/>
      <c r="E412" s="311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0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0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9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0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/>
      <c r="D413" s="51"/>
      <c r="E413" s="311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0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0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9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0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/>
      <c r="D414" s="51"/>
      <c r="E414" s="311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0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0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9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0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/>
      </c>
      <c r="B415" s="163"/>
      <c r="C415" s="172"/>
      <c r="D415" s="222"/>
      <c r="E415" s="311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0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0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362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97" t="str">
        <f>IF(BS_CONTROLE[[#This Row],[Local - Partida]]=0, "-", BS_CONTROLE[[#This Row],[Local - Partida]])</f>
        <v>-</v>
      </c>
      <c r="AL415" s="297" t="str">
        <f>IF(BS_CONTROLE[[#This Row],[Local - Encerramento]]=0, "-", BS_CONTROLE[[#This Row],[Local - Encerramento]])</f>
        <v>-</v>
      </c>
      <c r="AM415" s="297" t="str">
        <f>IF(BS_CONTROLE[[#This Row],[Entre - Estações]]=0, "-", BS_CONTROLE[[#This Row],[Entre - Estações]])</f>
        <v>-</v>
      </c>
      <c r="AN415" s="297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98"/>
      <c r="AS415" s="298"/>
      <c r="AT415" s="298"/>
      <c r="AU415" s="298"/>
      <c r="AV415" s="298"/>
      <c r="AW415" s="298"/>
      <c r="AX415" s="159"/>
      <c r="AY415" s="310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/>
      <c r="D416" s="51"/>
      <c r="E416" s="311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0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0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9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0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/>
      <c r="D417" s="51"/>
      <c r="E417" s="311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0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0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9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10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/>
      </c>
      <c r="B418" s="163"/>
      <c r="C418" s="8"/>
      <c r="D418" s="51"/>
      <c r="E418" s="311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0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0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329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97" t="str">
        <f>IF(BS_CONTROLE[[#This Row],[Local - Partida]]=0, "-", BS_CONTROLE[[#This Row],[Local - Partida]])</f>
        <v>-</v>
      </c>
      <c r="AL418" s="297" t="str">
        <f>IF(BS_CONTROLE[[#This Row],[Local - Encerramento]]=0, "-", BS_CONTROLE[[#This Row],[Local - Encerramento]])</f>
        <v>-</v>
      </c>
      <c r="AM418" s="297" t="str">
        <f>IF(BS_CONTROLE[[#This Row],[Entre - Estações]]=0, "-", BS_CONTROLE[[#This Row],[Entre - Estações]])</f>
        <v>-</v>
      </c>
      <c r="AN418" s="297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98"/>
      <c r="AS418" s="298"/>
      <c r="AT418" s="298"/>
      <c r="AU418" s="237"/>
      <c r="AV418" s="237"/>
      <c r="AW418" s="237"/>
      <c r="AX418" s="38"/>
      <c r="AY418" s="310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/>
      <c r="D419" s="51"/>
      <c r="E419" s="311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0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0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9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10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/>
      </c>
      <c r="B420" s="163"/>
      <c r="C420" s="8"/>
      <c r="D420" s="51"/>
      <c r="E420" s="312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0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0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329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97" t="str">
        <f>IF(BS_CONTROLE[[#This Row],[Local - Partida]]=0, "-", BS_CONTROLE[[#This Row],[Local - Partida]])</f>
        <v>-</v>
      </c>
      <c r="AL420" s="297" t="str">
        <f>IF(BS_CONTROLE[[#This Row],[Local - Encerramento]]=0, "-", BS_CONTROLE[[#This Row],[Local - Encerramento]])</f>
        <v>-</v>
      </c>
      <c r="AM420" s="297" t="str">
        <f>IF(BS_CONTROLE[[#This Row],[Entre - Estações]]=0, "-", BS_CONTROLE[[#This Row],[Entre - Estações]])</f>
        <v>-</v>
      </c>
      <c r="AN420" s="297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298"/>
      <c r="AS420" s="298"/>
      <c r="AT420" s="298"/>
      <c r="AU420" s="237"/>
      <c r="AV420" s="237"/>
      <c r="AW420" s="237"/>
      <c r="AX420" s="38"/>
      <c r="AY420" s="310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/>
      <c r="D421" s="51"/>
      <c r="E421" s="311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0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0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9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10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/>
      <c r="D422" s="51"/>
      <c r="E422" s="311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0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0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9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10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/>
      <c r="D423" s="51"/>
      <c r="E423" s="311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0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0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9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10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/>
      </c>
      <c r="B424" s="163"/>
      <c r="C424" s="8"/>
      <c r="D424" s="51"/>
      <c r="E424" s="311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0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0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9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10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/>
      <c r="D425" s="51"/>
      <c r="E425" s="311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0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0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9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10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/>
      </c>
      <c r="B426" s="163"/>
      <c r="C426" s="8"/>
      <c r="D426" s="51"/>
      <c r="E426" s="311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0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0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9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10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/>
      <c r="D427" s="51"/>
      <c r="E427" s="311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0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0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9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10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/>
      <c r="D428" s="51"/>
      <c r="E428" s="311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0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0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9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10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/>
      </c>
      <c r="B429" s="163"/>
      <c r="C429" s="8"/>
      <c r="D429" s="51"/>
      <c r="E429" s="311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0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0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9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10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/>
      <c r="D430" s="51"/>
      <c r="E430" s="311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0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0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9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10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/>
      <c r="D431" s="51"/>
      <c r="E431" s="311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0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0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9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10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/>
      <c r="D432" s="51"/>
      <c r="E432" s="312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0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0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9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10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/>
      <c r="D433" s="51"/>
      <c r="E433" s="311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0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0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9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10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/>
      <c r="D434" s="51"/>
      <c r="E434" s="311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0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0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9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10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/>
      <c r="D435" s="51"/>
      <c r="E435" s="311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0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0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9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10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/>
      <c r="D436" s="51"/>
      <c r="E436" s="311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0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0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9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10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/>
      <c r="D437" s="51"/>
      <c r="E437" s="311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0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0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9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10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/>
      <c r="D438" s="51"/>
      <c r="E438" s="311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0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0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9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10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/>
      <c r="D439" s="51"/>
      <c r="E439" s="311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0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0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9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10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/>
      <c r="D440" s="51"/>
      <c r="E440" s="311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0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0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9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10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11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0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0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9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10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11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0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0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9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10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11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0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0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9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10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2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0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0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9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10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11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0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0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9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10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11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363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10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11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363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11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363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11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363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11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363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11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363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11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363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11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363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11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363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11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363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2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3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11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3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11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3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11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3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11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3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11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3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11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3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11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3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11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3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11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3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11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3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11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3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2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3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11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3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11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3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11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3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11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3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11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3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11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3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11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3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11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3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11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3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11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3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11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3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2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3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11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3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11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3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11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3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11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3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11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3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11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3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11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3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11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3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11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3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11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3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11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3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2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3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11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3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4:X354 V355:Y359 V366:X367 V360:X360 V365:Y365 V363:X364 V368:Y368 V361:Y362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 BK347 BK364 BK366:BK369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370:BK49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1786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3" t="s">
        <v>703</v>
      </c>
      <c r="D3" s="313" t="s">
        <v>1787</v>
      </c>
      <c r="E3" s="313" t="s">
        <v>1788</v>
      </c>
      <c r="F3" s="313" t="s">
        <v>1789</v>
      </c>
      <c r="G3" s="313" t="s">
        <v>1790</v>
      </c>
      <c r="H3" s="313" t="s">
        <v>1791</v>
      </c>
    </row>
    <row r="4" spans="3:8">
      <c r="C4" s="314" t="s">
        <v>838</v>
      </c>
      <c r="D4" s="314">
        <v>9322</v>
      </c>
      <c r="E4" s="315">
        <v>46000</v>
      </c>
      <c r="F4" s="314">
        <v>9000</v>
      </c>
      <c r="G4" s="314"/>
      <c r="H4" s="314"/>
    </row>
    <row r="5" spans="3:8">
      <c r="C5" s="314" t="s">
        <v>838</v>
      </c>
      <c r="D5" s="314">
        <v>7671</v>
      </c>
      <c r="E5" s="315">
        <v>46000</v>
      </c>
      <c r="F5" s="314">
        <v>9000</v>
      </c>
      <c r="G5" s="314"/>
      <c r="H5" s="314"/>
    </row>
    <row r="6" spans="3:8">
      <c r="C6" s="314" t="s">
        <v>838</v>
      </c>
      <c r="D6" s="314">
        <v>7672</v>
      </c>
      <c r="E6" s="315">
        <v>46000</v>
      </c>
      <c r="F6" s="316" t="s">
        <v>1792</v>
      </c>
      <c r="G6" s="314"/>
      <c r="H6" s="314"/>
    </row>
    <row r="7" spans="3:8">
      <c r="C7" s="314" t="s">
        <v>847</v>
      </c>
      <c r="D7" s="314">
        <v>7632</v>
      </c>
      <c r="E7" s="315">
        <v>45996</v>
      </c>
      <c r="F7" s="317" t="s">
        <v>1793</v>
      </c>
      <c r="G7" s="314"/>
      <c r="H7" s="314"/>
    </row>
    <row r="8" spans="3:8">
      <c r="C8" s="314" t="s">
        <v>847</v>
      </c>
      <c r="D8" s="314">
        <v>9414</v>
      </c>
      <c r="E8" s="315">
        <v>45996</v>
      </c>
      <c r="F8" s="314">
        <v>5500</v>
      </c>
      <c r="G8" s="314"/>
      <c r="H8" s="314"/>
    </row>
    <row r="9" spans="3:8">
      <c r="C9" s="314"/>
      <c r="D9" s="314"/>
      <c r="E9" s="314"/>
      <c r="F9" s="314"/>
      <c r="G9" s="314"/>
      <c r="H9" s="314"/>
    </row>
    <row r="10" spans="3:8">
      <c r="C10" s="314"/>
      <c r="D10" s="314"/>
      <c r="E10" s="314"/>
      <c r="F10" s="314"/>
      <c r="G10" s="314"/>
      <c r="H10" s="314"/>
    </row>
    <row r="11" spans="3:8">
      <c r="C11" s="314"/>
      <c r="D11" s="314"/>
      <c r="E11" s="314"/>
      <c r="F11" s="314"/>
      <c r="G11" s="314"/>
      <c r="H11" s="314"/>
    </row>
    <row r="12" spans="3:8">
      <c r="C12" s="314"/>
      <c r="D12" s="314"/>
      <c r="E12" s="314"/>
      <c r="F12" s="314"/>
      <c r="G12" s="314"/>
      <c r="H12" s="314"/>
    </row>
    <row r="13" spans="3:8">
      <c r="C13" s="314"/>
      <c r="D13" s="314"/>
      <c r="E13" s="314"/>
      <c r="F13" s="314"/>
      <c r="G13" s="314"/>
      <c r="H13" s="314"/>
    </row>
    <row r="14" spans="3:8">
      <c r="C14" s="314"/>
      <c r="D14" s="314"/>
      <c r="E14" s="314"/>
      <c r="F14" s="314"/>
      <c r="G14" s="314"/>
      <c r="H14" s="314"/>
    </row>
    <row r="15" spans="3:8">
      <c r="C15" s="314"/>
      <c r="D15" s="314"/>
      <c r="E15" s="314"/>
      <c r="F15" s="314"/>
      <c r="G15" s="314"/>
      <c r="H15" s="314"/>
    </row>
    <row r="16" spans="3:8">
      <c r="C16" s="314"/>
      <c r="D16" s="314"/>
      <c r="E16" s="314"/>
      <c r="F16" s="314"/>
      <c r="G16" s="314"/>
      <c r="H16" s="314"/>
    </row>
    <row r="17" spans="3:8">
      <c r="C17" s="314"/>
      <c r="D17" s="314"/>
      <c r="E17" s="314"/>
      <c r="F17" s="314"/>
      <c r="G17" s="314"/>
      <c r="H17" s="314"/>
    </row>
    <row r="18" spans="3:8">
      <c r="C18" s="314"/>
      <c r="D18" s="314"/>
      <c r="E18" s="314"/>
      <c r="F18" s="314"/>
      <c r="G18" s="314"/>
      <c r="H18" s="314"/>
    </row>
    <row r="19" spans="3:8">
      <c r="C19" s="314"/>
      <c r="D19" s="314"/>
      <c r="E19" s="314"/>
      <c r="F19" s="314"/>
      <c r="G19" s="314"/>
      <c r="H19" s="314"/>
    </row>
    <row r="20" spans="3:8">
      <c r="C20" s="314"/>
      <c r="D20" s="314"/>
      <c r="E20" s="314"/>
      <c r="F20" s="314"/>
      <c r="G20" s="314"/>
      <c r="H20" s="314"/>
    </row>
    <row r="21" spans="3:8">
      <c r="C21" s="314"/>
      <c r="D21" s="314"/>
      <c r="E21" s="314"/>
      <c r="F21" s="314"/>
      <c r="G21" s="314"/>
      <c r="H21" s="314"/>
    </row>
    <row r="22" spans="3:8">
      <c r="C22" s="314"/>
      <c r="D22" s="314"/>
      <c r="E22" s="314"/>
      <c r="F22" s="314"/>
      <c r="G22" s="314"/>
      <c r="H22" s="314"/>
    </row>
    <row r="23" spans="3:8">
      <c r="C23" s="314"/>
      <c r="D23" s="314"/>
      <c r="E23" s="314"/>
      <c r="F23" s="314"/>
      <c r="G23" s="314"/>
      <c r="H23" s="314"/>
    </row>
    <row r="24" spans="3:8">
      <c r="C24" s="314"/>
      <c r="D24" s="314"/>
      <c r="E24" s="314"/>
      <c r="F24" s="314"/>
      <c r="G24" s="314"/>
      <c r="H24" s="314"/>
    </row>
    <row r="25" spans="3:8">
      <c r="C25" s="314"/>
      <c r="D25" s="314"/>
      <c r="E25" s="314"/>
      <c r="F25" s="314"/>
      <c r="G25" s="314"/>
      <c r="H25" s="314"/>
    </row>
    <row r="26" spans="3:8">
      <c r="C26" s="314"/>
      <c r="D26" s="314"/>
      <c r="E26" s="314"/>
      <c r="F26" s="314"/>
      <c r="G26" s="314"/>
      <c r="H26" s="314"/>
    </row>
    <row r="27" spans="3:8">
      <c r="C27" s="314"/>
      <c r="D27" s="314"/>
      <c r="E27" s="314"/>
      <c r="F27" s="314"/>
      <c r="G27" s="314"/>
      <c r="H27" s="314"/>
    </row>
    <row r="28" spans="3:8">
      <c r="C28" s="314"/>
      <c r="D28" s="314"/>
      <c r="E28" s="314"/>
      <c r="F28" s="314"/>
      <c r="G28" s="314"/>
      <c r="H28" s="314"/>
    </row>
    <row r="29" spans="3:8">
      <c r="C29" s="314"/>
      <c r="D29" s="314"/>
      <c r="E29" s="314"/>
      <c r="F29" s="314"/>
      <c r="G29" s="314"/>
      <c r="H29" s="314"/>
    </row>
    <row r="30" spans="3:8">
      <c r="C30" s="314"/>
      <c r="D30" s="314"/>
      <c r="E30" s="314"/>
      <c r="F30" s="314"/>
      <c r="G30" s="314"/>
      <c r="H30" s="314"/>
    </row>
    <row r="31" spans="3:8">
      <c r="C31" s="314"/>
      <c r="D31" s="314"/>
      <c r="E31" s="314"/>
      <c r="F31" s="314"/>
      <c r="G31" s="314"/>
      <c r="H31" s="314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D1" workbookViewId="0">
      <selection activeCell="A377" sqref="A377:XFD37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6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3"/>
      <c r="M1" s="123"/>
      <c r="N1" s="289"/>
      <c r="O1" s="289"/>
      <c r="P1" s="165"/>
      <c r="Q1" s="395" t="s">
        <v>1225</v>
      </c>
      <c r="R1" s="396"/>
      <c r="U1" s="101"/>
      <c r="V1" s="397" t="s">
        <v>1794</v>
      </c>
      <c r="W1" s="397"/>
      <c r="X1" s="397"/>
      <c r="Y1" s="103"/>
    </row>
    <row r="2" spans="1:25" s="100" customFormat="1" ht="11.25" customHeight="1">
      <c r="A2" s="104" t="s">
        <v>1795</v>
      </c>
      <c r="B2" s="104" t="s">
        <v>1796</v>
      </c>
      <c r="C2" s="104" t="s">
        <v>605</v>
      </c>
      <c r="D2" s="105" t="s">
        <v>1177</v>
      </c>
      <c r="E2" s="105" t="s">
        <v>1178</v>
      </c>
      <c r="F2" s="105" t="s">
        <v>1797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4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1798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5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5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5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5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5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5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5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5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5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5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5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5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5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5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5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5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5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5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5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5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5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5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5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5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5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5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5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5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5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5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5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5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5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5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5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5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5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5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5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5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5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5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5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5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5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5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5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5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5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5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5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5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5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5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5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5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5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5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5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5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5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5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5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5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5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5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5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5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5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5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5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5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5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5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5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5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5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5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5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5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5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5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5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5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5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5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5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5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5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5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5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5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5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5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5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5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5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5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5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5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5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5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5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5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5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5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5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5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5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5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5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5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5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5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5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5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5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5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5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5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5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5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5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5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5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5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5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5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5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5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5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5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5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5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5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5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5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5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5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5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5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5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5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5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5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5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5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5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5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5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5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5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5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5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5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5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5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5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5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5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5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5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5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5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5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5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5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5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5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5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5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5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5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5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5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5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5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5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5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5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5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5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5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5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5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5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5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5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5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5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5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5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5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5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5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5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5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5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5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5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5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5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5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5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5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5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5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5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5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5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5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5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5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5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5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5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5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5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5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5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5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5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5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5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5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5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5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5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5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5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5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5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5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5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5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5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5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5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5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5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5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5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5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5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5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5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5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5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5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5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5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5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5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5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5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5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5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5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5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5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5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5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5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5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5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5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5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5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5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5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5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5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5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5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5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5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5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5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5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5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5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5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5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5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5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5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5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5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5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5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5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5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5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5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5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5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5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5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5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5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5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5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5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5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5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5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5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5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5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5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5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5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5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5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5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5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5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5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5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5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5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5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5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5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5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5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5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5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5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5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5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5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5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5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5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5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5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5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5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5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5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5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5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5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FERRONORTE</v>
      </c>
      <c r="E347" s="109" t="str">
        <f>IF(FN_MC!T350="","*",FN_MC!T350)</f>
        <v>TCS-TGR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TMT</v>
      </c>
      <c r="L347" s="325" t="str">
        <f>IF(FN_MC!N350="","*",FN_MC!N350)</f>
        <v>TMT1</v>
      </c>
      <c r="M347" s="110">
        <f>IF(FN_MC!J350="","*",FN_MC!J350)</f>
        <v>74</v>
      </c>
      <c r="N347" s="291">
        <f>IF(FN_MC!K350="","*",FN_MC!K350)</f>
        <v>403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5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5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5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5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5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5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5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500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5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5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5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5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5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5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5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5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5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5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5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5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5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5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5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5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>
        <f ca="1">_xlfn.XLOOKUP(G370&amp;$W$2,BS_CONTROLE[CHAVE],BS_CONTROLE[Quantidade_11],"-")</f>
        <v>1894</v>
      </c>
      <c r="X370" s="111">
        <f ca="1">_xlfn.XLOOKUP(G370&amp;$X$2,BS_CONTROLE[CHAVE],BS_CONTROLE[Quantidade_11],"-")</f>
        <v>1880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5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>
      <c r="A372" s="108" t="str">
        <f>IF(FN_MC!Y375="","*",FN_MC!Y375)</f>
        <v>*</v>
      </c>
      <c r="B372" s="108" t="str">
        <f>IF(FN_MC!X375="","*",FN_MC!X375)</f>
        <v>Contrato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5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>
        <f ca="1">_xlfn.XLOOKUP(G372&amp;$W$2,BS_CONTROLE[CHAVE],BS_CONTROLE[Quantidade_11],"-")</f>
        <v>1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5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>
      <c r="A374" s="108" t="str">
        <f>IF(FN_MC!Y377="","*",FN_MC!Y377)</f>
        <v>*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5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0</v>
      </c>
      <c r="W374" s="111">
        <f ca="1">_xlfn.XLOOKUP(G374&amp;$W$2,BS_CONTROLE[CHAVE],BS_CONTROLE[Quantidade_11],"-")</f>
        <v>3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5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5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IF(FN_MC!Y380="","*",FN_MC!Y380)</f>
        <v>*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5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90</v>
      </c>
      <c r="W377" s="111">
        <f ca="1">_xlfn.XLOOKUP(G377&amp;$W$2,BS_CONTROLE[CHAVE],BS_CONTROLE[Quantidade_11],"-")</f>
        <v>1316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5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5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>
      <c r="A380" s="108" t="str">
        <f>IF(FN_MC!Y383="","*",FN_MC!Y383)</f>
        <v>*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5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>
      <c r="A381" s="108" t="str">
        <f>IF(FN_MC!Y384="","*",FN_MC!Y384)</f>
        <v>*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5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 t="str">
        <f ca="1">_xlfn.XLOOKUP(G381&amp;$X$2,BS_CONTROLE[CHAVE],BS_CONTROLE[Quantidade_11],"-")</f>
        <v>-</v>
      </c>
    </row>
    <row r="382" spans="1:24" s="112" customFormat="1">
      <c r="A382" s="108" t="str">
        <f>IF(FN_MC!Y385="","*",FN_MC!Y385)</f>
        <v>*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5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>
      <c r="A383" s="108" t="str">
        <f>IF(FN_MC!Y386="","*",FN_MC!Y386)</f>
        <v>*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5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1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5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5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IF(FN_MC!Y389="","*",FN_MC!Y389)</f>
        <v>*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5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IF(FN_MC!Y390="","*",FN_MC!Y390)</f>
        <v>*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5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>
        <f ca="1">_xlfn.XLOOKUP(G387&amp;$V$2,BS_CONTROLE[CHAVE],BS_CONTROLE[Quantidade_11],"-")</f>
        <v>0</v>
      </c>
      <c r="W387" s="111">
        <f ca="1">_xlfn.XLOOKUP(G387&amp;$W$2,BS_CONTROLE[CHAVE],BS_CONTROLE[Quantidade_11],"-")</f>
        <v>0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5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5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5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5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5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5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5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5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5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5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5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5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5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5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5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5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5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5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5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5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5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5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5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5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5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5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5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5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5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5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5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5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5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5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5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5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5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5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5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5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5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5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5" t="str">
        <f>IF(FN_MC!N433="","*",FN_MC!N433)</f>
        <v>-</v>
      </c>
      <c r="M430" s="355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6" t="str">
        <f>IF(FN_MC!S434="","*",FN_MC!S434)</f>
        <v>-</v>
      </c>
      <c r="E431" s="356" t="str">
        <f>IF(FN_MC!T434="","*",FN_MC!T434)</f>
        <v>-</v>
      </c>
      <c r="F431" s="356" t="str">
        <f>IF(FN_MC!B434="","*",FN_MC!B434)</f>
        <v>*</v>
      </c>
      <c r="G431" s="356" t="str">
        <f>IF(FN_MC!D434="","*",FN_MC!D434)</f>
        <v>*</v>
      </c>
      <c r="H431" s="356" t="str">
        <f>IF(FN_MC!F434="","*",FN_MC!F434)</f>
        <v>*</v>
      </c>
      <c r="I431" s="356" t="str">
        <f>IF(FN_MC!H434="","*",FN_MC!H434)</f>
        <v>*</v>
      </c>
      <c r="J431" s="356" t="str">
        <f>IF(FN_MC!I434="","*",FN_MC!I434)</f>
        <v>*</v>
      </c>
      <c r="K431" s="356" t="str">
        <f>IF(FN_MC!M434="","*",FN_MC!M434)</f>
        <v>-</v>
      </c>
      <c r="L431" s="357" t="str">
        <f>IF(FN_MC!N434="","*",FN_MC!N434)</f>
        <v>-</v>
      </c>
      <c r="M431" s="355" t="str">
        <f>IF(FN_MC!J434="","*",FN_MC!J434)</f>
        <v>*</v>
      </c>
      <c r="N431" s="358" t="str">
        <f>IF(FN_MC!K434="","*",FN_MC!K434)</f>
        <v>*</v>
      </c>
      <c r="O431" s="358" t="str">
        <f>IF(FN_MC!L434="","*",FN_MC!L434)</f>
        <v>*</v>
      </c>
      <c r="P431" s="355"/>
      <c r="Q431" s="359" t="str">
        <f>IF(FN_MC!O434="","*",FN_MC!O434)</f>
        <v>*</v>
      </c>
      <c r="R431" s="359" t="str">
        <f>IF(FN_MC!P434="","*",FN_MC!P434)</f>
        <v>*</v>
      </c>
      <c r="S431" s="356" t="str">
        <f>IF(FN_MC!Q434="","*",CONCATENATE(FN_MC!Q434," ",FN_MC!R434))</f>
        <v>*</v>
      </c>
      <c r="T431" s="356" t="str">
        <f>IF(FN_MC!V434="","*",FN_MC!V434)</f>
        <v>*</v>
      </c>
      <c r="U431" s="356" t="str">
        <f>IF(FN_MC!W434="","*",FN_MC!W434)</f>
        <v>*</v>
      </c>
      <c r="V431" s="360" t="str">
        <f ca="1">_xlfn.XLOOKUP(G431&amp;$V$2,BS_CONTROLE[CHAVE],BS_CONTROLE[Quantidade_11],"-")</f>
        <v>-</v>
      </c>
      <c r="W431" s="360" t="str">
        <f ca="1">_xlfn.XLOOKUP(G431&amp;$W$2,BS_CONTROLE[CHAVE],BS_CONTROLE[Quantidade_11],"-")</f>
        <v>-</v>
      </c>
      <c r="X431" s="360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5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5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5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5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5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5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5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5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5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5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5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5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5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5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5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5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5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5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5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5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5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5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5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5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5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5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5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5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5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5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5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5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5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5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5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5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5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5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5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5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5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5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5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5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5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5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5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5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5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5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5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5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5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5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5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5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5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5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5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5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5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5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5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5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5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5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5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5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5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5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5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5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5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5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5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5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5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5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5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5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5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5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5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5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5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5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5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5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5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5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5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5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5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5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5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5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5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5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5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5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5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5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5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5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5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5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5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5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5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5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5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5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5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5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5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5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5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5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5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5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5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5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5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5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5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5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5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5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5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5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5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5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5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5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5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5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5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5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5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5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5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5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5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5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5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5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5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5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5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5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5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5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5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5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5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5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5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5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5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5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5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5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5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5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5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5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5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5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5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5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5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5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5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5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5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5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5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5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5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5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5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5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5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5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5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5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5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5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5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5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5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5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5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5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5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5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5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5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5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5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5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5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5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5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5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5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5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5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5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5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5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5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5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5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5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5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5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5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5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5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5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5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5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5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5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5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5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5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5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5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5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5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5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5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5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5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5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5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5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5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5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5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5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5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5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5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5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5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5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5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5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5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5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5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5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5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5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5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5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5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5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5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5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5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5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5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5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5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5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5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5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5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5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5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5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5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5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5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5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5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5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5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5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5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5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5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5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5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5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5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5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5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5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5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5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5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5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5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5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5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5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5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5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5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5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5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5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5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5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5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5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5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5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5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5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5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5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5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5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5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5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5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5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5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5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5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5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5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5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5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5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5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5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5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5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5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5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5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5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5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5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5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5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5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5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5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5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5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5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5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5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5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5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5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5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5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5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5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5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5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5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5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5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5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5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5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5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5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5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5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5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5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5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5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5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5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5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5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5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5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5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5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5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5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5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5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5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5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5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5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5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5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5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5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5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5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5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5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5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5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5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5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5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5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5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5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5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5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5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5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5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5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5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5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5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5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5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5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5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5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5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5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5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5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5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5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5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5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5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5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5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5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5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5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5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5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5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5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5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5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5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5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5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5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5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5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5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5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5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5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5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5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5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5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5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5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5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5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5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5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5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5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5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5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5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5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5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5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5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5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5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5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5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5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5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5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5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5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5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5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5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5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5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5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5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5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5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5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5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5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5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5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5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5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5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5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5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5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5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5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5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5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5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5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5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5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5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5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5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5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5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5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5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5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5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5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5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5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5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5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5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5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5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5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5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5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5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5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5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5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5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5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5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5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5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5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5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5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5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5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5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5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5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5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5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5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5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5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5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5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5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5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5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5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5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5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5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5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5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5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5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5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5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5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5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5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5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5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5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5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5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5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5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5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5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5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5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5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5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5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5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5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5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5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5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5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5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5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5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5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5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5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5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5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5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5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5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5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5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5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5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5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5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5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5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5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5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5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5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5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5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5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5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5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5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5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5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5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5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5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5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5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5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5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5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5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5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5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5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5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5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5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5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5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5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5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5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5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5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5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5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5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5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5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5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5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5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5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5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5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5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5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5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5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5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5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5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5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5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5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5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5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5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5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5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5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5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5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5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5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5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5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5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5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5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5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5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5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5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5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5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5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5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5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5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5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5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5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5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5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5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5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5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5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5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5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5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5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5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5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5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5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5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5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5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5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5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5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5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5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5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5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5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5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5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5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5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5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5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5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5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5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5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5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5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5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5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5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5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5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5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5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5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5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5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5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5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5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5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5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5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5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5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5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5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5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5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5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5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5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5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5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5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5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5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5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5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5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5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5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5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5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5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5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5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5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5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5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5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5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5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5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5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5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5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5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5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5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5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5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5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5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5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5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5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5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5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5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5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5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5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5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5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5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5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5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5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5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5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5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5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5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5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5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5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5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5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5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5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5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5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5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5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5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5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5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5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5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5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5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5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5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5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5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5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5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5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5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5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5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5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5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5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5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5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5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5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5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5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5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5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5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5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5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5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5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5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5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5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5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5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5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5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5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5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5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5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5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5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5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5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5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5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5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5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5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5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5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5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5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5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5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5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5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5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5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5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5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5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5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5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5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5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5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5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5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5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5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5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5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5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5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5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5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5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5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5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5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5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5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5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5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5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5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5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5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5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5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5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5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5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5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5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5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5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5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5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5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5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5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5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5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5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5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5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5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5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5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5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5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5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5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5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5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5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5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5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5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5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5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5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5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5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5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5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5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5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5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5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5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5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5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5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5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5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5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5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5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5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5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5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5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5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5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5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5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5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5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5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5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5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5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5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5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5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5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5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5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5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5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5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5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5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5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5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5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5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5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5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5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5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5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5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5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5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5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5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5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5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5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5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5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5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5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5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5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5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5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5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5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5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5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5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5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5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5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5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5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5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5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5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5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5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5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5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5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5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5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5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5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5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5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5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5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5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5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5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5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5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5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5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5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5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5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5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5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5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5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5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5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5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5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5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5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5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5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5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5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5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5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5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5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5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5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5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5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5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5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5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5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5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5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5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5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5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5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5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5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5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5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5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5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5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5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5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5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5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5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5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5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5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5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5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5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5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5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5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5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5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5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5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5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5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5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5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5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5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5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5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5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5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5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5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5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5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5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5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5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5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5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5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5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5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5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5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5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5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5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5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5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5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5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5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5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5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5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5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5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5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5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5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5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5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5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5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5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5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5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5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5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5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5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5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5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5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5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5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5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5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5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5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5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5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5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5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5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5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5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5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5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5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5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5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5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5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5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5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5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5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5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5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5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5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5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5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5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5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5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5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5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5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5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5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5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5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5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5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5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5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5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5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5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5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5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5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5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5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5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5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5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5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5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5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5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5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5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5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5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5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5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5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5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5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5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5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5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5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5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5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5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5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5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5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5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5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5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5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5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5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5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5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5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5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5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5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5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5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5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5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5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5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5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5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5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5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5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5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5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5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5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5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5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5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5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5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5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5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5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5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5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5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5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5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5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5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5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5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5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5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5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5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5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5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5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5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5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5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5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5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5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5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5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5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5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5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5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5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5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5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5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5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5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5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5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5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5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5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5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5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5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5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5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5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5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5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5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5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5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5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5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5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5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5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5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5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5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5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5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5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5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5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5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5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5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5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5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5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5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5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5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5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5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5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5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5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5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5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5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5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5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5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5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5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5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5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5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5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5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5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5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5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5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5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5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5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5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5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5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5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5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5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5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5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5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5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5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5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5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5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5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5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5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5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5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5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5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5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5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5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5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5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5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5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5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5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5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5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5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5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5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5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5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5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5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5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5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5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5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5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5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5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5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5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5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5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5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5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5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5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5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5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5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5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5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5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5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5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5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5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5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5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5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5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5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5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5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5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5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5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5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5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5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5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5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5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5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5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5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5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5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5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5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5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5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5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5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5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5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5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5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5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5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5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5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5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5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5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5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5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5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5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5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5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5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5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5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5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5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5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5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5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5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5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5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5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5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5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5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5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5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5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5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5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5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5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5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5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5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5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5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5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5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5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5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5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5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5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5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5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5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5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5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5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5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5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5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5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5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5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5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5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5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5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5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5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5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5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5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5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5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5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5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5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5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5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5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5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5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5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5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5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5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5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5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5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5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5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5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5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5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5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5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5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5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5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5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5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5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5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5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5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5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5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5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5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5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5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5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5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5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5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5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5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5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5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5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5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5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5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5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5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5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5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5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5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5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5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5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5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5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5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5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5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5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5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5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5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5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5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5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5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5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5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5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5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5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5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5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5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5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5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5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5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5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5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5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5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5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5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5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5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5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5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5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5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5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5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5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5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5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5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5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5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5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5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5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5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5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5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5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5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5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5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5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5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5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5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5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5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5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5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5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5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5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5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5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5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5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5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5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5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5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5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5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5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5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5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5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5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5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5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5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5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5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5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5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5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5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5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5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5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5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5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5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5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5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5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5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5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5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5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5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5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5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5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5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5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5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5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5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5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5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5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5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5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5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5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5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5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5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5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5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5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5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5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5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5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5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5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5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5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5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5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5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5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5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5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5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5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5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5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5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5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5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5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5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5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5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5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5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5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5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5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5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5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5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5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5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5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5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5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5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5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5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5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5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5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5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5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5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5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5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5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5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5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5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5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5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5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5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5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5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5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5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5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5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5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5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5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5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5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5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5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5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5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5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5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5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5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5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5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5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5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5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5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5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5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5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5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5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5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5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5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5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5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5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5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5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5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5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5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5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5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5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5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5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5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5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5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5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5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5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5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5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5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5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5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5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5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5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5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5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5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5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5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5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5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5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5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5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5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5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5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5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5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5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5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5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5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5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5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5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5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5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5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5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5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5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5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5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5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5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5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5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5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5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5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5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5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5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5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5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5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5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5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5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5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5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5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5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5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5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5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5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5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5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5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5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5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5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5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5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5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5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5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5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5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5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5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5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5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5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5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5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5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5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5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5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5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5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5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5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5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5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5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5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5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5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5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5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5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5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5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5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5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5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5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5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5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5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5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5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5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5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5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5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5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5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5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5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5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5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5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5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5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5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5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5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5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5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5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5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5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5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5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5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5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5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5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5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5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5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5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5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5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5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5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5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5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5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5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5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5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5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5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5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5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5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5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5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5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5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5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5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5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5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5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5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5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5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5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5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5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5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5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5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5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5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5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5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5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5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5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5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5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5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5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5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5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5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5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5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5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5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5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5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5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5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5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5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5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5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5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5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5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5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5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5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5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5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5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5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5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5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5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5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5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5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5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5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5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5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5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5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5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5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5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5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5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5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5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5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5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5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5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5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5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5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5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5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5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5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5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5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5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5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5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5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5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5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5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5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5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5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5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5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5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5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5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5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5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5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5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5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5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5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5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5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5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5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5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5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5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5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5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5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5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5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5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5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5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5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5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5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5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5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5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5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5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5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5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5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5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5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5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5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5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5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5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5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5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5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5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5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5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5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5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5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5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5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5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5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5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5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5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5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5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5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5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5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5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5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5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5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5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5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5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5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5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5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5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5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5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5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5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5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5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5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5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5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5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5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5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5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5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5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5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5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5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5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5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5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5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5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5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5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5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5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5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5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5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5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5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5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5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5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5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5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5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5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5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5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5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5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5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5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5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5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5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5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5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5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5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5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5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5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5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5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5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5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5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5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5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5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5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5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5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5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5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5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5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5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5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5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5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5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5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5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5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5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5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5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5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5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5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5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5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5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5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5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5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5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5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5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5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5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5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5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5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5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5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5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5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5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5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5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5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5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5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5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5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5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5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5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5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5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5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5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5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5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5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5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5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5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5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5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5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5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5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5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5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5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5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5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5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5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5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5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5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5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5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5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5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5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5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5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5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5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5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5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5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5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5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5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5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5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5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5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5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5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5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5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5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5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5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5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5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5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5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5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5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5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5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5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5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5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5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5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5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5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5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5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5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5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5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5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5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5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5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5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5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5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5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5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5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5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5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5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5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5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5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5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5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5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5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5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5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5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5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5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5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5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5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5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5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5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5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5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5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5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5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5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5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5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5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5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5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5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5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5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5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5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5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5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5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5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5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5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5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5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5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5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5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5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5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5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5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5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5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5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5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5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5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5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5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5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5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5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5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5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5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5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5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5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5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5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5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5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5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5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5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5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5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5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5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5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5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5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5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5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5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5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5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5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5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5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5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5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5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5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5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5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5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5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5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5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5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5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5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5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5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5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5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5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5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5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5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5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5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5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5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5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5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5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5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5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5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5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5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5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5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5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5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5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5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5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5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5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5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5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5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5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5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5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5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5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5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5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5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5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5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5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5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5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5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5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5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5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5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5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5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5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5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5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5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5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5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5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5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5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5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5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5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5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5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5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5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5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5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5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5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5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5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5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5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5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5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5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5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5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5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5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5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5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5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5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5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5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5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5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5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5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5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5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5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5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5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5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5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5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5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5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5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5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5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5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5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5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5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5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5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5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5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5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5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5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5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5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1799</v>
      </c>
    </row>
  </sheetData>
  <autoFilter ref="A2:Y2999" xr:uid="{D1126E52-FA3F-4EAC-A720-DDE9797BEFF6}">
    <filterColumn colId="5">
      <filters>
        <dateGroupItem year="2026" month="1" day="23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1800</v>
      </c>
      <c r="C2" s="95" t="s">
        <v>1162</v>
      </c>
      <c r="D2" s="95" t="s">
        <v>1164</v>
      </c>
      <c r="E2" s="95" t="s">
        <v>1801</v>
      </c>
      <c r="F2" s="95" t="s">
        <v>1802</v>
      </c>
      <c r="G2" s="95" t="s">
        <v>1803</v>
      </c>
      <c r="H2" s="95" t="s">
        <v>1804</v>
      </c>
      <c r="I2" s="95" t="s">
        <v>1805</v>
      </c>
      <c r="J2" s="95" t="s">
        <v>1806</v>
      </c>
      <c r="K2" s="130" t="s">
        <v>1807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TMT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V86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TMT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V86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1808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18" t="s">
        <v>1809</v>
      </c>
      <c r="C4" s="318" t="s">
        <v>1810</v>
      </c>
      <c r="D4" s="318" t="s">
        <v>1811</v>
      </c>
      <c r="E4" s="318" t="s">
        <v>1812</v>
      </c>
      <c r="F4" s="318" t="s">
        <v>7</v>
      </c>
      <c r="G4" s="318" t="s">
        <v>1813</v>
      </c>
      <c r="H4" s="187"/>
    </row>
    <row r="5" spans="1:8" ht="43.5">
      <c r="A5" s="187"/>
      <c r="B5" s="319" t="s">
        <v>1814</v>
      </c>
      <c r="C5" s="319">
        <v>309525</v>
      </c>
      <c r="D5" s="319" t="s">
        <v>1815</v>
      </c>
      <c r="E5" s="319" t="s">
        <v>847</v>
      </c>
      <c r="F5" s="319" t="s">
        <v>1375</v>
      </c>
      <c r="G5" s="320">
        <v>46296</v>
      </c>
      <c r="H5" s="187"/>
    </row>
    <row r="6" spans="1:8" ht="43.5">
      <c r="A6" s="187"/>
      <c r="B6" s="319" t="s">
        <v>1816</v>
      </c>
      <c r="C6" s="319">
        <v>256875</v>
      </c>
      <c r="D6" s="319" t="s">
        <v>1817</v>
      </c>
      <c r="E6" s="319" t="s">
        <v>847</v>
      </c>
      <c r="F6" s="319" t="s">
        <v>1375</v>
      </c>
      <c r="G6" s="320">
        <v>46296</v>
      </c>
      <c r="H6" s="187"/>
    </row>
    <row r="7" spans="1:8" ht="43.5">
      <c r="A7" s="187"/>
      <c r="B7" s="319" t="s">
        <v>1818</v>
      </c>
      <c r="C7" s="319">
        <v>257278</v>
      </c>
      <c r="D7" s="319" t="s">
        <v>1819</v>
      </c>
      <c r="E7" s="319" t="s">
        <v>838</v>
      </c>
      <c r="F7" s="319" t="s">
        <v>1467</v>
      </c>
      <c r="G7" s="320">
        <v>46235</v>
      </c>
      <c r="H7" s="187"/>
    </row>
    <row r="8" spans="1:8" ht="43.5">
      <c r="A8" s="187"/>
      <c r="B8" s="319" t="s">
        <v>1820</v>
      </c>
      <c r="C8" s="319">
        <v>261794</v>
      </c>
      <c r="D8" s="319" t="s">
        <v>1821</v>
      </c>
      <c r="E8" s="319" t="s">
        <v>838</v>
      </c>
      <c r="F8" s="319" t="s">
        <v>1467</v>
      </c>
      <c r="G8" s="320">
        <v>46082</v>
      </c>
      <c r="H8" s="187"/>
    </row>
    <row r="9" spans="1:8" ht="43.5">
      <c r="A9" s="187"/>
      <c r="B9" s="319" t="s">
        <v>1822</v>
      </c>
      <c r="C9" s="319">
        <v>257033</v>
      </c>
      <c r="D9" s="319" t="s">
        <v>1823</v>
      </c>
      <c r="E9" s="319" t="s">
        <v>838</v>
      </c>
      <c r="F9" s="319" t="s">
        <v>194</v>
      </c>
      <c r="G9" s="319" t="s">
        <v>1824</v>
      </c>
      <c r="H9" s="187"/>
    </row>
    <row r="10" spans="1:8" ht="43.5">
      <c r="A10" s="187"/>
      <c r="B10" s="319" t="s">
        <v>1825</v>
      </c>
      <c r="C10" s="319">
        <v>396578</v>
      </c>
      <c r="D10" s="319" t="s">
        <v>1826</v>
      </c>
      <c r="E10" s="319" t="s">
        <v>838</v>
      </c>
      <c r="F10" s="319" t="s">
        <v>194</v>
      </c>
      <c r="G10" s="319" t="s">
        <v>1824</v>
      </c>
      <c r="H10" s="187"/>
    </row>
    <row r="11" spans="1:8">
      <c r="A11" s="187"/>
      <c r="B11" s="319"/>
      <c r="C11" s="319"/>
      <c r="D11" s="319"/>
      <c r="E11" s="319"/>
      <c r="F11" s="319"/>
      <c r="G11" s="320"/>
      <c r="H11" s="187"/>
    </row>
    <row r="12" spans="1:8">
      <c r="A12" s="187"/>
      <c r="B12" s="319"/>
      <c r="C12" s="319"/>
      <c r="D12" s="319"/>
      <c r="E12" s="319"/>
      <c r="F12" s="319"/>
      <c r="G12" s="319"/>
      <c r="H12" s="187"/>
    </row>
    <row r="13" spans="1:8">
      <c r="A13" s="187"/>
      <c r="B13" s="319"/>
      <c r="C13" s="319"/>
      <c r="D13" s="319"/>
      <c r="E13" s="319"/>
      <c r="F13" s="319"/>
      <c r="G13" s="319"/>
      <c r="H13" s="187"/>
    </row>
    <row r="14" spans="1:8">
      <c r="A14" s="187"/>
      <c r="B14" s="319"/>
      <c r="C14" s="319"/>
      <c r="D14" s="319"/>
      <c r="E14" s="319"/>
      <c r="F14" s="319"/>
      <c r="G14" s="319"/>
      <c r="H14" s="187"/>
    </row>
    <row r="15" spans="1:8">
      <c r="A15" s="187"/>
      <c r="B15" s="319"/>
      <c r="C15" s="319"/>
      <c r="D15" s="319"/>
      <c r="E15" s="319"/>
      <c r="F15" s="319"/>
      <c r="G15" s="319"/>
      <c r="H15" s="187"/>
    </row>
    <row r="16" spans="1:8">
      <c r="A16" s="187"/>
      <c r="B16" s="319"/>
      <c r="C16" s="319"/>
      <c r="D16" s="319"/>
      <c r="E16" s="319"/>
      <c r="F16" s="319"/>
      <c r="G16" s="319"/>
      <c r="H16" s="187"/>
    </row>
    <row r="17" spans="1:8">
      <c r="A17" s="187"/>
      <c r="B17" s="319"/>
      <c r="C17" s="319"/>
      <c r="D17" s="319"/>
      <c r="E17" s="319"/>
      <c r="F17" s="319"/>
      <c r="G17" s="319"/>
      <c r="H17" s="187"/>
    </row>
    <row r="18" spans="1:8">
      <c r="A18" s="187"/>
      <c r="B18" s="319"/>
      <c r="C18" s="319"/>
      <c r="D18" s="319"/>
      <c r="E18" s="319"/>
      <c r="F18" s="319"/>
      <c r="G18" s="319"/>
      <c r="H18" s="187"/>
    </row>
    <row r="19" spans="1:8">
      <c r="A19" s="187"/>
      <c r="B19" s="319"/>
      <c r="C19" s="319"/>
      <c r="D19" s="319"/>
      <c r="E19" s="319"/>
      <c r="F19" s="319"/>
      <c r="G19" s="319"/>
      <c r="H19" s="187"/>
    </row>
    <row r="20" spans="1:8">
      <c r="A20" s="187"/>
      <c r="B20" s="319"/>
      <c r="C20" s="319"/>
      <c r="D20" s="319"/>
      <c r="E20" s="319"/>
      <c r="F20" s="319"/>
      <c r="G20" s="319"/>
      <c r="H20" s="187"/>
    </row>
    <row r="21" spans="1:8">
      <c r="A21" s="187"/>
      <c r="B21" s="319"/>
      <c r="C21" s="319"/>
      <c r="D21" s="319"/>
      <c r="E21" s="319"/>
      <c r="F21" s="319"/>
      <c r="G21" s="319"/>
      <c r="H21" s="187"/>
    </row>
    <row r="22" spans="1:8">
      <c r="A22" s="187"/>
      <c r="B22" s="319"/>
      <c r="C22" s="319"/>
      <c r="D22" s="319"/>
      <c r="E22" s="319"/>
      <c r="F22" s="319"/>
      <c r="G22" s="319"/>
      <c r="H22" s="187"/>
    </row>
    <row r="23" spans="1:8">
      <c r="A23" s="187"/>
      <c r="B23" s="319"/>
      <c r="C23" s="319"/>
      <c r="D23" s="319"/>
      <c r="E23" s="319"/>
      <c r="F23" s="319"/>
      <c r="G23" s="319"/>
      <c r="H23" s="187"/>
    </row>
    <row r="24" spans="1:8">
      <c r="A24" s="187"/>
      <c r="B24" s="319"/>
      <c r="C24" s="319"/>
      <c r="D24" s="319"/>
      <c r="E24" s="319"/>
      <c r="F24" s="319"/>
      <c r="G24" s="319"/>
      <c r="H24" s="187"/>
    </row>
    <row r="25" spans="1:8">
      <c r="A25" s="187"/>
      <c r="B25" s="319"/>
      <c r="C25" s="319"/>
      <c r="D25" s="319"/>
      <c r="E25" s="319"/>
      <c r="F25" s="319"/>
      <c r="G25" s="319"/>
      <c r="H25" s="187"/>
    </row>
    <row r="26" spans="1:8">
      <c r="A26" s="187"/>
      <c r="B26" s="319"/>
      <c r="C26" s="319"/>
      <c r="D26" s="319"/>
      <c r="E26" s="319"/>
      <c r="F26" s="319"/>
      <c r="G26" s="319"/>
      <c r="H26" s="187"/>
    </row>
    <row r="27" spans="1:8">
      <c r="A27" s="187"/>
      <c r="B27" s="319"/>
      <c r="C27" s="319"/>
      <c r="D27" s="319"/>
      <c r="E27" s="319"/>
      <c r="F27" s="319"/>
      <c r="G27" s="319"/>
      <c r="H27" s="187"/>
    </row>
    <row r="28" spans="1:8">
      <c r="A28" s="187"/>
      <c r="B28" s="319"/>
      <c r="C28" s="319"/>
      <c r="D28" s="319"/>
      <c r="E28" s="319"/>
      <c r="F28" s="319"/>
      <c r="G28" s="319"/>
      <c r="H28" s="187"/>
    </row>
    <row r="29" spans="1:8">
      <c r="A29" s="187"/>
      <c r="B29" s="319"/>
      <c r="C29" s="319"/>
      <c r="D29" s="319"/>
      <c r="E29" s="319"/>
      <c r="F29" s="319"/>
      <c r="G29" s="319"/>
      <c r="H29" s="187"/>
    </row>
    <row r="30" spans="1:8">
      <c r="A30" s="187"/>
      <c r="B30" s="319"/>
      <c r="C30" s="319"/>
      <c r="D30" s="319"/>
      <c r="E30" s="319"/>
      <c r="F30" s="319"/>
      <c r="G30" s="319"/>
      <c r="H30" s="187"/>
    </row>
    <row r="31" spans="1:8">
      <c r="A31" s="187"/>
      <c r="B31" s="319"/>
      <c r="C31" s="319"/>
      <c r="D31" s="319"/>
      <c r="E31" s="319"/>
      <c r="F31" s="319"/>
      <c r="G31" s="319"/>
      <c r="H31" s="187"/>
    </row>
    <row r="32" spans="1:8">
      <c r="A32" s="187"/>
      <c r="B32" s="319"/>
      <c r="C32" s="319"/>
      <c r="D32" s="319"/>
      <c r="E32" s="319"/>
      <c r="F32" s="319"/>
      <c r="G32" s="319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1827</v>
      </c>
      <c r="D5" s="401"/>
      <c r="E5" s="401"/>
      <c r="F5" s="401"/>
      <c r="G5" s="401"/>
      <c r="H5" s="401"/>
      <c r="I5" s="401"/>
      <c r="J5" s="402"/>
      <c r="K5" s="403" t="s">
        <v>1828</v>
      </c>
      <c r="L5" s="404"/>
      <c r="M5" s="404"/>
      <c r="N5" s="404"/>
      <c r="O5" s="405" t="s">
        <v>1829</v>
      </c>
      <c r="P5" s="406"/>
      <c r="Q5" s="407"/>
    </row>
    <row r="6" spans="1:17" s="93" customFormat="1" ht="15.75" customHeight="1">
      <c r="A6" s="87" t="s">
        <v>1797</v>
      </c>
      <c r="B6" s="94" t="s">
        <v>1796</v>
      </c>
      <c r="C6" s="95" t="s">
        <v>1177</v>
      </c>
      <c r="D6" s="96" t="s">
        <v>1178</v>
      </c>
      <c r="E6" s="95" t="s">
        <v>1830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1831</v>
      </c>
      <c r="M6" s="138" t="s">
        <v>628</v>
      </c>
      <c r="N6" s="139" t="s">
        <v>1172</v>
      </c>
      <c r="O6" s="241" t="s">
        <v>1215</v>
      </c>
      <c r="P6" s="152"/>
      <c r="Q6" s="188" t="s">
        <v>1832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1</v>
      </c>
      <c r="P427" s="90"/>
      <c r="Q427" s="144" t="str">
        <f>IF($A$2=1,IF(FN_MC!BJ341="","*",FN_MC!BJ341),IF(FN_MC!BK341="","*",FN_MC!BK341))</f>
        <v xml:space="preserve"> licença as 11:50 - em intervalo as 14:52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1</v>
      </c>
      <c r="P432" s="90"/>
      <c r="Q432" s="144" t="str">
        <f>IF($A$2=1,IF(FN_MC!BJ346="","*",FN_MC!BJ346),IF(FN_MC!BK346="","*",FN_MC!BK346))</f>
        <v>Licença as 09:33h - em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FERRONORTE</v>
      </c>
      <c r="D436" s="99" t="str">
        <f>IF(FN_MC!T350="","*",FN_MC!T350)</f>
        <v>TCS-TGR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TMT</v>
      </c>
      <c r="H436" s="149">
        <f>IF(FN_MC!K350="","*",FN_MC!K350)</f>
        <v>403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TMT</v>
      </c>
      <c r="M436" s="140">
        <f>IF(FN_MC!AP350="","*",FN_MC!AP350)</f>
        <v>403</v>
      </c>
      <c r="N436" s="140" t="str">
        <f>IF(FN_MC!AM350="","*",FN_MC!AM350)</f>
        <v>TMT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as 11:08h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1</v>
      </c>
      <c r="P443" s="90"/>
      <c r="Q443" s="144" t="str">
        <f>IF($A$2=1,IF(FN_MC!BJ363="","*",FN_MC!BJ363),IF(FN_MC!BK363="","*",FN_MC!BK363))</f>
        <v>MC1 as 10:41h - Em intervalo as 13:15h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1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V86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>
        <f>IF(FN_MC!B375="","*",FN_MC!B375)</f>
        <v>46045</v>
      </c>
      <c r="B461" s="98" t="str">
        <f>IF(FN_MC!X375="","*",FN_MC!X375)</f>
        <v>Contrato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1832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2026-01-22T19:09:33Z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