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16" documentId="120_S{118792C3-22EF-5104-A093-F22BFE3913F3}" xr6:coauthVersionLast="47" xr6:coauthVersionMax="47" xr10:uidLastSave="{7C2144A8-5078-4A5F-AA60-D1C3B69BE034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F328" i="12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85" i="1" l="1" a="1"/>
  <c r="BD185" i="1" s="1"/>
  <c r="BQ343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1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6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1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2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39" i="1"/>
  <c r="BQ337" i="1"/>
  <c r="BQ334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3" i="1"/>
  <c r="BQ332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4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1" i="1" a="1"/>
  <c r="BD341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4" i="1" a="1"/>
  <c r="BC334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6" i="1" a="1"/>
  <c r="BC336" i="1" s="1"/>
  <c r="BE333" i="1" a="1"/>
  <c r="BE333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57" i="1" a="1"/>
  <c r="BC357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<sst xmlns="http://schemas.openxmlformats.org/spreadsheetml/2006/main" count="7518" uniqueCount="1664">
  <si>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</si>
  <si>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</si>
  <si>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</si>
  <si>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</si>
  <si>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</si>
  <si>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</si>
  <si>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</si>
  <si>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</si>
  <si>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</si>
  <si>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</si>
  <si>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</si>
  <si>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</si>
  <si>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</si>
  <si>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</si>
  <si>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</si>
  <si>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</si>
  <si>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</si>
  <si>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</si>
  <si>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</si>
  <si>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</si>
  <si>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</si>
  <si>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</si>
  <si>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</si>
  <si>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</si>
  <si>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</si>
  <si>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</si>
  <si>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</si>
  <si>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</si>
  <si>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</si>
  <si>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</si>
  <si>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</si>
  <si>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</si>
  <si>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</si>
  <si>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</si>
  <si>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</si>
  <si>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</si>
  <si>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</si>
  <si>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</si>
  <si>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</si>
  <si>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</si>
  <si>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</si>
  <si>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</si>
  <si>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</si>
  <si>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</si>
  <si>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</si>
  <si>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</si>
  <si>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</si>
  <si>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</si>
  <si>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</si>
  <si>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</si>
  <si>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</si>
  <si>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</si>
  <si>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</si>
  <si>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</si>
  <si>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</si>
  <si>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</si>
  <si>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</si>
  <si>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</si>
  <si>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</si>
  <si>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</si>
  <si>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</si>
  <si>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</si>
  <si>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</si>
  <si>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</si>
  <si>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</si>
  <si>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</si>
  <si>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</si>
  <si>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</si>
  <si>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</si>
  <si>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</si>
  <si>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</si>
  <si>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</si>
  <si>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</si>
  <si>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</si>
  <si>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</si>
  <si>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</si>
  <si>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</si>
  <si>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</si>
  <si>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</si>
  <si>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</si>
  <si>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</si>
  <si>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</si>
  <si>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</si>
  <si>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</si>
  <si>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</si>
  <si>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</si>
  <si>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</si>
  <si>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</si>
  <si>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</si>
  <si>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</si>
  <si>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</si>
  <si>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</si>
  <si>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</si>
  <si>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</si>
  <si>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</si>
  <si>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</si>
  <si>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</si>
  <si>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</si>
  <si>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</si>
  <si>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</si>
  <si>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</si>
  <si>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</si>
  <si>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</si>
  <si>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</si>
  <si>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</si>
  <si>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</si>
  <si>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</si>
  <si>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</si>
  <si>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</si>
  <si>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</si>
  <si>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</si>
  <si>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</si>
  <si>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</si>
  <si>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</si>
  <si>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</si>
  <si>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</si>
  <si>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</si>
  <si>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</si>
  <si>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</si>
  <si>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</si>
  <si>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</si>
  <si>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</si>
  <si>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</si>
  <si>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</si>
  <si>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</si>
  <si>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</si>
  <si>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</si>
  <si>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</si>
  <si>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</si>
  <si>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</si>
  <si>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</si>
  <si>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</si>
  <si>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</si>
  <si>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</si>
  <si>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</si>
  <si>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</si>
  <si>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</si>
  <si>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</si>
  <si>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</si>
  <si>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</si>
  <si>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</si>
  <si>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</si>
  <si>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</si>
  <si>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</si>
  <si>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</si>
  <si>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</si>
  <si>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</si>
  <si>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</si>
  <si>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</si>
  <si>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</si>
  <si>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</si>
  <si>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</si>
  <si>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</si>
  <si>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</si>
  <si>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</si>
  <si>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</si>
  <si>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</si>
  <si>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</si>
  <si>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</si>
  <si>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</si>
  <si>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</si>
  <si>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</si>
  <si>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</si>
  <si>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</si>
  <si>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</si>
  <si>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</si>
  <si>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</si>
  <si>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</si>
  <si>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</si>
  <si>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</si>
  <si>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</si>
  <si>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</si>
  <si>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</si>
  <si>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</si>
  <si>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</si>
  <si>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</si>
  <si>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</si>
  <si>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</si>
  <si>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</si>
  <si>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</si>
  <si>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</si>
  <si>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</si>
  <si>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</si>
  <si>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</si>
  <si>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</si>
  <si>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</si>
  <si>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</si>
  <si>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</si>
  <si>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</si>
  <si>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</si>
  <si>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</si>
  <si>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</si>
  <si>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</si>
  <si>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</si>
  <si>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</si>
  <si>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</si>
  <si>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</si>
  <si>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</si>
  <si>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</si>
  <si>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</si>
  <si>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</si>
  <si>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</si>
  <si>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</si>
  <si>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</si>
  <si>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</si>
  <si>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</si>
  <si>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</si>
  <si>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</si>
  <si>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</si>
  <si>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</si>
  <si>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</si>
  <si>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</si>
  <si>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</si>
  <si>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</si>
  <si>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</si>
  <si>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</si>
  <si>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</si>
  <si>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</si>
  <si>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</si>
  <si>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</si>
  <si>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</si>
  <si>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</si>
  <si>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</si>
  <si>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</si>
  <si>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</si>
  <si>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</si>
  <si>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</si>
  <si>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</si>
  <si>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</si>
  <si>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</si>
  <si>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</si>
  <si>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</si>
  <si>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</si>
  <si>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</si>
  <si>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</si>
  <si>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</si>
  <si>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</si>
  <si>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</si>
  <si>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</si>
  <si>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</si>
  <si>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</si>
  <si>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</si>
  <si>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</si>
  <si>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</si>
  <si>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</si>
  <si>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</si>
  <si>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</si>
  <si>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</si>
  <si>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</si>
  <si>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</si>
  <si>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</si>
  <si>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</si>
  <si>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</si>
  <si>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</si>
  <si>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</si>
  <si>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</si>
  <si>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</si>
  <si>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</si>
  <si>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</si>
  <si>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</si>
  <si>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</si>
  <si>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</si>
  <si>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</si>
  <si>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</si>
  <si>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</si>
  <si>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</si>
  <si>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</si>
  <si>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</si>
  <si>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</si>
  <si>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</si>
  <si>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</si>
  <si>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</si>
  <si>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</si>
  <si>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</si>
  <si>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</si>
  <si>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</si>
  <si>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</si>
  <si>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</si>
  <si>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</si>
  <si>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</si>
  <si>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</si>
  <si>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</si>
  <si>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</si>
  <si>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</si>
  <si>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</si>
  <si>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</si>
  <si>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</si>
  <si>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</si>
  <si>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</si>
  <si>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</si>
  <si>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</si>
  <si>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</si>
  <si>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</si>
  <si>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</si>
  <si>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</si>
  <si>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</si>
  <si>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</si>
  <si>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</si>
  <si>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</si>
  <si>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</si>
  <si>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</si>
  <si>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</si>
  <si>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</si>
  <si>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</si>
  <si>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</si>
  <si>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</si>
  <si>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</si>
  <si>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</si>
  <si>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</si>
  <si>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</si>
  <si>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</si>
  <si>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</si>
  <si>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</si>
  <si>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</si>
  <si>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</si>
  <si>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</si>
  <si>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</si>
  <si>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</si>
  <si>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</si>
  <si>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</si>
  <si>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</si>
  <si>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</si>
  <si>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</si>
  <si>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</si>
  <si>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</si>
  <si>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</si>
  <si>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</si>
  <si>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</si>
  <si>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</si>
  <si>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</si>
  <si>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</si>
  <si>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</si>
  <si>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</si>
  <si>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</si>
  <si>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</si>
  <si>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</si>
  <si>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</si>
  <si>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</si>
  <si>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</si>
  <si>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</si>
  <si>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</si>
  <si>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</si>
  <si>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</si>
  <si>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</si>
  <si>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</si>
  <si>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</si>
  <si>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</si>
  <si>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</si>
  <si>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</si>
  <si>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</si>
  <si>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</si>
  <si>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</si>
  <si>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</si>
  <si>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</si>
  <si>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</si>
  <si>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</si>
  <si>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</si>
  <si>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</si>
  <si>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</si>
  <si>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</si>
  <si>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</si>
  <si>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</si>
  <si>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</si>
  <si>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</si>
  <si>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</si>
  <si>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</si>
  <si>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</si>
  <si>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</si>
  <si>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</si>
  <si>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</si>
  <si>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</si>
  <si>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</si>
  <si>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</si>
  <si>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</si>
  <si>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</si>
  <si>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</si>
  <si>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</si>
  <si>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</si>
  <si>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</si>
  <si>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</si>
  <si>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</si>
  <si>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</si>
  <si>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</si>
  <si>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</si>
  <si>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</si>
  <si>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</si>
  <si>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</si>
  <si>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</si>
  <si>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</si>
  <si>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</si>
  <si>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</si>
  <si>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</si>
  <si>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</si>
  <si>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</si>
  <si>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</si>
  <si>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</si>
  <si>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</si>
  <si>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</si>
  <si>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</si>
  <si>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</si>
  <si>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</si>
  <si>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</si>
  <si>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</si>
  <si>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</si>
  <si>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</si>
  <si>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</si>
  <si>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</si>
  <si>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</si>
  <si>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</si>
  <si>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</si>
  <si>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</si>
  <si>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</si>
  <si>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</si>
  <si>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</si>
  <si>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</si>
  <si>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</si>
  <si>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</si>
  <si>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</si>
  <si>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</si>
  <si>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</si>
  <si>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</si>
  <si>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</si>
  <si>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</si>
  <si>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</si>
  <si>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</si>
  <si>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</si>
  <si>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</si>
  <si>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</si>
  <si>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</si>
  <si>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</si>
  <si>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</si>
  <si>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</si>
  <si>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</si>
  <si>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</si>
  <si>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</si>
  <si>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</si>
  <si>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</si>
  <si>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</si>
  <si>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</si>
  <si>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</si>
  <si>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</si>
  <si>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</si>
  <si>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</si>
  <si>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</si>
  <si>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</si>
  <si>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</si>
  <si>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</si>
  <si>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</si>
  <si>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</si>
  <si>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</si>
  <si>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</si>
  <si>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</si>
  <si>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</si>
  <si>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</si>
  <si>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</si>
  <si>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</si>
  <si>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</si>
  <si>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</si>
  <si>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</si>
  <si>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</si>
  <si>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</si>
  <si>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</si>
  <si>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</si>
  <si>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</si>
  <si>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</si>
  <si>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</si>
  <si>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</si>
  <si>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</si>
  <si>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</si>
  <si>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</si>
  <si>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</si>
  <si>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</si>
  <si>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</si>
  <si>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</si>
  <si>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</si>
  <si>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</si>
  <si>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</si>
  <si>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</si>
  <si>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</si>
  <si>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</si>
  <si>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</si>
  <si>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</si>
  <si>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</si>
  <si>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</si>
  <si>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</si>
  <si>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</si>
  <si>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</si>
  <si>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</si>
  <si>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</si>
  <si>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</si>
  <si>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</si>
  <si>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</si>
  <si>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</si>
  <si>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</si>
  <si>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</si>
  <si>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</si>
  <si>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</si>
  <si>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</si>
  <si>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</si>
  <si>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</si>
  <si>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</si>
  <si>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</si>
  <si>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</si>
  <si>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</si>
  <si>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</si>
  <si>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</si>
  <si>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</si>
  <si>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</si>
  <si>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</si>
  <si>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</si>
  <si>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</si>
  <si>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</si>
  <si>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</si>
  <si>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</si>
  <si>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</si>
  <si>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</si>
  <si>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</si>
  <si>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</si>
  <si>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</si>
  <si>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</si>
  <si>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</si>
  <si>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</si>
  <si>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</si>
  <si>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</si>
  <si>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</si>
  <si>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</si>
  <si>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</si>
  <si>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</si>
  <si>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</si>
  <si>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</si>
  <si>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</si>
  <si>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</si>
  <si>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</si>
  <si>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</si>
  <si>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</si>
  <si>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</si>
  <si>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</si>
  <si>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</si>
  <si>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</si>
  <si>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</si>
  <si>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</si>
  <si>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</si>
  <si>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</si>
  <si>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</si>
  <si>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</si>
  <si>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</si>
  <si>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</si>
  <si>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</si>
  <si>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</si>
  <si>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</si>
  <si>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</si>
  <si>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</si>
  <si>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</si>
  <si>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</si>
  <si>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</si>
  <si>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</si>
  <si>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</si>
  <si>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</si>
  <si>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</si>
  <si>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</si>
  <si>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</si>
  <si>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</si>
  <si>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</si>
  <si>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</si>
  <si>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</si>
  <si>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</si>
  <si>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</si>
  <si>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</si>
  <si>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</si>
  <si>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</si>
  <si>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</si>
  <si>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</si>
  <si>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</si>
  <si>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</si>
  <si>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</si>
  <si>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</si>
  <si>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</si>
  <si>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</si>
  <si>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</si>
  <si>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</si>
  <si>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</si>
  <si>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</si>
  <si>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</si>
  <si>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</si>
  <si>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</si>
  <si>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</si>
  <si>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</si>
  <si>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</si>
  <si>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</si>
  <si>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</si>
  <si>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</si>
  <si>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</si>
  <si>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</si>
  <si>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</si>
  <si>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</si>
  <si>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</si>
  <si>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</si>
  <si>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</si>
  <si>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</si>
  <si>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</si>
  <si>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</si>
  <si>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</si>
  <si>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</si>
  <si>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</si>
  <si>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</si>
  <si>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</si>
  <si>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</si>
  <si>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</si>
  <si>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</si>
  <si>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</si>
  <si>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</si>
  <si>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</si>
  <si>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</si>
  <si>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</si>
  <si>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</si>
  <si>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</si>
  <si>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</si>
  <si>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</si>
  <si>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</si>
  <si>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</si>
  <si>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</si>
  <si>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</si>
  <si>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</si>
  <si>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</si>
  <si>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</si>
  <si>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</si>
  <si>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</si>
  <si>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</si>
  <si>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</si>
  <si>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</si>
  <si>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</si>
  <si>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</si>
  <si>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</si>
  <si>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</si>
  <si>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</si>
  <si>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</si>
  <si>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</si>
  <si>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</si>
  <si>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</si>
  <si>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</si>
  <si>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</si>
  <si>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</si>
  <si>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</si>
  <si>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</si>
  <si>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</si>
  <si>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</si>
  <si>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</si>
  <si>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</si>
  <si>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</si>
  <si>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</si>
  <si>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</si>
  <si>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</si>
  <si>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</si>
  <si>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</si>
  <si>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</si>
  <si>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</si>
  <si>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</si>
  <si>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</si>
  <si>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</si>
  <si>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</si>
  <si>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</si>
  <si>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</si>
  <si>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</si>
  <si>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</si>
  <si>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</si>
  <si>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</si>
  <si>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</si>
  <si>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</si>
  <si>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</si>
  <si>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</si>
  <si>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</si>
  <si>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</si>
  <si>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</si>
  <si>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</si>
  <si>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</si>
  <si>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</si>
  <si>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</si>
  <si>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</si>
  <si>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</si>
  <si>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</si>
  <si>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</si>
  <si>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</si>
  <si>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</si>
  <si>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</si>
  <si>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</si>
  <si>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</si>
  <si>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</si>
  <si>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</si>
  <si>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</si>
  <si>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</si>
  <si>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</si>
  <si>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</si>
  <si>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</si>
  <si>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</si>
  <si>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</si>
  <si>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</si>
  <si>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</si>
  <si>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</si>
  <si>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</si>
  <si>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</si>
  <si>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</si>
  <si>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</si>
  <si>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</si>
  <si>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</si>
  <si>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</si>
  <si>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</si>
  <si>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</si>
  <si>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</si>
  <si>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</si>
  <si>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</si>
  <si>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</si>
  <si>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</si>
  <si>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</si>
  <si>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</si>
  <si>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</si>
  <si>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</si>
  <si>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</si>
  <si>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</si>
  <si>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</si>
  <si>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</si>
  <si>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</si>
  <si>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</si>
  <si>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</si>
  <si>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</si>
  <si>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</si>
  <si>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</si>
  <si>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</si>
  <si>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</si>
  <si>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</si>
  <si>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</si>
  <si>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</si>
  <si>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</si>
  <si>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</si>
  <si>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</si>
  <si>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</si>
  <si>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</si>
  <si>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</si>
  <si>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</si>
  <si>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</si>
  <si>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</si>
  <si>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</si>
  <si>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</si>
  <si>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</si>
  <si>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</si>
  <si>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</si>
  <si>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</si>
  <si>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</si>
  <si>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</si>
  <si>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</si>
  <si>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</si>
  <si>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</si>
  <si>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</si>
  <si>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</si>
  <si>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</si>
  <si>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</si>
  <si>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</si>
  <si>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</si>
  <si>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</si>
  <si>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</si>
  <si>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</si>
  <si>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</si>
  <si>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</si>
  <si>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</si>
  <si>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</si>
  <si>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</si>
  <si>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</si>
  <si>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</si>
  <si>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</si>
  <si>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</si>
  <si>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</si>
  <si>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</si>
  <si>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</si>
  <si>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</si>
  <si>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</si>
  <si>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</si>
  <si>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</si>
  <si>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</si>
  <si>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</si>
  <si>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</si>
  <si>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</si>
  <si>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</si>
  <si>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</si>
  <si>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</si>
  <si>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</si>
  <si>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</si>
  <si>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</si>
  <si>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</si>
  <si>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</si>
  <si>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</si>
  <si>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</si>
  <si>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</si>
  <si>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</si>
  <si>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</si>
  <si>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</si>
  <si>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</si>
  <si>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</si>
  <si>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</si>
  <si>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</si>
  <si>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</si>
  <si>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</si>
  <si>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</si>
  <si>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</si>
  <si>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</si>
  <si>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</si>
  <si>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</si>
  <si>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</si>
  <si>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</si>
  <si>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</si>
  <si>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</si>
  <si>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</si>
  <si>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</si>
  <si>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</si>
  <si>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</si>
  <si>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</si>
  <si>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</si>
  <si>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</si>
  <si>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</si>
  <si>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</si>
  <si>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</si>
  <si>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</si>
  <si>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</si>
  <si>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</si>
  <si>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</si>
  <si>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</si>
  <si>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</si>
  <si>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</si>
  <si>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</si>
  <si>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</si>
  <si>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</si>
  <si>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</si>
  <si>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</si>
  <si>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</si>
  <si>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</si>
  <si>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</si>
  <si>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</si>
  <si>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</si>
  <si>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</si>
  <si>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</si>
  <si>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</si>
  <si>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</si>
  <si>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</si>
  <si>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</si>
  <si>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</si>
  <si>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</si>
  <si>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</si>
  <si>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</si>
  <si>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</si>
  <si>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</si>
  <si>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</si>
  <si>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</si>
  <si>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</si>
  <si>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</si>
  <si>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</si>
  <si>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</si>
  <si>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</si>
  <si>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</si>
  <si>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</si>
  <si>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</si>
  <si>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</si>
  <si>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</si>
  <si>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</si>
  <si>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</si>
  <si>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</si>
  <si>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</si>
  <si>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</si>
  <si>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</si>
  <si>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</si>
  <si>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</si>
  <si>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</si>
  <si>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</si>
  <si>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</si>
  <si>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</si>
  <si>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</si>
  <si>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</si>
  <si>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</si>
  <si>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</si>
  <si>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</si>
  <si>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</si>
  <si>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</si>
  <si>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</si>
  <si>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</si>
  <si>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</si>
  <si>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</si>
  <si>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</si>
  <si>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</si>
  <si>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</si>
  <si>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</si>
  <si>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</si>
  <si>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</si>
  <si>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</si>
  <si>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</si>
  <si>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</si>
  <si>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</si>
  <si>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</si>
  <si>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</si>
  <si>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</si>
  <si>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</si>
  <si>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</si>
  <si>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</si>
  <si>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</si>
  <si>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</si>
  <si>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</si>
  <si>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</si>
  <si>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</si>
  <si>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</si>
  <si>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</si>
  <si>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</si>
  <si>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</si>
  <si>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</si>
  <si>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</si>
  <si>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</si>
  <si>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</si>
  <si>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</si>
  <si>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</si>
  <si>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</si>
  <si>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</si>
  <si>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</si>
  <si>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</si>
  <si>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</si>
  <si>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</si>
  <si>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</si>
  <si>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</si>
  <si>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</si>
  <si>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</si>
  <si>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</si>
  <si>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</si>
  <si>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</si>
  <si>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</si>
  <si>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</si>
  <si>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</si>
  <si>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</si>
  <si>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</si>
  <si>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</si>
  <si>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</si>
  <si>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</si>
  <si>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</si>
  <si>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</si>
  <si>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</si>
  <si>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</si>
  <si>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</si>
  <si>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</si>
  <si>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</si>
  <si>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</si>
  <si>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</si>
  <si>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</si>
  <si>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</si>
  <si>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</si>
  <si>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</si>
  <si>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</si>
  <si>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</si>
  <si>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</si>
  <si>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</si>
  <si>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</si>
  <si>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</si>
  <si>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</si>
  <si>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</si>
  <si>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</si>
  <si>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</si>
  <si>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</si>
  <si>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</si>
  <si>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</si>
  <si>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</si>
  <si>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</si>
  <si>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</si>
  <si>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</si>
  <si>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</si>
  <si>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</si>
  <si>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</si>
  <si>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</si>
  <si>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</si>
  <si>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</si>
  <si>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</si>
  <si>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</si>
  <si>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</si>
  <si>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</si>
  <si>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</si>
  <si>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</si>
  <si>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</si>
  <si>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</si>
  <si>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</si>
  <si>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</si>
  <si>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</si>
  <si>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</si>
  <si>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</si>
  <si>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</si>
  <si>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</si>
  <si>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</si>
  <si>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</si>
  <si>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</si>
  <si>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</si>
  <si>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</si>
  <si>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</si>
  <si>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</si>
  <si>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</si>
  <si>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</si>
  <si>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</si>
  <si>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</si>
  <si>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</si>
  <si>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</si>
  <si>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</si>
  <si>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</si>
  <si>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</si>
  <si>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</si>
  <si>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</si>
  <si>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</si>
  <si>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</si>
  <si>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</si>
  <si>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</si>
  <si>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</si>
  <si>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</si>
  <si>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</si>
  <si>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</si>
  <si>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</si>
  <si>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</si>
  <si>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</si>
  <si>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</si>
  <si>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</si>
  <si>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</si>
  <si>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</si>
  <si>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</si>
  <si>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</si>
  <si>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</si>
  <si>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</si>
  <si>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</si>
  <si>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</si>
  <si>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</si>
  <si>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</si>
  <si>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</si>
  <si>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</si>
  <si>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</si>
  <si>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</si>
  <si>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</si>
  <si>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</si>
  <si>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</si>
  <si>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</si>
  <si>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</si>
  <si>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</si>
  <si>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</si>
  <si>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</si>
  <si>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</si>
  <si>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</si>
  <si>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</si>
  <si>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</si>
  <si>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</si>
  <si>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</si>
  <si>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</si>
  <si>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</si>
  <si>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</si>
  <si>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</si>
  <si>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</si>
  <si>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</si>
  <si>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</si>
  <si>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</si>
  <si>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</si>
  <si>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</si>
  <si>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</si>
  <si>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</si>
  <si>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</si>
  <si>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</si>
  <si>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</si>
  <si>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</si>
  <si>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</si>
  <si>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</si>
  <si>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</si>
  <si>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</si>
  <si>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</si>
  <si>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</si>
  <si>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</si>
  <si>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</si>
  <si>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</si>
  <si>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</si>
  <si>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</si>
  <si>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</si>
  <si>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</si>
  <si>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</si>
  <si>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</si>
  <si>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</si>
  <si>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</si>
  <si>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</si>
  <si>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</si>
  <si>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</si>
  <si>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</si>
  <si>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</si>
  <si>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</si>
  <si>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</si>
  <si>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</si>
  <si>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</si>
  <si>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</si>
  <si>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</si>
  <si>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</si>
  <si>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</si>
  <si>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</si>
  <si>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</si>
  <si>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</si>
  <si>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</si>
  <si>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</si>
  <si>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</si>
  <si>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</si>
  <si>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</si>
  <si>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</si>
  <si>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</si>
  <si>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</si>
  <si>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</si>
  <si>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</si>
  <si>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</si>
  <si>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</si>
  <si>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</si>
  <si>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</si>
  <si>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</si>
  <si>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</si>
  <si>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</si>
  <si>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</si>
  <si>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</si>
  <si>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</si>
  <si>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</si>
  <si>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</si>
  <si>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</si>
  <si>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</si>
  <si>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</si>
  <si>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</si>
  <si>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</si>
  <si>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</si>
  <si>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</si>
  <si>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</si>
  <si>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</si>
  <si>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</si>
  <si>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</si>
  <si>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</si>
  <si>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</si>
  <si>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</si>
  <si>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</si>
  <si>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</si>
  <si>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</si>
  <si>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</si>
  <si>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</si>
  <si>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</si>
  <si>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</si>
  <si>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</si>
  <si>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</si>
  <si>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</si>
  <si>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</si>
  <si>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</si>
  <si>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</si>
  <si>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</si>
  <si>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</si>
  <si>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</si>
  <si>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</si>
  <si>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</si>
  <si>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</si>
  <si>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</si>
  <si>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</si>
  <si>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</si>
  <si>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</si>
  <si>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</si>
  <si>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</si>
  <si>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</si>
  <si>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</si>
  <si>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</si>
  <si>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</si>
  <si>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</si>
  <si>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</si>
  <si>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</si>
  <si>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</si>
  <si>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</si>
  <si>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</si>
  <si>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</si>
  <si>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</si>
  <si>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</si>
  <si>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</si>
  <si>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</si>
  <si>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</si>
  <si>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</si>
  <si>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</si>
  <si>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</si>
  <si>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</si>
  <si>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</si>
  <si>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</si>
  <si>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</si>
  <si>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</si>
  <si>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</si>
  <si>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</si>
  <si>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</si>
  <si>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</si>
  <si>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</si>
  <si>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</si>
  <si>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</si>
  <si>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</si>
  <si>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</si>
  <si>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</si>
  <si>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</si>
  <si>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</si>
  <si>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</si>
  <si>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</si>
  <si>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</si>
  <si>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</si>
  <si>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</si>
  <si>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</si>
  <si>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</si>
  <si>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</si>
  <si>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</si>
  <si>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</si>
  <si>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</si>
  <si>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</si>
  <si>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</si>
  <si>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</si>
  <si>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</si>
  <si>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</si>
  <si>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</si>
  <si>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</si>
  <si>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</si>
  <si>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</si>
  <si>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</si>
  <si>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</si>
  <si>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</si>
  <si>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</si>
  <si>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</si>
  <si>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</si>
  <si>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</si>
  <si>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</si>
  <si>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</si>
  <si>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</si>
  <si>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</si>
  <si>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</si>
  <si>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</si>
  <si>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</si>
  <si>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</si>
  <si>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</si>
  <si>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</si>
  <si>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</si>
  <si>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</si>
  <si>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</si>
  <si>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</si>
  <si>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</si>
  <si>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</si>
  <si>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</si>
  <si>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</si>
  <si>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</si>
  <si>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</si>
  <si>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</si>
  <si>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</si>
  <si>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</si>
  <si>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</si>
  <si>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</si>
  <si>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</si>
  <si>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</si>
  <si>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</si>
  <si>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</si>
  <si>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</si>
  <si>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</si>
  <si>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</si>
  <si>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</si>
  <si>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</si>
  <si>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</si>
  <si>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</si>
  <si>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</si>
  <si>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</si>
  <si>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</si>
  <si>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</si>
  <si>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</si>
  <si>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</si>
  <si>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</si>
  <si>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</si>
  <si>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</si>
  <si>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</si>
  <si>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</si>
  <si>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</si>
  <si>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</si>
  <si>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</si>
  <si>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</si>
  <si>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</si>
  <si>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</si>
  <si>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</si>
  <si>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</si>
  <si>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</si>
  <si>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</si>
  <si>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</si>
  <si>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</si>
  <si>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</si>
  <si>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</si>
  <si>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</si>
  <si>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</si>
  <si>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</si>
  <si>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</si>
  <si>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</si>
  <si>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</si>
  <si>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</si>
  <si>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</si>
  <si>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</si>
  <si>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</si>
  <si>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</si>
  <si>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</si>
  <si>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</si>
  <si>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</si>
  <si>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</si>
  <si>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</si>
  <si>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</si>
  <si>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</si>
  <si>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</si>
  <si>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</si>
  <si>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</si>
  <si>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</si>
  <si>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</si>
  <si>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</si>
  <si>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</si>
  <si>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</si>
  <si>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</si>
  <si>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</si>
  <si>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</si>
  <si>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</si>
  <si>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</si>
  <si>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</si>
  <si>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</si>
  <si>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</si>
  <si>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</si>
  <si>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</si>
  <si>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</si>
  <si>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</si>
  <si>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</si>
  <si>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</si>
  <si>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</si>
  <si>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</si>
  <si>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</si>
  <si>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</si>
  <si>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</si>
  <si>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</si>
  <si>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</si>
  <si>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</si>
  <si>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</si>
  <si>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</si>
  <si>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</si>
  <si>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</si>
  <si>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</si>
  <si>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</si>
  <si>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</si>
  <si>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</si>
  <si>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</si>
  <si>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</si>
  <si>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</si>
  <si>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</si>
  <si>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</si>
  <si>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</si>
  <si>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</si>
  <si>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</si>
  <si>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</si>
  <si>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</si>
  <si>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</si>
  <si>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</si>
  <si>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</si>
  <si>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</si>
  <si>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</si>
  <si>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</si>
  <si>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</si>
  <si>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</si>
  <si>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</si>
  <si>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</si>
  <si>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</si>
  <si>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</si>
  <si>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</si>
  <si>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</si>
  <si>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</si>
  <si>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</si>
  <si>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</si>
  <si>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</si>
  <si>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</si>
  <si>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</si>
  <si>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</si>
  <si>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</si>
  <si>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</si>
  <si>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</si>
  <si>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</si>
  <si>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</si>
  <si>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</si>
  <si>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</si>
  <si>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</si>
  <si>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</si>
  <si>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</si>
  <si>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</si>
  <si>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</si>
  <si>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</si>
  <si>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</si>
  <si>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</si>
  <si>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</si>
  <si>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</si>
  <si>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</si>
  <si>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</si>
  <si>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</si>
  <si>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</si>
  <si>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</si>
  <si>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</si>
  <si>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</si>
  <si>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</si>
  <si>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</si>
  <si>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</si>
  <si>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</si>
  <si>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</si>
  <si>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</si>
  <si>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</si>
  <si>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</si>
  <si>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</si>
  <si>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</si>
  <si>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</si>
  <si>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</si>
  <si>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</si>
  <si>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</si>
  <si>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</si>
  <si>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</si>
  <si>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</si>
  <si>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</si>
  <si>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</si>
  <si>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</si>
  <si>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</si>
  <si>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</si>
  <si>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</si>
  <si>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</si>
  <si>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</si>
  <si>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</si>
  <si>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</si>
  <si>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</si>
  <si>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</si>
  <si>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</si>
  <si>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</si>
  <si>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</si>
  <si>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</si>
  <si>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</si>
  <si>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</si>
  <si>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</si>
  <si>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</si>
  <si>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</si>
  <si>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</si>
  <si>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</si>
  <si>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</si>
  <si>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</si>
  <si>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</si>
  <si>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</si>
  <si>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</si>
  <si>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</si>
  <si>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</si>
  <si>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</si>
  <si>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</si>
  <si>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</si>
  <si>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</si>
  <si>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</si>
  <si>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</si>
  <si>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</si>
  <si>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</si>
  <si>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</si>
  <si>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</si>
  <si>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</si>
  <si>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</si>
  <si>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</si>
  <si>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</si>
  <si>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</si>
  <si>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</si>
  <si>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</si>
  <si>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</si>
  <si>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</si>
  <si>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</si>
  <si>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</si>
  <si>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</si>
  <si>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</si>
  <si>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</si>
  <si>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</si>
  <si>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</si>
  <si>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</si>
  <si>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</si>
  <si>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</si>
  <si>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</si>
  <si>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</si>
  <si>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</si>
  <si>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</si>
  <si>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</si>
  <si>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</si>
  <si>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</si>
  <si>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</si>
  <si>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</si>
  <si>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</si>
  <si>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</si>
  <si>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</si>
  <si>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</si>
  <si>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</si>
  <si>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</si>
  <si>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</si>
  <si>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</si>
  <si>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</si>
  <si>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</si>
  <si>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</si>
  <si>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</si>
  <si>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</si>
  <si>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</si>
  <si>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</si>
  <si>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</si>
  <si>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</si>
  <si>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</si>
  <si>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</si>
  <si>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</si>
  <si>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</si>
  <si>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</si>
  <si>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</si>
  <si>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</si>
  <si>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</si>
  <si>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</si>
  <si>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</si>
  <si>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</si>
  <si>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</si>
  <si>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</si>
  <si>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</si>
  <si>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</si>
  <si>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</si>
  <si>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</si>
  <si>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</si>
  <si>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</si>
  <si>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</si>
  <si>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</si>
  <si>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</si>
  <si>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</si>
  <si>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</si>
  <si>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</si>
  <si>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</si>
  <si>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</si>
  <si>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</si>
  <si>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</si>
  <si>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</si>
  <si>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</si>
  <si>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</si>
  <si>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</si>
  <si>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</si>
  <si>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</si>
  <si>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</si>
  <si>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</si>
  <si>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</si>
  <si>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</si>
  <si>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</si>
  <si>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</si>
  <si>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</si>
  <si>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</si>
  <si>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</si>
  <si>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</si>
  <si>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</si>
  <si>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</si>
  <si>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</si>
  <si>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</si>
  <si>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</si>
  <si>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</si>
  <si>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</si>
  <si>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</si>
  <si>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</si>
  <si>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</si>
  <si>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</si>
  <si>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</si>
  <si>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</si>
  <si>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</si>
  <si>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</si>
  <si>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</si>
  <si>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</si>
  <si>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</si>
  <si>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</si>
  <si>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</si>
  <si>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</si>
  <si>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</si>
  <si>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</si>
  <si>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</si>
  <si>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</si>
  <si>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</si>
  <si>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</si>
  <si>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</si>
  <si>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</si>
  <si>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</si>
  <si>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</si>
  <si>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</si>
  <si>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</si>
  <si>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</si>
  <si>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</si>
  <si>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</si>
  <si>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</si>
  <si>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</si>
  <si>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</si>
  <si>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</si>
  <si>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</si>
  <si>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</si>
  <si>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</si>
  <si>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</si>
  <si>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</si>
  <si>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</si>
  <si>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</si>
  <si>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</si>
  <si>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</si>
  <si>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</si>
  <si>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</si>
  <si>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</si>
  <si>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</si>
  <si>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</si>
  <si>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</si>
  <si>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</si>
  <si>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</si>
  <si>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</si>
  <si>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</si>
  <si>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</si>
  <si>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</si>
  <si>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</si>
  <si>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</si>
  <si>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</si>
  <si>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</si>
  <si>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</si>
  <si>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</si>
  <si>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</si>
  <si>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</si>
  <si>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</si>
  <si>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</si>
  <si>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</si>
  <si>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</si>
  <si>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</si>
  <si>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</si>
  <si>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</si>
  <si>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</si>
  <si>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13;30</t>
  </si>
  <si>
    <t xml:space="preserve">MC1 08:04, licenciado 09:53, segue intervalo 11:57 até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</si>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</sst>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S322" activePane="bottomRight" state="frozen"/>
      <selection pane="bottomRight" activeCell="AT333" sqref="AT33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1613</v>
      </c>
      <c r="BK331" s="16" t="s">
        <v>1613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1613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1614</v>
      </c>
      <c r="BK332" s="16" t="s">
        <v>1615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1616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1617</v>
      </c>
      <c r="BK333" s="16" t="s">
        <v>1617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1619</v>
      </c>
      <c r="I334" s="106" t="s">
        <v>1620</v>
      </c>
      <c r="J334" s="105">
        <v>73</v>
      </c>
      <c r="K334" s="105">
        <v>42</v>
      </c>
      <c r="L334" s="105" t="s">
        <v>624</v>
      </c>
      <c r="M334" s="127" t="s">
        <v>1621</v>
      </c>
      <c r="N334" s="127" t="s">
        <v>1621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1622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1623</v>
      </c>
      <c r="BK334" s="16" t="s">
        <v>1623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1624</v>
      </c>
      <c r="BK335" s="16" t="s">
        <v>1625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1626</v>
      </c>
      <c r="BK336" s="16" t="s">
        <v>1626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1628</v>
      </c>
      <c r="BK337" s="16" t="s">
        <v>1628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5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5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285" t="str">
        <f>IF(F343=0, "*", IFERROR(_xlfn.XLOOKUP(F343, BS_ATIVIDADE[ATIVIDADE], BS_ATIVIDADE[UNIDADE]), "*"))</f>
        <v>M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287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288">
        <f>IF(BS_CONTROLE[[#This Row],[SUB]]=0, "-", BS_CONTROLE[[#This Row],[SUB]])</f>
        <v>73</v>
      </c>
      <c r="AP343" s="105">
        <f>BS_CONTROLE[[#This Row],[KM - Inicio]]</f>
        <v>154.30000000000001</v>
      </c>
      <c r="AQ343" s="288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1629</v>
      </c>
      <c r="W344" s="151" t="s">
        <v>1630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>W92</v>
      </c>
      <c r="B345" s="102"/>
      <c r="C345" s="134" t="str">
        <f>IF(BS_CONTROLE[[#This Row],[DATA]]="","",WEEKNUM(BS_CONTROLE[[#This Row],[DATA]]))</f>
        <v/>
      </c>
      <c r="D345" s="222" t="s">
        <v>865</v>
      </c>
      <c r="E345" s="233">
        <v>325</v>
      </c>
      <c r="F345" s="227" t="s">
        <v>638</v>
      </c>
      <c r="G345" s="142" t="str">
        <f>IF(D345="","*",VLOOKUP(F345,BS_ATIVIDADE[],3,FALSE))</f>
        <v>OUTROS</v>
      </c>
      <c r="H345" s="106" t="s">
        <v>14</v>
      </c>
      <c r="I345" s="106" t="s">
        <v>1631</v>
      </c>
      <c r="J345" s="105">
        <v>73</v>
      </c>
      <c r="K345" s="105">
        <v>7</v>
      </c>
      <c r="L345" s="105">
        <v>59</v>
      </c>
      <c r="M345" s="127" t="s">
        <v>1632</v>
      </c>
      <c r="N345" s="127" t="s">
        <v>14</v>
      </c>
      <c r="O345" s="106">
        <v>0.375</v>
      </c>
      <c r="P345" s="106">
        <v>4.1666666666666664E-2</v>
      </c>
      <c r="Q345" s="105">
        <v>1</v>
      </c>
      <c r="R345" s="9" t="str">
        <f>IF(F345=0, "*", IFERROR(_xlfn.XLOOKUP(F345, BS_ATIVIDADE[ATIVIDADE], BS_ATIVIDADE[UNIDADE]), "*"))</f>
        <v>BINÁRIO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1633</v>
      </c>
      <c r="W345" s="151" t="s">
        <v>1371</v>
      </c>
      <c r="X345" s="104" t="s">
        <v>452</v>
      </c>
      <c r="Y345" s="129"/>
      <c r="Z345" s="104"/>
      <c r="AA345" s="105" t="s">
        <v>1634</v>
      </c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DESLOCAMENTO</v>
      </c>
      <c r="AJ345" s="8" t="str">
        <f>IF(BS_CONTROLE[[#This Row],[Atividade]]=0, "-", BS_CONTROLE[[#This Row],[Atividade]])</f>
        <v>DESLOCAMENTO</v>
      </c>
      <c r="AK345" s="30" t="str">
        <f>BS_CONTROLE[[#This Row],[Local - Partida]]</f>
        <v>ZTO</v>
      </c>
      <c r="AL345" s="30" t="str">
        <f>BS_CONTROLE[[#This Row],[Local - Encerramento]]</f>
        <v>K58K59</v>
      </c>
      <c r="AM345" s="105" t="str">
        <f>IF(BS_CONTROLE[[#This Row],[Entre - Estações]]=0, "-", BS_CONTROLE[[#This Row],[Entre - Estações]])</f>
        <v>ZTO-</v>
      </c>
      <c r="AN345" s="105" t="str">
        <f>IF(BS_CONTROLE[[#This Row],[SB]]=0, "-", BS_CONTROLE[[#This Row],[SB]])</f>
        <v>ZTO</v>
      </c>
      <c r="AO345" s="105">
        <f>IF(BS_CONTROLE[[#This Row],[SUB]]=0, "-", BS_CONTROLE[[#This Row],[SUB]])</f>
        <v>73</v>
      </c>
      <c r="AP345" s="105">
        <f>BS_CONTROLE[[#This Row],[KM - Inicio]]</f>
        <v>7</v>
      </c>
      <c r="AQ345" s="105">
        <f>BS_CONTROLE[[#This Row],[KM - Inicio]]</f>
        <v>7</v>
      </c>
      <c r="AR345" s="108"/>
      <c r="AS345" s="108"/>
      <c r="AT345" s="108"/>
      <c r="AU345" s="135"/>
      <c r="AV345" s="135"/>
      <c r="AW345" s="13"/>
      <c r="AX345" s="13"/>
      <c r="AY345" s="176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BINÁRIO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1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601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87" operator="equal">
      <formula>"NÃO"</formula>
    </cfRule>
    <cfRule type="cellIs" dxfId="189" priority="12188" operator="equal">
      <formula>"SIM"</formula>
    </cfRule>
  </conditionalFormatting>
  <conditionalFormatting sqref="AZ6:AZ1079">
    <cfRule type="expression" dxfId="188" priority="54643">
      <formula>#REF!=1</formula>
    </cfRule>
  </conditionalFormatting>
  <conditionalFormatting sqref="BE6:BE1079 AY6:AY1079 U6:U1079">
    <cfRule type="cellIs" dxfId="187" priority="54627" operator="equal">
      <formula>"ERRO"</formula>
    </cfRule>
  </conditionalFormatting>
  <conditionalFormatting sqref="BQ6:BQ1079">
    <cfRule type="cellIs" dxfId="186" priority="54622" operator="equal">
      <formula>"Produção e Intervalo"</formula>
    </cfRule>
    <cfRule type="cellIs" dxfId="185" priority="54623" operator="equal">
      <formula>"Aderente"</formula>
    </cfRule>
    <cfRule type="cellIs" dxfId="184" priority="54624" operator="equal">
      <formula>"Intervalo"</formula>
    </cfRule>
    <cfRule type="cellIs" dxfId="183" priority="54625" operator="equal">
      <formula>"Produção"</formula>
    </cfRule>
    <cfRule type="cellIs" dxfId="182" priority="54626" operator="equal">
      <formula>"ERRO"</formula>
    </cfRule>
  </conditionalFormatting>
  <conditionalFormatting sqref="BR6:BS1079">
    <cfRule type="cellIs" dxfId="181" priority="54604" operator="equal">
      <formula>"*"</formula>
    </cfRule>
    <cfRule type="cellIs" dxfId="180" priority="54605" operator="greaterThanOrEqual">
      <formula>1</formula>
    </cfRule>
    <cfRule type="cellIs" dxfId="179" priority="54606" operator="lessThan">
      <formula>1</formula>
    </cfRule>
  </conditionalFormatting>
  <conditionalFormatting sqref="BK2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04" operator="equal">
      <formula>"OPORTUNIDADE"</formula>
    </cfRule>
  </conditionalFormatting>
  <conditionalFormatting sqref="Y28:Z29">
    <cfRule type="cellIs" dxfId="177" priority="502" operator="equal">
      <formula>"NÃO"</formula>
    </cfRule>
    <cfRule type="cellIs" dxfId="176" priority="503" operator="equal">
      <formula>"SIM"</formula>
    </cfRule>
  </conditionalFormatting>
  <conditionalFormatting sqref="BK1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1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80" operator="equal">
      <formula>"OPORTUNIDADE"</formula>
    </cfRule>
  </conditionalFormatting>
  <conditionalFormatting sqref="Z39">
    <cfRule type="cellIs" dxfId="174" priority="478" operator="equal">
      <formula>"NÃO"</formula>
    </cfRule>
    <cfRule type="cellIs" dxfId="173" priority="479" operator="equal">
      <formula>"SIM"</formula>
    </cfRule>
  </conditionalFormatting>
  <conditionalFormatting sqref="Y42:Y43">
    <cfRule type="cellIs" dxfId="172" priority="477" operator="equal">
      <formula>"OPORTUNIDADE"</formula>
    </cfRule>
  </conditionalFormatting>
  <conditionalFormatting sqref="Y42:Y43">
    <cfRule type="cellIs" dxfId="171" priority="475" operator="equal">
      <formula>"NÃO"</formula>
    </cfRule>
    <cfRule type="cellIs" dxfId="170" priority="476" operator="equal">
      <formula>"SIM"</formula>
    </cfRule>
  </conditionalFormatting>
  <conditionalFormatting sqref="BK4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48" operator="equal">
      <formula>"OPORTUNIDADE"</formula>
    </cfRule>
  </conditionalFormatting>
  <conditionalFormatting sqref="Y46:Z46 Z47:Z48 Y47:Y50">
    <cfRule type="cellIs" dxfId="168" priority="446" operator="equal">
      <formula>"NÃO"</formula>
    </cfRule>
    <cfRule type="cellIs" dxfId="167" priority="447" operator="equal">
      <formula>"SIM"</formula>
    </cfRule>
  </conditionalFormatting>
  <conditionalFormatting sqref="BK3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20" operator="equal">
      <formula>"OPORTUNIDADE"</formula>
    </cfRule>
  </conditionalFormatting>
  <conditionalFormatting sqref="Z57">
    <cfRule type="cellIs" dxfId="165" priority="418" operator="equal">
      <formula>"NÃO"</formula>
    </cfRule>
    <cfRule type="cellIs" dxfId="164" priority="419" operator="equal">
      <formula>"SIM"</formula>
    </cfRule>
  </conditionalFormatting>
  <conditionalFormatting sqref="BK3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4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07" operator="equal">
      <formula>"OPORTUNIDADE"</formula>
    </cfRule>
  </conditionalFormatting>
  <conditionalFormatting sqref="Y52:Y61">
    <cfRule type="cellIs" dxfId="162" priority="405" operator="equal">
      <formula>"NÃO"</formula>
    </cfRule>
    <cfRule type="cellIs" dxfId="161" priority="406" operator="equal">
      <formula>"SIM"</formula>
    </cfRule>
  </conditionalFormatting>
  <conditionalFormatting sqref="BK5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71" operator="equal">
      <formula>"OPORTUNIDADE"</formula>
    </cfRule>
  </conditionalFormatting>
  <conditionalFormatting sqref="Z73">
    <cfRule type="cellIs" dxfId="159" priority="369" operator="equal">
      <formula>"NÃO"</formula>
    </cfRule>
    <cfRule type="cellIs" dxfId="158" priority="370" operator="equal">
      <formula>"SIM"</formula>
    </cfRule>
  </conditionalFormatting>
  <conditionalFormatting sqref="Y75">
    <cfRule type="cellIs" dxfId="157" priority="365" operator="equal">
      <formula>"OPORTUNIDADE"</formula>
    </cfRule>
  </conditionalFormatting>
  <conditionalFormatting sqref="Y75">
    <cfRule type="cellIs" dxfId="156" priority="363" operator="equal">
      <formula>"NÃO"</formula>
    </cfRule>
    <cfRule type="cellIs" dxfId="155" priority="364" operator="equal">
      <formula>"SIM"</formula>
    </cfRule>
  </conditionalFormatting>
  <conditionalFormatting sqref="BK6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58" operator="equal">
      <formula>"OPORTUNIDADE"</formula>
    </cfRule>
  </conditionalFormatting>
  <conditionalFormatting sqref="Y76:Y77">
    <cfRule type="cellIs" dxfId="153" priority="356" operator="equal">
      <formula>"NÃO"</formula>
    </cfRule>
    <cfRule type="cellIs" dxfId="152" priority="357" operator="equal">
      <formula>"SIM"</formula>
    </cfRule>
  </conditionalFormatting>
  <conditionalFormatting sqref="BP7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43">
      <iconSet showValue="0">
        <cfvo type="percent" val="0"/>
        <cfvo type="num" val="1"/>
        <cfvo type="num" val="1" gte="0"/>
      </iconSet>
    </cfRule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9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8:BK1079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397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79">
    <cfRule type="iconSet" priority="64052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125">
      <iconSet showValue="0">
        <cfvo type="percent" val="0"/>
        <cfvo type="num" val="1"/>
        <cfvo type="num" val="1" gte="0"/>
      </iconSet>
    </cfRule>
    <cfRule type="iconSet" priority="64126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131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1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E1:E1048576 S6:T1079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F6:F1079 AI6:AI1079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1636</v>
      </c>
      <c r="E3" s="193" t="s">
        <v>1637</v>
      </c>
      <c r="F3" s="193" t="s">
        <v>1638</v>
      </c>
      <c r="G3" s="193" t="s">
        <v>1639</v>
      </c>
      <c r="H3" s="193" t="s">
        <v>1640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1644</v>
      </c>
      <c r="V1" s="276"/>
      <c r="W1" s="276"/>
    </row>
    <row r="2" spans="1:23" ht="15" customHeight="1">
      <c r="A2" s="87" t="s">
        <v>1645</v>
      </c>
      <c r="B2" s="87" t="s">
        <v>1646</v>
      </c>
      <c r="C2" s="87" t="s">
        <v>442</v>
      </c>
      <c r="D2" s="88" t="s">
        <v>1034</v>
      </c>
      <c r="E2" s="88" t="s">
        <v>4</v>
      </c>
      <c r="F2" s="88" t="s">
        <v>1647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1648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1649</v>
      </c>
      <c r="C2" s="121" t="s">
        <v>1019</v>
      </c>
      <c r="D2" s="76" t="s">
        <v>1021</v>
      </c>
      <c r="E2" s="76" t="s">
        <v>1650</v>
      </c>
      <c r="F2" s="99" t="s">
        <v>1651</v>
      </c>
      <c r="G2" s="76" t="s">
        <v>1652</v>
      </c>
      <c r="H2" s="76" t="s">
        <v>1653</v>
      </c>
      <c r="I2" s="76" t="s">
        <v>1654</v>
      </c>
      <c r="J2" s="76" t="s">
        <v>1655</v>
      </c>
      <c r="K2" s="78" t="s">
        <v>1656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W92</v>
      </c>
      <c r="E328" s="94" t="str">
        <f>IF(SP_NORTE!H345="","*",SP_NORTE!H345)</f>
        <v>ZTO</v>
      </c>
      <c r="F328" s="100" t="str">
        <f>IF(SP_NORTE!M345="","*",SP_NORTE!M345)</f>
        <v>ZTO-</v>
      </c>
      <c r="G328" s="95" t="str">
        <f>IF(SP_NORTE!I345="","*",SP_NORTE!I345)</f>
        <v>K58K59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 xml:space="preserve">Roberto + Juninho 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1657</v>
      </c>
      <c r="D5" s="278"/>
      <c r="E5" s="278"/>
      <c r="F5" s="278"/>
      <c r="G5" s="278"/>
      <c r="H5" s="278"/>
      <c r="I5" s="278"/>
      <c r="J5" s="279"/>
      <c r="K5" s="280" t="s">
        <v>1658</v>
      </c>
      <c r="L5" s="281"/>
      <c r="M5" s="281"/>
      <c r="N5" s="281"/>
      <c r="O5" s="282" t="s">
        <v>1659</v>
      </c>
      <c r="P5" s="283"/>
    </row>
    <row r="6" spans="1:16" s="74" customFormat="1" ht="15" customHeight="1">
      <c r="A6" s="66" t="s">
        <v>1647</v>
      </c>
      <c r="B6" s="75" t="s">
        <v>1646</v>
      </c>
      <c r="C6" s="76" t="s">
        <v>1034</v>
      </c>
      <c r="D6" s="77" t="s">
        <v>1035</v>
      </c>
      <c r="E6" s="76" t="s">
        <v>1660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1661</v>
      </c>
      <c r="M6" s="80" t="s">
        <v>642</v>
      </c>
      <c r="N6" s="81" t="s">
        <v>1029</v>
      </c>
      <c r="O6" s="156" t="s">
        <v>1072</v>
      </c>
      <c r="P6" s="132" t="s">
        <v>1662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 xml:space="preserve">MC1 08:04, licenciado 09:53, segue intervalo 11:57 até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Oportunidade</v>
      </c>
      <c r="C267" s="83" t="str">
        <f>IF(SP_NORTE!S345="","*",SP_NORTE!S345)</f>
        <v>SP NORTE</v>
      </c>
      <c r="D267" s="83" t="str">
        <f>IF(SP_NORTE!T345="","*",SP_NORTE!T345)</f>
        <v>ZCZ-ZTI</v>
      </c>
      <c r="E267" s="83" t="str">
        <f>IF(SP_NORTE!D345="","*",SP_NORTE!D345)</f>
        <v>W92</v>
      </c>
      <c r="F267" s="83" t="str">
        <f>IF(SP_NORTE!H345="","*",SP_NORTE!H345)</f>
        <v>ZTO</v>
      </c>
      <c r="G267" s="83" t="str">
        <f>IF(SP_NORTE!M345="","*",SP_NORTE!M345)</f>
        <v>ZTO-</v>
      </c>
      <c r="H267" s="116">
        <f>IF(SP_NORTE!K345="","*",SP_NORTE!K345)</f>
        <v>7</v>
      </c>
      <c r="I267" s="113">
        <f>IF(SP_NORTE!O345="","*",SP_NORTE!O345)</f>
        <v>0.375</v>
      </c>
      <c r="J267" s="113">
        <f>IF(SP_NORTE!P345="","*",SP_NORTE!P345)</f>
        <v>4.1666666666666664E-2</v>
      </c>
      <c r="K267" s="83" t="str">
        <f>IF(SP_NORTE!AK345="","*",SP_NORTE!AK345)</f>
        <v>ZTO</v>
      </c>
      <c r="L267" s="83" t="str">
        <f>IF(SP_NORTE!AM345="","*",SP_NORTE!AM345)</f>
        <v>ZTO-</v>
      </c>
      <c r="M267" s="83">
        <f>IF(SP_NORTE!AP345="","*",SP_NORTE!AP345)</f>
        <v>7</v>
      </c>
      <c r="N267" s="83" t="str">
        <f>IF(SP_NORTE!AM345="","*",SP_NORTE!AM345)</f>
        <v>ZTO-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2026-02-23T15:09:55Z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