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307" documentId="120_S{118792C3-22EF-5104-A093-F22BFE3913F3}" xr6:coauthVersionLast="47" xr6:coauthVersionMax="47" xr10:uidLastSave="{F21941FF-0442-4E31-A564-549762883C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6" i="1" l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M232" i="10" s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K234" i="10" s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L244" i="1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L270" i="1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K301" i="1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K312" i="1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K320" i="10" s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K322" i="1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M338" i="10" s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K337" i="1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M366" i="10" s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M370" i="10" s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L369" i="1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K373" i="10" s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L390" i="1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M395" i="10" s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K411" i="1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K419" i="10" s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L424" i="1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K449" i="10" s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2" i="1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K487" i="1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K512" i="1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L650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L653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L677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L688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L695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L706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M546" i="10" s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330" i="11" l="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<sst xmlns="http://schemas.openxmlformats.org/spreadsheetml/2006/main" count="9094" uniqueCount="1561">
  <si>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</si>
  <si>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</si>
  <si>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</si>
  <si>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</si>
  <si>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</si>
  <si>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</si>
  <si>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</si>
  <si>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</si>
  <si>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</si>
  <si>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</si>
  <si>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</si>
  <si>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</si>
  <si>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</si>
  <si>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</si>
  <si>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</si>
  <si>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</si>
  <si>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</si>
  <si>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</si>
  <si>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</si>
  <si>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</si>
  <si>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</si>
  <si>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</si>
  <si>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</si>
  <si>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</si>
  <si>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</si>
  <si>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</si>
  <si>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</si>
  <si>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</si>
  <si>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</si>
  <si>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</si>
  <si>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</si>
  <si>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</si>
  <si>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</si>
  <si>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</si>
  <si>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</si>
  <si>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</si>
  <si>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</si>
  <si>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</si>
  <si>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</si>
  <si>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</si>
  <si>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</si>
  <si>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</si>
  <si>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</si>
  <si>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</si>
  <si>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</si>
  <si>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</si>
  <si>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</si>
  <si>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</si>
  <si>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</si>
  <si>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</si>
  <si>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</si>
  <si>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</si>
  <si>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</si>
  <si>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</si>
  <si>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</si>
  <si>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</si>
  <si>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</si>
  <si>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</si>
  <si>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</si>
  <si>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</si>
  <si>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</si>
  <si>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</si>
  <si>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</si>
  <si>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</si>
  <si>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</si>
  <si>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</si>
  <si>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</si>
  <si>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</si>
  <si>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</si>
  <si>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</si>
  <si>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</si>
  <si>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</si>
  <si>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</si>
  <si>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</si>
  <si>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</si>
  <si>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</si>
  <si>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</si>
  <si>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</si>
  <si>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</si>
  <si>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</si>
  <si>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</si>
  <si>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</si>
  <si>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</si>
  <si>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</si>
  <si>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</si>
  <si>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</si>
  <si>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</si>
  <si>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</si>
  <si>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</si>
  <si>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</si>
  <si>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</si>
  <si>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</si>
  <si>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</si>
  <si>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</si>
  <si>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</si>
  <si>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</si>
  <si>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</si>
  <si>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</si>
  <si>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</si>
  <si>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</si>
  <si>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</si>
  <si>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</si>
  <si>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</si>
  <si>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</si>
  <si>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</si>
  <si>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</si>
  <si>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</si>
  <si>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</si>
  <si>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</si>
  <si>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</si>
  <si>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</si>
  <si>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</si>
  <si>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</si>
  <si>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</si>
  <si>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</si>
  <si>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</si>
  <si>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</si>
  <si>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</si>
  <si>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</si>
  <si>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</si>
  <si>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</si>
  <si>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</si>
  <si>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</si>
  <si>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</si>
  <si>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</si>
  <si>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</si>
  <si>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</si>
  <si>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</si>
  <si>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</si>
  <si>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</si>
  <si>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</si>
  <si>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</si>
  <si>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</si>
  <si>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</si>
  <si>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</si>
  <si>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</si>
  <si>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</si>
  <si>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</si>
  <si>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</si>
  <si>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</si>
  <si>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</si>
  <si>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</si>
  <si>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</si>
  <si>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</si>
  <si>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</si>
  <si>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</si>
  <si>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</si>
  <si>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</si>
  <si>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</si>
  <si>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</si>
  <si>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</si>
  <si>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</si>
  <si>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</si>
  <si>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</si>
  <si>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</si>
  <si>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</si>
  <si>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</si>
  <si>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</si>
  <si>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</si>
  <si>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</si>
  <si>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</si>
  <si>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</si>
  <si>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</si>
  <si>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</si>
  <si>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</si>
  <si>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</si>
  <si>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</si>
  <si>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</si>
  <si>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</si>
  <si>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</si>
  <si>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</si>
  <si>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</si>
  <si>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</si>
  <si>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</si>
  <si>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</si>
  <si>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</si>
  <si>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</si>
  <si>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</si>
  <si>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</si>
  <si>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</si>
  <si>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</si>
  <si>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</si>
  <si>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</si>
  <si>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</si>
  <si>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</si>
  <si>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</si>
  <si>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</si>
  <si>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</si>
  <si>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</si>
  <si>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</si>
  <si>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</si>
  <si>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</si>
  <si>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</si>
  <si>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</si>
  <si>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</si>
  <si>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</si>
  <si>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</si>
  <si>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</si>
  <si>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</si>
  <si>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</si>
  <si>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</si>
  <si>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</si>
  <si>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</si>
  <si>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</si>
  <si>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</si>
  <si>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</si>
  <si>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</si>
  <si>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</si>
  <si>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</si>
  <si>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</si>
  <si>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</si>
  <si>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</si>
  <si>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</si>
  <si>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</si>
  <si>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</si>
  <si>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</si>
  <si>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</si>
  <si>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</si>
  <si>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</si>
  <si>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</si>
  <si>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</si>
  <si>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</si>
  <si>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</si>
  <si>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</si>
  <si>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</si>
  <si>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</si>
  <si>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</si>
  <si>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</si>
  <si>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</si>
  <si>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</si>
  <si>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</si>
  <si>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</si>
  <si>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</si>
  <si>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</si>
  <si>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</si>
  <si>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</si>
  <si>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</si>
  <si>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</si>
  <si>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</si>
  <si>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</si>
  <si>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</si>
  <si>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</si>
  <si>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</si>
  <si>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</si>
  <si>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</si>
  <si>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</si>
  <si>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</si>
  <si>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</si>
  <si>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</si>
  <si>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</si>
  <si>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</si>
  <si>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</si>
  <si>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</si>
  <si>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</si>
  <si>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</si>
  <si>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</si>
  <si>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</si>
  <si>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</si>
  <si>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</si>
  <si>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</si>
  <si>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</si>
  <si>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</si>
  <si>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</si>
  <si>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</si>
  <si>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</si>
  <si>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</si>
  <si>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</si>
  <si>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</si>
  <si>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</si>
  <si>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</si>
  <si>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</si>
  <si>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</si>
  <si>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</si>
  <si>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</si>
  <si>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</si>
  <si>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</si>
  <si>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</si>
  <si>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</si>
  <si>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</si>
  <si>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</si>
  <si>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</si>
  <si>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</si>
  <si>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</si>
  <si>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</si>
  <si>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</si>
  <si>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</si>
  <si>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</si>
  <si>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</si>
  <si>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</si>
  <si>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</si>
  <si>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</si>
  <si>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</si>
  <si>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</si>
  <si>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</si>
  <si>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</si>
  <si>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</si>
  <si>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</si>
  <si>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</si>
  <si>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</si>
  <si>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</si>
  <si>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</si>
  <si>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</si>
  <si>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</si>
  <si>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</si>
  <si>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</si>
  <si>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</si>
  <si>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</si>
  <si>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</si>
  <si>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</si>
  <si>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</si>
  <si>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</si>
  <si>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</si>
  <si>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</si>
  <si>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</si>
  <si>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</si>
  <si>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</si>
  <si>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</si>
  <si>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</si>
  <si>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</si>
  <si>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</si>
  <si>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</si>
  <si>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</si>
  <si>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</si>
  <si>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</si>
  <si>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</si>
  <si>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</si>
  <si>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</si>
  <si>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</si>
  <si>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</si>
  <si>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</si>
  <si>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</si>
  <si>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</si>
  <si>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</si>
  <si>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</si>
  <si>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</si>
  <si>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</si>
  <si>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</si>
  <si>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</si>
  <si>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</si>
  <si>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</si>
  <si>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</si>
  <si>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</si>
  <si>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</si>
  <si>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</si>
  <si>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</si>
  <si>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</si>
  <si>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</si>
  <si>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</si>
  <si>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</si>
  <si>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</si>
  <si>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</si>
  <si>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</si>
  <si>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</si>
  <si>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</si>
  <si>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</si>
  <si>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</si>
  <si>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</si>
  <si>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</si>
  <si>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</si>
  <si>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</si>
  <si>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</si>
  <si>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</si>
  <si>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</si>
  <si>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</si>
  <si>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</si>
  <si>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</si>
  <si>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</si>
  <si>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</si>
  <si>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</si>
  <si>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</si>
  <si>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</si>
  <si>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</si>
  <si>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</si>
  <si>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</si>
  <si>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</si>
  <si>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</si>
  <si>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</si>
  <si>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</si>
  <si>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</si>
  <si>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</si>
  <si>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</si>
  <si>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</si>
  <si>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</si>
  <si>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</si>
  <si>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</si>
  <si>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</si>
  <si>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</si>
  <si>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</si>
  <si>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</si>
  <si>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</si>
  <si>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</si>
  <si>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</si>
  <si>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</si>
  <si>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</si>
  <si>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</si>
  <si>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</si>
  <si>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</si>
  <si>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</si>
  <si>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</si>
  <si>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</si>
  <si>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</si>
  <si>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</si>
  <si>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</si>
  <si>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</si>
  <si>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</si>
  <si>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</si>
  <si>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</si>
  <si>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</si>
  <si>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</si>
  <si>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</si>
  <si>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</si>
  <si>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</si>
  <si>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</si>
  <si>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</si>
  <si>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</si>
  <si>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</si>
  <si>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</si>
  <si>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</si>
  <si>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</si>
  <si>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</si>
  <si>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</si>
  <si>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</si>
  <si>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</si>
  <si>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</si>
  <si>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</si>
  <si>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</si>
  <si>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</si>
  <si>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</si>
  <si>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</si>
  <si>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</si>
  <si>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</si>
  <si>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</si>
  <si>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</si>
  <si>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</si>
  <si>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</si>
  <si>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</si>
  <si>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</si>
  <si>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</si>
  <si>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</si>
  <si>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</si>
  <si>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</si>
  <si>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</si>
  <si>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</si>
  <si>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</si>
  <si>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</si>
  <si>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</si>
  <si>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</si>
  <si>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</si>
  <si>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</si>
  <si>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</si>
  <si>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</si>
  <si>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</si>
  <si>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</si>
  <si>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</si>
  <si>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</si>
  <si>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</si>
  <si>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</si>
  <si>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</si>
  <si>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</si>
  <si>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</si>
  <si>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</si>
  <si>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</si>
  <si>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</si>
  <si>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</si>
  <si>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</si>
  <si>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</si>
  <si>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</si>
  <si>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</si>
  <si>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</si>
  <si>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</si>
  <si>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</si>
  <si>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</si>
  <si>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</si>
  <si>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</si>
  <si>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</si>
  <si>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</si>
  <si>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</si>
  <si>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</si>
  <si>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</si>
  <si>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</si>
  <si>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</si>
  <si>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</si>
  <si>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</si>
  <si>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</si>
  <si>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</si>
  <si>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</si>
  <si>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</si>
  <si>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</si>
  <si>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</si>
  <si>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</si>
  <si>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</si>
  <si>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</si>
  <si>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</si>
  <si>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</si>
  <si>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</si>
  <si>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</si>
  <si>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</si>
  <si>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</si>
  <si>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</si>
  <si>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</si>
  <si>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</si>
  <si>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</si>
  <si>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</si>
  <si>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</si>
  <si>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</si>
  <si>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</si>
  <si>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</si>
  <si>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</si>
  <si>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</si>
  <si>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</si>
  <si>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</si>
  <si>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</si>
  <si>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</si>
  <si>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</si>
  <si>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</si>
  <si>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</si>
  <si>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</si>
  <si>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</si>
  <si>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</si>
  <si>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</si>
  <si>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</si>
  <si>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</si>
  <si>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</si>
  <si>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</si>
  <si>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</si>
  <si>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</si>
  <si>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</si>
  <si>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</si>
  <si>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</si>
  <si>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</si>
  <si>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</si>
  <si>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</si>
  <si>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</si>
  <si>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</si>
  <si>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</si>
  <si>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</si>
  <si>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</si>
  <si>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</si>
  <si>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</si>
  <si>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</si>
  <si>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</si>
  <si>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</si>
  <si>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</si>
  <si>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</si>
  <si>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</si>
  <si>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</si>
  <si>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</si>
  <si>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</si>
  <si>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</si>
  <si>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</si>
  <si>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</si>
  <si>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</si>
  <si>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</si>
  <si>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</si>
  <si>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</si>
  <si>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</si>
  <si>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</si>
  <si>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</si>
  <si>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</si>
  <si>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</si>
  <si>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</si>
  <si>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</si>
  <si>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</si>
  <si>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</si>
  <si>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</si>
  <si>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</si>
  <si>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</si>
  <si>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</si>
  <si>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</si>
  <si>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</si>
  <si>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</si>
  <si>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</si>
  <si>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</si>
  <si>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</si>
  <si>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</si>
  <si>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</si>
  <si>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</si>
  <si>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</si>
  <si>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</si>
  <si>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</si>
  <si>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</si>
  <si>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</si>
  <si>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</si>
  <si>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</si>
  <si>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</si>
  <si>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</si>
  <si>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</si>
  <si>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</si>
  <si>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</si>
  <si>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</si>
  <si>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</si>
  <si>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</si>
  <si>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</si>
  <si>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</si>
  <si>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</si>
  <si>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</si>
  <si>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</si>
  <si>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</si>
  <si>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</si>
  <si>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</si>
  <si>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</si>
  <si>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</si>
  <si>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</si>
  <si>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</si>
  <si>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</si>
  <si>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</si>
  <si>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</si>
  <si>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</si>
  <si>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</si>
  <si>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</si>
  <si>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</si>
  <si>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</si>
  <si>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</si>
  <si>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</si>
  <si>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</si>
  <si>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</si>
  <si>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</si>
  <si>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</si>
  <si>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</si>
  <si>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</si>
  <si>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</si>
  <si>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</si>
  <si>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</si>
  <si>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</si>
  <si>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</si>
  <si>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</si>
  <si>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</si>
  <si>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</si>
  <si>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</si>
  <si>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</si>
  <si>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</si>
  <si>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</si>
  <si>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</si>
  <si>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</si>
  <si>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</si>
  <si>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</si>
  <si>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</si>
  <si>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</si>
  <si>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</si>
  <si>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</si>
  <si>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</si>
  <si>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</si>
  <si>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</si>
  <si>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</si>
  <si>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</si>
  <si>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</si>
  <si>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</si>
  <si>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</si>
  <si>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</si>
  <si>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</si>
  <si>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</si>
  <si>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</si>
  <si>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</si>
  <si>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</si>
  <si>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</si>
  <si>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</si>
  <si>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</si>
  <si>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</si>
  <si>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</si>
  <si>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</si>
  <si>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</si>
  <si>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</si>
  <si>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</si>
  <si>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</si>
  <si>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</si>
  <si>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</si>
  <si>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</si>
  <si>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</si>
  <si>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</si>
  <si>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</si>
  <si>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</si>
  <si>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</si>
  <si>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</si>
  <si>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</si>
  <si>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</si>
  <si>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</si>
  <si>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</si>
  <si>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</si>
  <si>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</si>
  <si>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</si>
  <si>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</si>
  <si>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</si>
  <si>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</si>
  <si>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</si>
  <si>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</si>
  <si>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</si>
  <si>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</si>
  <si>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</si>
  <si>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</si>
  <si>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</si>
  <si>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</si>
  <si>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</si>
  <si>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</si>
  <si>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</si>
  <si>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</si>
  <si>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</si>
  <si>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</si>
  <si>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</si>
  <si>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</si>
  <si>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</si>
  <si>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</si>
  <si>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</si>
  <si>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</si>
  <si>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</si>
  <si>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</si>
  <si>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</si>
  <si>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</si>
  <si>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</si>
  <si>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</si>
  <si>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</si>
  <si>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</si>
  <si>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</si>
  <si>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</si>
  <si>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</si>
  <si>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</si>
  <si>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</si>
  <si>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</si>
  <si>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</si>
  <si>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</si>
  <si>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</si>
  <si>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</si>
  <si>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</si>
  <si>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</si>
  <si>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</si>
  <si>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</si>
  <si>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</si>
  <si>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</si>
  <si>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</si>
  <si>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</si>
  <si>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</si>
  <si>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</si>
  <si>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</si>
  <si>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</si>
  <si>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</si>
  <si>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</si>
  <si>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</si>
  <si>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</si>
  <si>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</si>
  <si>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</si>
  <si>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</si>
  <si>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</si>
  <si>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</si>
  <si>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</si>
  <si>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</si>
  <si>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</si>
  <si>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</si>
  <si>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</si>
  <si>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</si>
  <si>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</si>
  <si>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</si>
  <si>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</si>
  <si>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</si>
  <si>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</si>
  <si>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</si>
  <si>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</si>
  <si>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</si>
  <si>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</si>
  <si>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</si>
  <si>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</si>
  <si>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</si>
  <si>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</si>
  <si>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</si>
  <si>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</si>
  <si>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</si>
  <si>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</si>
  <si>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</si>
  <si>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</si>
  <si>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</si>
  <si>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</si>
  <si>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</si>
  <si>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</si>
  <si>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</si>
  <si>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</si>
  <si>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</si>
  <si>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</si>
  <si>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</si>
  <si>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</si>
  <si>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</si>
  <si>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</si>
  <si>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</si>
  <si>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</si>
  <si>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</si>
  <si>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</si>
  <si>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</si>
  <si>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</si>
  <si>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</si>
  <si>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</si>
  <si>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</si>
  <si>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</si>
  <si>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</si>
  <si>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</si>
  <si>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</si>
  <si>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</si>
  <si>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</si>
  <si>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</si>
  <si>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</si>
  <si>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</si>
  <si>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</si>
  <si>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</si>
  <si>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</si>
  <si>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</si>
  <si>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</si>
  <si>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</si>
  <si>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</si>
  <si>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</si>
  <si>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</si>
  <si>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</si>
  <si>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</si>
  <si>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</si>
  <si>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</si>
  <si>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</si>
  <si>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</si>
  <si>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</si>
  <si>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</si>
  <si>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</si>
  <si>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</si>
  <si>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</si>
  <si>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</si>
  <si>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</si>
  <si>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</si>
  <si>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</si>
  <si>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</si>
  <si>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</si>
  <si>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</si>
  <si>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</si>
  <si>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</si>
  <si>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</si>
  <si>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</si>
  <si>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</si>
  <si>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</si>
  <si>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</si>
  <si>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</si>
  <si>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</si>
  <si>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</si>
  <si>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</si>
  <si>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</si>
  <si>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</si>
  <si>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</si>
  <si>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</si>
  <si>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</si>
  <si>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</si>
  <si>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</si>
  <si>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</si>
  <si>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</si>
  <si>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</si>
  <si>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</si>
  <si>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</si>
  <si>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</si>
  <si>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</si>
  <si>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</si>
  <si>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</si>
  <si>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</si>
  <si>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</si>
  <si>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</si>
  <si>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</si>
  <si>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</si>
  <si>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</si>
  <si>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</si>
  <si>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</si>
  <si>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</si>
  <si>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</si>
  <si>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</si>
  <si>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</si>
  <si>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</si>
  <si>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</si>
  <si>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</si>
  <si>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</si>
  <si>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</si>
  <si>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</si>
  <si>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</si>
  <si>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</si>
  <si>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</si>
  <si>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</si>
  <si>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</si>
  <si>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</si>
  <si>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</si>
  <si>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</si>
  <si>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</si>
  <si>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</si>
  <si>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</si>
  <si>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</si>
  <si>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</si>
  <si>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</si>
  <si>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</si>
  <si>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</si>
  <si>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</si>
  <si>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</si>
  <si>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</si>
  <si>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</si>
  <si>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</si>
  <si>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</si>
  <si>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</si>
  <si>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</si>
  <si>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</si>
  <si>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</si>
  <si>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</si>
  <si>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</si>
  <si>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</si>
  <si>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</si>
  <si>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</si>
  <si>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</si>
  <si>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</si>
  <si>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</si>
  <si>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</si>
  <si>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</si>
  <si>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</si>
  <si>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</si>
  <si>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</si>
  <si>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</si>
  <si>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</si>
  <si>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</si>
  <si>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</si>
  <si>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</si>
  <si>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</si>
  <si>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</si>
  <si>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</si>
  <si>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</si>
  <si>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</si>
  <si>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</si>
  <si>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</si>
  <si>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</si>
  <si>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</si>
  <si>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</si>
  <si>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</si>
  <si>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</si>
  <si>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</si>
  <si>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</si>
  <si>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</si>
  <si>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</si>
  <si>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</si>
  <si>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</si>
  <si>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</si>
  <si>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</si>
  <si>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</si>
  <si>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</si>
  <si>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</si>
  <si>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</si>
  <si>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</si>
  <si>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</si>
  <si>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</si>
  <si>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</si>
  <si>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</si>
  <si>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</si>
  <si>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</si>
  <si>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</si>
  <si>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</si>
  <si>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</si>
  <si>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</si>
  <si>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</si>
  <si>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</si>
  <si>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</si>
  <si>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</si>
  <si>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</si>
  <si>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</si>
  <si>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</si>
  <si>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</si>
  <si>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</si>
  <si>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</si>
  <si>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</si>
  <si>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</si>
  <si>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</si>
  <si>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</si>
  <si>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</si>
  <si>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</si>
  <si>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</si>
  <si>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</si>
  <si>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</si>
  <si>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</si>
  <si>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</si>
  <si>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</si>
  <si>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</si>
  <si>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</si>
  <si>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</si>
  <si>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</si>
  <si>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</si>
  <si>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</si>
  <si>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</si>
  <si>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</si>
  <si>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</si>
  <si>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</si>
  <si>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</si>
  <si>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</si>
  <si>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</si>
  <si>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</si>
  <si>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</si>
  <si>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</si>
  <si>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</si>
  <si>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</si>
  <si>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</si>
  <si>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</si>
  <si>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</si>
  <si>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</si>
  <si>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</si>
  <si>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</si>
  <si>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</si>
  <si>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</si>
  <si>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</si>
  <si>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</si>
  <si>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</si>
  <si>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</si>
  <si>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</si>
  <si>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</si>
  <si>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</si>
  <si>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</si>
  <si>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</si>
  <si>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</si>
  <si>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</si>
  <si>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</si>
  <si>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</si>
  <si>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</si>
  <si>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</si>
  <si>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</si>
  <si>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</si>
  <si>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</si>
  <si>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</si>
  <si>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</si>
  <si>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</si>
  <si>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</si>
  <si>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</si>
  <si>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</si>
  <si>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</si>
  <si>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</si>
  <si>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</si>
  <si>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</si>
  <si>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</si>
  <si>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</si>
  <si>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</si>
  <si>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</si>
  <si>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</si>
  <si>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</si>
  <si>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</si>
  <si>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</si>
  <si>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</si>
  <si>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</si>
  <si>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</si>
  <si>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</si>
  <si>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</si>
  <si>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</si>
  <si>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</si>
  <si>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</si>
  <si>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</si>
  <si>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</si>
  <si>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</si>
  <si>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</si>
  <si>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</si>
  <si>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</si>
  <si>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</si>
  <si>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</si>
  <si>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</si>
  <si>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</si>
  <si>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</si>
  <si>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</si>
  <si>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</si>
  <si>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</si>
  <si>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</si>
  <si>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</si>
  <si>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</si>
  <si>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</si>
  <si>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</si>
  <si>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</si>
  <si>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</si>
  <si>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</si>
  <si>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</si>
  <si>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</si>
  <si>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</si>
  <si>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</si>
  <si>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</si>
  <si>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</si>
  <si>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</si>
  <si>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</si>
  <si>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</si>
  <si>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</si>
  <si>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</si>
  <si>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</si>
  <si>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</si>
  <si>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</si>
  <si>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</si>
  <si>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</si>
  <si>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</si>
  <si>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</si>
  <si>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</si>
  <si>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</si>
  <si>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</si>
  <si>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</si>
  <si>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</si>
  <si>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</si>
  <si>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</si>
  <si>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</si>
  <si>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</si>
  <si>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</si>
  <si>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</si>
  <si>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</si>
  <si>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</si>
  <si>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</si>
  <si>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</si>
  <si>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</si>
  <si>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</si>
  <si>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</si>
  <si>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</si>
  <si>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</si>
  <si>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</si>
  <si>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</si>
  <si>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</si>
  <si>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</si>
  <si>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</si>
  <si>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</si>
  <si>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</si>
  <si>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</si>
  <si>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</si>
  <si>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</si>
  <si>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</si>
  <si>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</si>
  <si>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</si>
  <si>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</si>
  <si>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</si>
  <si>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</si>
  <si>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</si>
  <si>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</si>
  <si>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</si>
  <si>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</si>
  <si>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</si>
  <si>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</si>
  <si>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</si>
  <si>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</si>
  <si>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</si>
  <si>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</si>
  <si>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</si>
  <si>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</si>
  <si>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</si>
  <si>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</si>
  <si>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</si>
  <si>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</si>
  <si>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</si>
  <si>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</si>
  <si>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</si>
  <si>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</si>
  <si>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</si>
  <si>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</si>
  <si>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</si>
  <si>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</si>
  <si>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</si>
  <si>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</si>
  <si>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</si>
  <si>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</si>
  <si>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</si>
  <si>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</si>
  <si>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</si>
  <si>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</si>
  <si>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</si>
  <si>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</si>
  <si>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</si>
  <si>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</si>
  <si>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</si>
  <si>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</si>
  <si>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</si>
  <si>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</si>
  <si>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</si>
  <si>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</si>
  <si>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</si>
  <si>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</si>
  <si>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</si>
  <si>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</si>
  <si>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</si>
  <si>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</si>
  <si>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</si>
  <si>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</si>
  <si>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</si>
  <si>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</si>
  <si>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</si>
  <si>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</si>
  <si>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</si>
  <si>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</si>
  <si>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</si>
  <si>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</si>
  <si>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</si>
  <si>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</si>
  <si>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</si>
  <si>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</si>
  <si>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</si>
  <si>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</si>
  <si>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</si>
  <si>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</si>
  <si>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</si>
  <si>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</si>
  <si>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</si>
  <si>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</si>
  <si>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</si>
  <si>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</si>
  <si>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</si>
  <si>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</si>
  <si>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</si>
  <si>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</si>
  <si>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</si>
  <si>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</si>
  <si>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</si>
  <si>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</si>
  <si>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</si>
  <si>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</si>
  <si>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</si>
  <si>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</si>
  <si>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</si>
  <si>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</si>
  <si>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</si>
  <si>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</si>
  <si>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</si>
  <si>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</si>
  <si>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</si>
  <si>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</si>
  <si>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</si>
  <si>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</si>
  <si>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</si>
  <si>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</si>
  <si>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</si>
  <si>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</si>
  <si>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</si>
  <si>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</si>
  <si>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</si>
  <si>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</si>
  <si>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</si>
  <si>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</si>
  <si>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</si>
  <si>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</si>
  <si>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</si>
  <si>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</si>
  <si>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</si>
  <si>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</si>
  <si>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</si>
  <si>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</si>
  <si>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</si>
  <si>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</si>
  <si>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</si>
  <si>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</si>
  <si>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</si>
  <si>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</si>
  <si>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</si>
  <si>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</si>
  <si>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</si>
  <si>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</si>
  <si>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</si>
  <si>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</si>
  <si>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</si>
  <si>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</si>
  <si>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</si>
  <si>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</si>
  <si>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</si>
  <si>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</si>
  <si>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</si>
  <si>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</si>
  <si>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</si>
  <si>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</si>
  <si>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</si>
  <si>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</si>
  <si>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</si>
  <si>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</si>
  <si>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</si>
  <si>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</si>
  <si>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</si>
  <si>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</si>
  <si>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</si>
  <si>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</si>
  <si>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</si>
  <si>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</si>
  <si>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</si>
  <si>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</si>
  <si>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</si>
  <si>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</si>
  <si>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</si>
  <si>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</si>
  <si>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</si>
  <si>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</si>
  <si>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</si>
  <si>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</si>
  <si>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</si>
  <si>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</si>
  <si>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</si>
  <si>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</si>
  <si>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</si>
  <si>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</si>
  <si>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</si>
  <si>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</si>
  <si>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</si>
  <si>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</si>
  <si>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</si>
  <si>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</si>
  <si>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</si>
  <si>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</si>
  <si>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</si>
  <si>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</si>
  <si>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</si>
  <si>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</si>
  <si>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</si>
  <si>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</si>
  <si>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</si>
  <si>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</si>
  <si>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</si>
  <si>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</si>
  <si>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</si>
  <si>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</si>
  <si>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</si>
  <si>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</si>
  <si>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</si>
  <si>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</si>
  <si>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</si>
  <si>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</si>
  <si>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</si>
  <si>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</si>
  <si>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</si>
  <si>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</si>
  <si>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</si>
  <si>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</si>
  <si>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</si>
  <si>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</si>
  <si>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</si>
  <si>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</si>
  <si>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</si>
  <si>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</si>
  <si>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</si>
  <si>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</si>
  <si>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</si>
  <si>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</si>
  <si>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</si>
  <si>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</si>
  <si>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</si>
  <si>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</si>
  <si>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</si>
  <si>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</si>
  <si>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</si>
  <si>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</si>
  <si>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</si>
  <si>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</si>
  <si>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</si>
  <si>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</si>
  <si>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</si>
  <si>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</si>
  <si>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</si>
  <si>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</si>
  <si>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</si>
  <si>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</si>
  <si>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</si>
  <si>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</si>
  <si>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</si>
  <si>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</si>
  <si>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</si>
  <si>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</si>
  <si>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</si>
  <si>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</si>
  <si>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</si>
  <si>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</si>
  <si>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</si>
  <si>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</si>
  <si>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</si>
  <si>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</si>
  <si>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</si>
  <si>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</si>
  <si>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</si>
  <si>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</si>
  <si>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</si>
  <si>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</si>
  <si>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</si>
  <si>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</si>
  <si>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</si>
  <si>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</si>
  <si>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</si>
  <si>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</si>
  <si>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</si>
  <si>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</si>
  <si>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</si>
  <si>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</si>
  <si>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</si>
  <si>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</si>
  <si>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</si>
  <si>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</si>
  <si>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</si>
  <si>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</si>
  <si>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</si>
  <si>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</si>
  <si>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</si>
  <si>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</si>
  <si>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</si>
  <si>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</si>
  <si>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</si>
  <si>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</si>
  <si>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</si>
  <si>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</si>
  <si>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</si>
  <si>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</si>
  <si>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</si>
  <si>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</si>
  <si>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</si>
  <si>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</si>
  <si>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</si>
  <si>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</si>
  <si>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</si>
  <si>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</si>
  <si>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</si>
  <si>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</si>
  <si>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</si>
  <si>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</si>
  <si>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</si>
  <si>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</si>
  <si>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</si>
  <si>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</si>
  <si>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</si>
  <si>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</si>
  <si>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</si>
  <si>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</si>
  <si>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</si>
  <si>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</si>
  <si>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</si>
  <si>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</si>
  <si>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</si>
  <si>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</si>
  <si>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</si>
  <si>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</si>
  <si>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</si>
  <si>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</si>
  <si>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</si>
  <si>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</si>
  <si>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</si>
  <si>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</si>
  <si>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</si>
  <si>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</si>
  <si>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</si>
  <si>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</si>
  <si>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</si>
  <si>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</si>
  <si>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</si>
  <si>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</si>
  <si>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</si>
  <si>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</si>
  <si>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</si>
  <si>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</si>
  <si>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</si>
  <si>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</si>
  <si>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</si>
  <si>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</si>
  <si>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</si>
  <si>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</si>
  <si>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</si>
  <si>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</si>
  <si>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</si>
  <si>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</si>
  <si>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</si>
  <si>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</si>
  <si>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</si>
  <si>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</si>
  <si>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</si>
  <si>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</si>
  <si>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</si>
  <si>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</si>
  <si>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</si>
  <si>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</si>
  <si>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</si>
  <si>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</si>
  <si>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</si>
  <si>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</si>
  <si>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</si>
  <si>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</si>
  <si>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</si>
  <si>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</si>
  <si>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</si>
  <si>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</si>
  <si>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</si>
  <si>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</si>
  <si>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</si>
  <si>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</si>
  <si>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</si>
  <si>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</si>
  <si>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</si>
  <si>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</si>
  <si>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</si>
  <si>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</si>
  <si>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</si>
  <si>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</si>
  <si>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</si>
  <si>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</si>
  <si>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</si>
  <si>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</si>
  <si>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</si>
  <si>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</si>
  <si>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</si>
  <si>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</si>
  <si>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</si>
  <si>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</si>
  <si>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</si>
  <si>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</si>
  <si>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</si>
  <si>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</si>
  <si>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</si>
  <si>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</si>
  <si>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</si>
  <si>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</si>
  <si>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</si>
  <si>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</si>
  <si>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</si>
  <si>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</si>
  <si>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</si>
  <si>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</si>
  <si>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</si>
  <si>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</si>
  <si>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</si>
  <si>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</si>
  <si>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</si>
  <si>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</si>
  <si>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</si>
  <si>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</si>
  <si>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</si>
  <si>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</si>
  <si>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</si>
  <si>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</si>
  <si>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</si>
  <si>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</si>
  <si>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</si>
  <si>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</si>
  <si>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</si>
  <si>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</si>
  <si>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Ag. TP pronto para alinhamento de intervalo em oportunidade para limpeza de lastro em ZUR394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</si>
  <si>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</si>
  <si>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</si>
  <si>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</si>
  <si>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</si>
  <si>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</si>
  <si>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</si>
  <si>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</si>
  <si>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</si>
  <si>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</si>
  <si>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</si>
  <si>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Acionado e alinhado Táxi para Maq. Clayton + Roberto / Previsão em ZMA às 08h00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</si>
  <si>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</si>
  <si>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</si>
  <si>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</si>
  <si>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</si>
  <si>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</si>
  <si>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</si>
  <si>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Ag. TP pronto para alinhamento de intervalo em oportunidade para exec. de solda entre ZTOZOI</t>
  </si>
  <si>
    <t>Em intervalo para exec. de solda no km 244+500 entre ZTO-ZOI</t>
  </si>
  <si>
    <t>Ag. TP pronto para alinhamento de intervalo em oportunidade para exec. de solda em ZSKPAT1</t>
  </si>
  <si>
    <t>Ag. Alinhamento de FX com CCO para acionamento de Maquinista / Deslocamento em oportunidade</t>
  </si>
  <si>
    <t>ZYU1</t>
  </si>
  <si>
    <t>ZAC-ZYU</t>
  </si>
  <si>
    <t>ZACZYU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</si>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</sst>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F196" activePane="topRight" state="frozen"/>
      <selection pane="topRight" activeCell="BK201" sqref="BK20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976</v>
      </c>
      <c r="C1" s="255"/>
      <c r="D1" s="255"/>
      <c r="E1" s="3"/>
      <c r="F1" s="254" t="s">
        <v>977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978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979</v>
      </c>
      <c r="BI1" s="237"/>
      <c r="BJ1" s="237"/>
      <c r="BK1" s="238"/>
      <c r="BL1" s="5"/>
      <c r="BM1" s="228" t="s">
        <v>980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1" t="s">
        <v>981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984</v>
      </c>
      <c r="AT2" s="232"/>
      <c r="AU2" s="232"/>
      <c r="AV2" s="232"/>
      <c r="AW2" s="232"/>
      <c r="AX2" s="232"/>
      <c r="AY2" s="235"/>
      <c r="AZ2" s="6"/>
      <c r="BA2" s="245" t="s">
        <v>985</v>
      </c>
      <c r="BB2" s="246"/>
      <c r="BC2" s="231" t="s">
        <v>982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45" t="s">
        <v>986</v>
      </c>
      <c r="AJ3" s="246"/>
      <c r="AK3" s="245" t="s">
        <v>987</v>
      </c>
      <c r="AL3" s="251"/>
      <c r="AM3" s="252"/>
      <c r="AN3" s="253"/>
      <c r="AO3" s="251"/>
      <c r="AP3" s="251"/>
      <c r="AQ3" s="246"/>
      <c r="AR3" s="67"/>
      <c r="AS3" s="249" t="s">
        <v>993</v>
      </c>
      <c r="AT3" s="250"/>
      <c r="AU3" s="249" t="s">
        <v>994</v>
      </c>
      <c r="AV3" s="250"/>
      <c r="AW3" s="249" t="s">
        <v>995</v>
      </c>
      <c r="AX3" s="250"/>
      <c r="AY3" s="67" t="s">
        <v>996</v>
      </c>
      <c r="AZ3" s="67"/>
      <c r="BA3" s="247"/>
      <c r="BB3" s="248"/>
      <c r="BC3" s="245" t="s">
        <v>989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997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/>
      </c>
      <c r="B197" s="116"/>
      <c r="C197" s="9" t="str">
        <f>IF(BS_CONTROLE[[#This Row],[DATA]]="","",WEEKNUM(BS_CONTROLE[[#This Row],[DATA]]))</f>
        <v/>
      </c>
      <c r="D197" s="118"/>
      <c r="E197" s="47">
        <v>192</v>
      </c>
      <c r="F197" s="142"/>
      <c r="G197" s="10" t="str">
        <f>IF(D197="","*",VLOOKUP(F197,BS_ATIVIDADE[],3,FALSE))</f>
        <v>*</v>
      </c>
      <c r="H197" s="192" t="s">
        <v>479</v>
      </c>
      <c r="I197" s="120" t="s">
        <v>479</v>
      </c>
      <c r="J197" s="119"/>
      <c r="K197" s="119"/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20"/>
      <c r="P197" s="120"/>
      <c r="Q197" s="119"/>
      <c r="R197" s="11" t="str">
        <f>IFERROR(_xlfn.XLOOKUP(F197, BS_ATIVIDADE[ATIVIDADE],BS_ATIVIDADE[UNIDADE] ), "*")</f>
        <v>*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9"/>
      <c r="W197" s="119"/>
      <c r="X197" s="118"/>
      <c r="Y197" s="145"/>
      <c r="Z197" s="118"/>
      <c r="AA197" s="119"/>
      <c r="AB197" s="117"/>
      <c r="AC197" s="117"/>
      <c r="AD197" s="121"/>
      <c r="AE197" s="119"/>
      <c r="AF197" s="119"/>
      <c r="AG197" s="119"/>
      <c r="AH197" s="17"/>
      <c r="AI197" s="142" t="str">
        <f>IF(BS_CONTROLE[[#This Row],[Atividade]]=0, "-", BS_CONTROLE[[#This Row],[Atividade]])</f>
        <v>-</v>
      </c>
      <c r="AJ197" s="10" t="str">
        <f>IF(BS_CONTROLE[[#This Row],[Atividade]]=0, "-", BS_CONTROLE[[#This Row],[Atividade]])</f>
        <v>-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-</v>
      </c>
      <c r="AN197" s="119" t="str">
        <f>IF(BS_CONTROLE[[#This Row],[SB]]=0, "-", BS_CONTROLE[[#This Row],[SB]])</f>
        <v>-</v>
      </c>
      <c r="AO197" s="119" t="str">
        <f>IF(BS_CONTROLE[[#This Row],[SUB]]=0, "-", BS_CONTROLE[[#This Row],[SUB]])</f>
        <v>-</v>
      </c>
      <c r="AP197" s="119">
        <f>BS_CONTROLE[[#This Row],[KM - Inicio]]</f>
        <v>0</v>
      </c>
      <c r="AQ197" s="119">
        <f>BS_CONTROLE[[#This Row],[KM - Inicio]]</f>
        <v>0</v>
      </c>
      <c r="AR197" s="122"/>
      <c r="AS197" s="122"/>
      <c r="AT197" s="122"/>
      <c r="AU197" s="169"/>
      <c r="AV197" s="169"/>
      <c r="AW197" s="16"/>
      <c r="AX197" s="16"/>
      <c r="AY197" s="13" t="str">
        <f>IF(D197="","*",IFERROR(IF(ISODD(COUNT(AS197:AX197)),"ERRO",SUM((AT197-AS197),(AV197-AU197),(AX197-AW197))),"ERRO"))</f>
        <v>*</v>
      </c>
      <c r="AZ197" s="204"/>
      <c r="BA197" s="123"/>
      <c r="BB197" s="11" t="str">
        <f>IFERROR(_xlfn.XLOOKUP(AI197, BS_ATIVIDADE[ATIVIDADE],BS_ATIVIDADE[UNIDADE] ), "*")</f>
        <v>*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92">
        <f>BS_CONTROLE[[#This Row],[Responsavel pelo boletim]]</f>
        <v>0</v>
      </c>
      <c r="BG197" s="18"/>
      <c r="BH197" s="19"/>
      <c r="BI197" s="19"/>
      <c r="BJ197" s="19"/>
      <c r="BK197" s="19"/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Aderente</v>
      </c>
      <c r="BR197" s="22" t="str">
        <f>IF(OR(B197="",F197=""),"*",AY197/P197)</f>
        <v>*</v>
      </c>
      <c r="BS197" s="22" t="str">
        <f>IF(OR(B197="",F197=""),"*",BA197/Q197)</f>
        <v>*</v>
      </c>
      <c r="BT197" s="8" t="str">
        <f t="shared" si="2"/>
        <v/>
      </c>
    </row>
    <row r="198" spans="1:72">
      <c r="A198" s="149" t="str">
        <f>D198&amp;B198</f>
        <v/>
      </c>
      <c r="B198" s="116"/>
      <c r="C198" s="158" t="str">
        <f>IF(BS_CONTROLE[[#This Row],[DATA]]="","",WEEKNUM(BS_CONTROLE[[#This Row],[DATA]]))</f>
        <v/>
      </c>
      <c r="D198" s="118"/>
      <c r="E198" s="47">
        <v>193</v>
      </c>
      <c r="F198" s="142"/>
      <c r="G198" s="182" t="str">
        <f>IF(D198="","*",VLOOKUP(F198,BS_ATIVIDADE[],3,FALSE))</f>
        <v>*</v>
      </c>
      <c r="H198" s="192"/>
      <c r="I198" s="120"/>
      <c r="J198" s="119"/>
      <c r="K198" s="119"/>
      <c r="L198" s="119"/>
      <c r="M198" s="143"/>
      <c r="N198" s="143"/>
      <c r="O198" s="120"/>
      <c r="P198" s="120"/>
      <c r="Q198" s="119"/>
      <c r="R198" s="11" t="str">
        <f>IFERROR(_xlfn.XLOOKUP(F198, BS_ATIVIDADE[ATIVIDADE],BS_ATIVIDADE[UNIDADE] ), "*")</f>
        <v>*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9"/>
      <c r="W198" s="119"/>
      <c r="X198" s="118"/>
      <c r="Y198" s="145"/>
      <c r="Z198" s="118"/>
      <c r="AA198" s="119"/>
      <c r="AB198" s="117"/>
      <c r="AC198" s="117"/>
      <c r="AD198" s="121"/>
      <c r="AE198" s="119"/>
      <c r="AF198" s="119"/>
      <c r="AG198" s="119"/>
      <c r="AH198" s="17"/>
      <c r="AI198" s="142" t="str">
        <f>IF(BS_CONTROLE[[#This Row],[Atividade]]=0, "-", BS_CONTROLE[[#This Row],[Atividade]])</f>
        <v>-</v>
      </c>
      <c r="AJ198" s="10" t="str">
        <f>IF(BS_CONTROLE[[#This Row],[Atividade]]=0, "-", BS_CONTROLE[[#This Row],[Atividade]])</f>
        <v>-</v>
      </c>
      <c r="AK198" s="35">
        <f>BS_CONTROLE[[#This Row],[Local - Partida]]</f>
        <v>0</v>
      </c>
      <c r="AL198" s="35">
        <f>BS_CONTROLE[[#This Row],[Local - Encerramento]]</f>
        <v>0</v>
      </c>
      <c r="AM198" s="119" t="str">
        <f>IF(BS_CONTROLE[[#This Row],[Entre - Estações]]=0, "-", BS_CONTROLE[[#This Row],[Entre - Estações]])</f>
        <v>-</v>
      </c>
      <c r="AN198" s="119" t="str">
        <f>IF(BS_CONTROLE[[#This Row],[SB]]=0, "-", BS_CONTROLE[[#This Row],[SB]])</f>
        <v>-</v>
      </c>
      <c r="AO198" s="119" t="str">
        <f>IF(BS_CONTROLE[[#This Row],[SUB]]=0, "-", BS_CONTROLE[[#This Row],[SUB]])</f>
        <v>-</v>
      </c>
      <c r="AP198" s="119">
        <f>BS_CONTROLE[[#This Row],[KM - Inicio]]</f>
        <v>0</v>
      </c>
      <c r="AQ198" s="119">
        <f>BS_CONTROLE[[#This Row],[KM - Inicio]]</f>
        <v>0</v>
      </c>
      <c r="AR198" s="122"/>
      <c r="AS198" s="122"/>
      <c r="AT198" s="122"/>
      <c r="AU198" s="169"/>
      <c r="AV198" s="169"/>
      <c r="AW198" s="16"/>
      <c r="AX198" s="16"/>
      <c r="AY198" s="13" t="str">
        <f>IF(D198="","*",IFERROR(IF(ISODD(COUNT(AS198:AX198)),"ERRO",SUM((AT198-AS198),(AV198-AU198),(AX198-AW198))),"ERRO"))</f>
        <v>*</v>
      </c>
      <c r="AZ198" s="204"/>
      <c r="BA198" s="123"/>
      <c r="BB198" s="11" t="str">
        <f>IFERROR(_xlfn.XLOOKUP(AI198, BS_ATIVIDADE[ATIVIDADE],BS_ATIVIDADE[UNIDADE] ), "*")</f>
        <v>*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92">
        <f>BS_CONTROLE[[#This Row],[Responsavel pelo boletim]]</f>
        <v>0</v>
      </c>
      <c r="BG198" s="18"/>
      <c r="BH198" s="19"/>
      <c r="BI198" s="19"/>
      <c r="BJ198" s="19"/>
      <c r="BK198" s="20"/>
      <c r="BL198" s="18"/>
      <c r="BM198" s="146"/>
      <c r="BN198" s="146"/>
      <c r="BO198" s="146"/>
      <c r="BP198" s="21"/>
      <c r="BQ198" s="14" t="str">
        <f>IF(AND(BR198&lt;1,BS198&lt;1),"Produção e Intervalo",IF(BR198&lt;1,"Intervalo",IF(BS198&lt;1,"Produção","Aderente")))</f>
        <v>Aderente</v>
      </c>
      <c r="BR198" s="22" t="str">
        <f>IF(OR(B198="",F198=""),"*",AY198/P198)</f>
        <v>*</v>
      </c>
      <c r="BS198" s="22" t="str">
        <f>IF(OR(B198="",F198=""),"*",BA198/Q198)</f>
        <v>*</v>
      </c>
      <c r="BT198" s="8" t="str">
        <f t="shared" si="2"/>
        <v/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/>
      <c r="AS199" s="122"/>
      <c r="AT199" s="122"/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0</v>
      </c>
      <c r="AZ199" s="204"/>
      <c r="BA199" s="123"/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1</v>
      </c>
      <c r="BI199" s="19"/>
      <c r="BJ199" s="19" t="s">
        <v>1516</v>
      </c>
      <c r="BK199" s="19"/>
      <c r="BL199" s="18"/>
      <c r="BM199" s="146"/>
      <c r="BN199" s="145"/>
      <c r="BO199" s="146"/>
      <c r="BP199" s="170"/>
      <c r="BQ199" s="14" t="str">
        <f>IF(AND(BR199&lt;1,BS199&lt;1),"Produção e Intervalo",IF(BR199&lt;1,"Intervalo",IF(BS199&lt;1,"Produção","Aderente")))</f>
        <v>Produção e Intervalo</v>
      </c>
      <c r="BR199" s="22">
        <f>IF(OR(B199="",F199=""),"*",AY199/P199)</f>
        <v>0</v>
      </c>
      <c r="BS199" s="22">
        <f>IF(OR(B199="",F199=""),"*",BA199/Q199)</f>
        <v>0</v>
      </c>
      <c r="BT199" s="8" t="str">
        <f t="shared" si="2"/>
        <v/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1517</v>
      </c>
      <c r="BK200" s="19" t="s">
        <v>1518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/>
      <c r="AT201" s="122"/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0</v>
      </c>
      <c r="AZ201" s="204"/>
      <c r="BA201" s="123"/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1</v>
      </c>
      <c r="BI201" s="19"/>
      <c r="BJ201" s="19" t="s">
        <v>1519</v>
      </c>
      <c r="BK201" s="19"/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Produção e Intervalo</v>
      </c>
      <c r="BR201" s="22">
        <f>IF(OR(B201="",F201=""),"*",AY201/P201)</f>
        <v>0</v>
      </c>
      <c r="BS201" s="22">
        <f>IF(OR(B201="",F201=""),"*",BA201/Q201)</f>
        <v>0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1520</v>
      </c>
      <c r="N202" s="143" t="s">
        <v>1521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1522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1517</v>
      </c>
      <c r="BK202" s="19" t="s">
        <v>1523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1524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1525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/>
      <c r="AT203" s="122"/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0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1</v>
      </c>
      <c r="BI203" s="19"/>
      <c r="BJ203" s="19" t="s">
        <v>1526</v>
      </c>
      <c r="BK203" s="19"/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 e Intervalo</v>
      </c>
      <c r="BR203" s="22">
        <f>IF(OR(B203="",F203=""),"*",AY203/P203)</f>
        <v>0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/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1527</v>
      </c>
      <c r="BK204" s="19"/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</v>
      </c>
      <c r="B205" s="116"/>
      <c r="C205" s="9" t="str">
        <f>IF(BS_CONTROLE[[#This Row],[DATA]]="","",WEEKNUM(BS_CONTROLE[[#This Row],[DATA]]))</f>
        <v/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/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/>
      <c r="BI205" s="19"/>
      <c r="BJ205" s="19"/>
      <c r="BK205" s="19"/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Aderente</v>
      </c>
      <c r="BR205" s="22" t="str">
        <f>IF(OR(B205="",F205=""),"*",AY205/P205)</f>
        <v>*</v>
      </c>
      <c r="BS205" s="22" t="str">
        <f>IF(OR(B205="",F205=""),"*",BA205/Q205)</f>
        <v>*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1528</v>
      </c>
      <c r="J206" s="119">
        <v>73</v>
      </c>
      <c r="K206" s="119">
        <v>7</v>
      </c>
      <c r="L206" s="119" t="s">
        <v>479</v>
      </c>
      <c r="M206" s="143" t="s">
        <v>1529</v>
      </c>
      <c r="N206" s="143" t="s">
        <v>1530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1531</v>
      </c>
      <c r="W206" s="119" t="s">
        <v>1532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1533</v>
      </c>
      <c r="BK206" s="19"/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/>
      <c r="AV207" s="169"/>
      <c r="AW207" s="16"/>
      <c r="AX207" s="16"/>
      <c r="AY207" s="13">
        <f>IF(D207="","*",IFERROR(IF(ISODD(COUNT(AS207:AX207)),"ERRO",SUM((AT207-AS207),(AV207-AU207),(AX207-AW207))),"ERRO"))</f>
        <v>6.25E-2</v>
      </c>
      <c r="AZ207" s="204"/>
      <c r="BA207" s="123"/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1534</v>
      </c>
      <c r="BK207" s="19" t="s">
        <v>1535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Produção</v>
      </c>
      <c r="BR207" s="22">
        <f>IF(OR(B207="",F207=""),"*",AY207/P207)</f>
        <v>1</v>
      </c>
      <c r="BS207" s="22">
        <f>IF(OR(B207="",F207=""),"*",BA207/Q207)</f>
        <v>0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/>
      <c r="AS208" s="122"/>
      <c r="AT208" s="122"/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0</v>
      </c>
      <c r="AZ208" s="204"/>
      <c r="BA208" s="123"/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1</v>
      </c>
      <c r="BI208" s="19"/>
      <c r="BJ208" s="19" t="s">
        <v>1536</v>
      </c>
      <c r="BK208" s="20"/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Produção e Intervalo</v>
      </c>
      <c r="BR208" s="22">
        <f>IF(OR(B208="",F206=""),"*",AY208/P208)</f>
        <v>0</v>
      </c>
      <c r="BS208" s="22">
        <f>IF(OR(B208="",F206=""),"*",BA208/Q208)</f>
        <v>0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1537</v>
      </c>
      <c r="BK209" s="19"/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1538</v>
      </c>
      <c r="J210" s="119">
        <v>70</v>
      </c>
      <c r="K210" s="119">
        <v>82</v>
      </c>
      <c r="L210" s="119"/>
      <c r="M210" s="143" t="s">
        <v>1539</v>
      </c>
      <c r="N210" s="143" t="s">
        <v>1540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/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1517</v>
      </c>
      <c r="BK210" s="20"/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" name="Range1_1_7_35_1_2_2_1"/>
    <protectedRange sqref="AF176 AF173:AF174 AF181 AF194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190:Z198 Y211:Z734 Z207:Z210 Y205:Z205 Z199:Z204">
    <cfRule type="cellIs" dxfId="210" priority="42671" operator="equal">
      <formula>"OPORTUNIDADE"</formula>
    </cfRule>
  </conditionalFormatting>
  <conditionalFormatting sqref="Z736 Y6:Z59 Z60 Y188:Z188 Y61:Z186 Y190:Z198 Y211:Z735 Z207:Z210 Y205:Z205 Z199:Z204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197:BK533 BK94:BK112 BK156:BK160 BK162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9" sqref="A199:P300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1541</v>
      </c>
      <c r="D5" s="259"/>
      <c r="E5" s="259"/>
      <c r="F5" s="259"/>
      <c r="G5" s="259"/>
      <c r="H5" s="259"/>
      <c r="I5" s="259"/>
      <c r="J5" s="260"/>
      <c r="K5" s="261" t="s">
        <v>1542</v>
      </c>
      <c r="L5" s="262"/>
      <c r="M5" s="262"/>
      <c r="N5" s="262"/>
      <c r="O5" s="263" t="s">
        <v>1543</v>
      </c>
      <c r="P5" s="264"/>
    </row>
    <row r="6" spans="1:16" s="82" customFormat="1" ht="15" customHeight="1">
      <c r="A6" s="74" t="s">
        <v>1544</v>
      </c>
      <c r="B6" s="83" t="s">
        <v>1545</v>
      </c>
      <c r="C6" s="84" t="s">
        <v>1018</v>
      </c>
      <c r="D6" s="85" t="s">
        <v>1019</v>
      </c>
      <c r="E6" s="84" t="s">
        <v>1546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1547</v>
      </c>
      <c r="M6" s="88" t="s">
        <v>669</v>
      </c>
      <c r="N6" s="89" t="s">
        <v>1013</v>
      </c>
      <c r="O6" s="90" t="s">
        <v>1056</v>
      </c>
      <c r="P6" s="151" t="s">
        <v>1548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 t="str">
        <f>IF(SP_NORTE!B197="","*",SP_NORTE!B197)</f>
        <v>*</v>
      </c>
      <c r="B197" s="92" t="str">
        <f>IF(SP_NORTE!X197="","*",SP_NORTE!X197)</f>
        <v>*</v>
      </c>
      <c r="C197" s="92" t="str">
        <f>IF(SP_NORTE!S197="","*",SP_NORTE!S197)</f>
        <v>-</v>
      </c>
      <c r="D197" s="92" t="str">
        <f>IF(SP_NORTE!T197="","*",SP_NORTE!T197)</f>
        <v>-</v>
      </c>
      <c r="E197" s="92" t="str">
        <f>IF(SP_NORTE!D197="","*",SP_NORTE!D197)</f>
        <v>*</v>
      </c>
      <c r="F197" s="92" t="str">
        <f>IF(SP_NORTE!H197="","*",SP_NORTE!H197)</f>
        <v>-</v>
      </c>
      <c r="G197" s="92" t="str">
        <f>IF(SP_NORTE!M197="","*",SP_NORTE!M197)</f>
        <v>-</v>
      </c>
      <c r="H197" s="131" t="str">
        <f>IF(SP_NORTE!K197="","*",SP_NORTE!K197)</f>
        <v>*</v>
      </c>
      <c r="I197" s="128" t="str">
        <f>IF(SP_NORTE!O197="","*",SP_NORTE!O197)</f>
        <v>*</v>
      </c>
      <c r="J197" s="128" t="str">
        <f>IF(SP_NORTE!P197="","*",SP_NORTE!P197)</f>
        <v>*</v>
      </c>
      <c r="K197" s="92" t="str">
        <f>IF(SP_NORTE!AK197="","*",SP_NORTE!AK197)</f>
        <v>-</v>
      </c>
      <c r="L197" s="92" t="str">
        <f>IF(SP_NORTE!AM197="","*",SP_NORTE!AM197)</f>
        <v>-</v>
      </c>
      <c r="M197" s="92">
        <f>IF(SP_NORTE!AP197="","*",SP_NORTE!AP197)</f>
        <v>0</v>
      </c>
      <c r="N197" s="92" t="str">
        <f>IF(SP_NORTE!AM197="","*",SP_NORTE!AM197)</f>
        <v>-</v>
      </c>
      <c r="O197" s="124" t="str">
        <f>IF(SP_NORTE!BH197="","*",SP_NORTE!BH197)</f>
        <v>*</v>
      </c>
      <c r="P197" s="187" t="str">
        <f>IF($A$2=1,IF(SP_NORTE!BJ197="","*",SP_NORTE!BJ197),IF(SP_NORTE!BK197="","*",SP_NORTE!BK197))</f>
        <v>*</v>
      </c>
    </row>
    <row r="198" spans="1:16" hidden="1">
      <c r="A198" s="91" t="str">
        <f>IF(SP_NORTE!B198="","*",SP_NORTE!B198)</f>
        <v>*</v>
      </c>
      <c r="B198" s="92" t="str">
        <f>IF(SP_NORTE!X198="","*",SP_NORTE!X198)</f>
        <v>*</v>
      </c>
      <c r="C198" s="92" t="str">
        <f>IF(SP_NORTE!S198="","*",SP_NORTE!S198)</f>
        <v>-</v>
      </c>
      <c r="D198" s="92" t="str">
        <f>IF(SP_NORTE!T198="","*",SP_NORTE!T198)</f>
        <v>-</v>
      </c>
      <c r="E198" s="92" t="str">
        <f>IF(SP_NORTE!D198="","*",SP_NORTE!D198)</f>
        <v>*</v>
      </c>
      <c r="F198" s="92" t="str">
        <f>IF(SP_NORTE!H198="","*",SP_NORTE!H198)</f>
        <v>*</v>
      </c>
      <c r="G198" s="92" t="str">
        <f>IF(SP_NORTE!M198="","*",SP_NORTE!M198)</f>
        <v>*</v>
      </c>
      <c r="H198" s="131" t="str">
        <f>IF(SP_NORTE!K198="","*",SP_NORTE!K198)</f>
        <v>*</v>
      </c>
      <c r="I198" s="128" t="str">
        <f>IF(SP_NORTE!O198="","*",SP_NORTE!O198)</f>
        <v>*</v>
      </c>
      <c r="J198" s="128" t="str">
        <f>IF(SP_NORTE!P198="","*",SP_NORTE!P198)</f>
        <v>*</v>
      </c>
      <c r="K198" s="92">
        <f>IF(SP_NORTE!AK198="","*",SP_NORTE!AK198)</f>
        <v>0</v>
      </c>
      <c r="L198" s="92" t="str">
        <f>IF(SP_NORTE!AM198="","*",SP_NORTE!AM198)</f>
        <v>-</v>
      </c>
      <c r="M198" s="92">
        <f>IF(SP_NORTE!AP198="","*",SP_NORTE!AP198)</f>
        <v>0</v>
      </c>
      <c r="N198" s="92" t="str">
        <f>IF(SP_NORTE!AM198="","*",SP_NORTE!AM198)</f>
        <v>-</v>
      </c>
      <c r="O198" s="124" t="str">
        <f>IF(SP_NORTE!BH198="","*",SP_NORTE!BH198)</f>
        <v>*</v>
      </c>
      <c r="P198" s="187" t="str">
        <f>IF($A$2=1,IF(SP_NORTE!BJ198="","*",SP_NORTE!BJ198),IF(SP_NORTE!BK198="","*",SP_NORTE!BK198))</f>
        <v>*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1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1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1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 hidden="1">
      <c r="A205" s="91" t="str">
        <f>IF(SP_NORTE!B205="","*",SP_NORTE!B205)</f>
        <v>*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 t="str">
        <f>IF(SP_NORTE!BH205="","*",SP_NORTE!BH205)</f>
        <v>*</v>
      </c>
      <c r="P205" s="187" t="str">
        <f>IF($A$2=1,IF(SP_NORTE!BJ205="","*",SP_NORTE!BJ205),IF(SP_NORTE!BK205="","*",SP_NORTE!BK205))</f>
        <v>*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1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1549</v>
      </c>
      <c r="V1" s="270"/>
      <c r="W1" s="270"/>
    </row>
    <row r="2" spans="1:23" s="93" customFormat="1">
      <c r="A2" s="96" t="s">
        <v>1550</v>
      </c>
      <c r="B2" s="96" t="s">
        <v>1545</v>
      </c>
      <c r="C2" s="96" t="s">
        <v>470</v>
      </c>
      <c r="D2" s="97" t="s">
        <v>1018</v>
      </c>
      <c r="E2" s="97" t="s">
        <v>1019</v>
      </c>
      <c r="F2" s="97" t="s">
        <v>1544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1551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*</v>
      </c>
      <c r="B194" s="186" t="str">
        <f>IF(SP_NORTE!X197="","*",SP_NORTE!X197)</f>
        <v>*</v>
      </c>
      <c r="C194" s="186" t="str">
        <f>IF(SP_NORTE!Z197="","*",SP_NORTE!Z197)</f>
        <v>*</v>
      </c>
      <c r="D194" s="175" t="str">
        <f>IF(SP_NORTE!S197="","*",SP_NORTE!S197)</f>
        <v>-</v>
      </c>
      <c r="E194" s="175" t="str">
        <f>IF(SP_NORTE!T197="","*",SP_NORTE!T197)</f>
        <v>-</v>
      </c>
      <c r="F194" s="185" t="str">
        <f>IF(SP_NORTE!B197="","*",SP_NORTE!B197)</f>
        <v>*</v>
      </c>
      <c r="G194" s="185" t="str">
        <f>IF(SP_NORTE!D197="","*",SP_NORTE!D197)</f>
        <v>*</v>
      </c>
      <c r="H194" s="185" t="str">
        <f>IF(SP_NORTE!F197="","*",SP_NORTE!F197)</f>
        <v>*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-</v>
      </c>
      <c r="L194" s="175" t="str">
        <f>IF(SP_NORTE!N197="","*",SP_NORTE!N197)</f>
        <v>-</v>
      </c>
      <c r="M194" s="176" t="str">
        <f>IF(SP_NORTE!J197="","*",SP_NORTE!J197)</f>
        <v>*</v>
      </c>
      <c r="N194" s="184" t="str">
        <f>IF(SP_NORTE!K197="","*",SP_NORTE!K197)</f>
        <v>*</v>
      </c>
      <c r="O194" s="184" t="str">
        <f>IF(SP_NORTE!L197="","*",SP_NORTE!L197)</f>
        <v>-</v>
      </c>
      <c r="P194" s="183" t="str">
        <f>IF(SP_NORTE!O197="","*",SP_NORTE!O197)</f>
        <v>*</v>
      </c>
      <c r="Q194" s="183" t="str">
        <f>IF(SP_NORTE!P197="","*",SP_NORTE!P197)</f>
        <v>*</v>
      </c>
      <c r="R194" s="185" t="str">
        <f>IF(SP_NORTE!Q197="","*",CONCATENATE(SP_NORTE!Q197," ",SP_NORTE!R197))</f>
        <v>*</v>
      </c>
      <c r="S194" s="185" t="str">
        <f>IF(SP_NORTE!V197="","*",SP_NORTE!V197)</f>
        <v>*</v>
      </c>
      <c r="T194" s="185" t="str">
        <f>IF(SP_NORTE!W197="","*",SP_NORTE!W197)</f>
        <v>*</v>
      </c>
      <c r="U194" s="173" t="str">
        <f ca="1">_xlfn.XLOOKUP(G194&amp;$U$2,BS_CONTROLE[CHAVE],BS_CONTROLE[Quantidade_11],"-")</f>
        <v>-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*</v>
      </c>
      <c r="B195" s="186" t="str">
        <f>IF(SP_NORTE!X198="","*",SP_NORTE!X198)</f>
        <v>*</v>
      </c>
      <c r="C195" s="186" t="str">
        <f>IF(SP_NORTE!Z198="","*",SP_NORTE!Z198)</f>
        <v>*</v>
      </c>
      <c r="D195" s="175" t="str">
        <f>IF(SP_NORTE!S198="","*",SP_NORTE!S198)</f>
        <v>-</v>
      </c>
      <c r="E195" s="175" t="str">
        <f>IF(SP_NORTE!T198="","*",SP_NORTE!T198)</f>
        <v>-</v>
      </c>
      <c r="F195" s="185" t="str">
        <f>IF(SP_NORTE!B198="","*",SP_NORTE!B198)</f>
        <v>*</v>
      </c>
      <c r="G195" s="185" t="str">
        <f>IF(SP_NORTE!D198="","*",SP_NORTE!D198)</f>
        <v>*</v>
      </c>
      <c r="H195" s="185" t="str">
        <f>IF(SP_NORTE!F198="","*",SP_NORTE!F198)</f>
        <v>*</v>
      </c>
      <c r="I195" s="185" t="str">
        <f>IF(SP_NORTE!H198="","*",SP_NORTE!H198)</f>
        <v>*</v>
      </c>
      <c r="J195" s="185" t="str">
        <f>IF(SP_NORTE!I198="","*",SP_NORTE!I198)</f>
        <v>*</v>
      </c>
      <c r="K195" s="175" t="str">
        <f>IF(SP_NORTE!M198="","*",SP_NORTE!M198)</f>
        <v>*</v>
      </c>
      <c r="L195" s="175" t="str">
        <f>IF(SP_NORTE!N198="","*",SP_NORTE!N198)</f>
        <v>*</v>
      </c>
      <c r="M195" s="176" t="str">
        <f>IF(SP_NORTE!J198="","*",SP_NORTE!J198)</f>
        <v>*</v>
      </c>
      <c r="N195" s="184" t="str">
        <f>IF(SP_NORTE!K198="","*",SP_NORTE!K198)</f>
        <v>*</v>
      </c>
      <c r="O195" s="184" t="str">
        <f>IF(SP_NORTE!L198="","*",SP_NORTE!L198)</f>
        <v>*</v>
      </c>
      <c r="P195" s="183" t="str">
        <f>IF(SP_NORTE!O198="","*",SP_NORTE!O198)</f>
        <v>*</v>
      </c>
      <c r="Q195" s="183" t="str">
        <f>IF(SP_NORTE!P198="","*",SP_NORTE!P198)</f>
        <v>*</v>
      </c>
      <c r="R195" s="185" t="str">
        <f>IF(SP_NORTE!Q198="","*",CONCATENATE(SP_NORTE!Q198," ",SP_NORTE!R198))</f>
        <v>*</v>
      </c>
      <c r="S195" s="185" t="str">
        <f>IF(SP_NORTE!V198="","*",SP_NORTE!V198)</f>
        <v>*</v>
      </c>
      <c r="T195" s="185" t="str">
        <f>IF(SP_NORTE!W198="","*",SP_NORTE!W198)</f>
        <v>*</v>
      </c>
      <c r="U195" s="173" t="str">
        <f ca="1">_xlfn.XLOOKUP(G195&amp;$U$2,BS_CONTROLE[CHAVE],BS_CONTROLE[Quantidade_11],"-")</f>
        <v>-</v>
      </c>
      <c r="V195" s="173" t="str">
        <f ca="1">_xlfn.XLOOKUP(G195&amp;$V$2,BS_CONTROLE[CHAVE],BS_CONTROLE[Quantidade_11],"-")</f>
        <v>-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 t="str">
        <f>IF(SP_NORTE!B205="","*",SP_NORTE!B205)</f>
        <v>*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1552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1553</v>
      </c>
      <c r="C2" s="136" t="s">
        <v>1003</v>
      </c>
      <c r="D2" s="84" t="s">
        <v>1005</v>
      </c>
      <c r="E2" s="84" t="s">
        <v>1554</v>
      </c>
      <c r="F2" s="113" t="s">
        <v>1555</v>
      </c>
      <c r="G2" s="84" t="s">
        <v>1556</v>
      </c>
      <c r="H2" s="84" t="s">
        <v>1557</v>
      </c>
      <c r="I2" s="84" t="s">
        <v>1558</v>
      </c>
      <c r="J2" s="84" t="s">
        <v>1559</v>
      </c>
      <c r="K2" s="86" t="s">
        <v>1560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*</v>
      </c>
      <c r="C190" s="109" t="str">
        <f>IF(SP_NORTE!B197="","*",SP_NORTE!B197)</f>
        <v>*</v>
      </c>
      <c r="D190" s="108" t="str">
        <f>IF(SP_NORTE!D197="","*",SP_NORTE!D197)</f>
        <v>*</v>
      </c>
      <c r="E190" s="108" t="str">
        <f>IF(SP_NORTE!H197="","*",SP_NORTE!H197)</f>
        <v>-</v>
      </c>
      <c r="F190" s="114" t="str">
        <f>IF(SP_NORTE!M197="","*",SP_NORTE!M197)</f>
        <v>-</v>
      </c>
      <c r="G190" s="109" t="str">
        <f>IF(SP_NORTE!I197="","*",SP_NORTE!I197)</f>
        <v>-</v>
      </c>
      <c r="H190" s="109" t="str">
        <f>IF(SP_NORTE!AB197="","*",SP_NORTE!AB197)</f>
        <v>*</v>
      </c>
      <c r="I190" s="109" t="str">
        <f>IF(SP_NORTE!AC197="","*",SP_NORTE!AC197)</f>
        <v>*</v>
      </c>
      <c r="J190" s="110" t="str">
        <f>IF(SP_NORTE!AA197="","*",SP_NORTE!AA197)</f>
        <v>*</v>
      </c>
      <c r="K190" s="111" t="str">
        <f>IF(SP_NORTE!AD197="","*",SP_NORTE!AD197)</f>
        <v>*</v>
      </c>
    </row>
    <row r="191" spans="2:11" s="112" customFormat="1" hidden="1">
      <c r="B191" s="108" t="str">
        <f>IF(SP_NORTE!Y198="","*",SP_NORTE!Y198)</f>
        <v>*</v>
      </c>
      <c r="C191" s="109" t="str">
        <f>IF(SP_NORTE!B198="","*",SP_NORTE!B198)</f>
        <v>*</v>
      </c>
      <c r="D191" s="108" t="str">
        <f>IF(SP_NORTE!D198="","*",SP_NORTE!D198)</f>
        <v>*</v>
      </c>
      <c r="E191" s="108" t="str">
        <f>IF(SP_NORTE!H198="","*",SP_NORTE!H198)</f>
        <v>*</v>
      </c>
      <c r="F191" s="114" t="str">
        <f>IF(SP_NORTE!M198="","*",SP_NORTE!M198)</f>
        <v>*</v>
      </c>
      <c r="G191" s="109" t="str">
        <f>IF(SP_NORTE!I198="","*",SP_NORTE!I198)</f>
        <v>*</v>
      </c>
      <c r="H191" s="109" t="str">
        <f>IF(SP_NORTE!AB198="","*",SP_NORTE!AB198)</f>
        <v>*</v>
      </c>
      <c r="I191" s="109" t="str">
        <f>IF(SP_NORTE!AC198="","*",SP_NORTE!AC198)</f>
        <v>*</v>
      </c>
      <c r="J191" s="110" t="str">
        <f>IF(SP_NORTE!AA198="","*",SP_NORTE!AA198)</f>
        <v>*</v>
      </c>
      <c r="K191" s="111" t="str">
        <f>IF(SP_NORTE!AD198="","*",SP_NORTE!AD198)</f>
        <v>*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 t="str">
        <f>IF(SP_NORTE!B205="","*",SP_NORTE!B205)</f>
        <v>*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2025-10-15T12:39:46Z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