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65" documentId="8_{B6337239-1A00-434D-AAD0-422EA1FEB5AE}" xr6:coauthVersionLast="47" xr6:coauthVersionMax="47" xr10:uidLastSave="{049E8704-7918-42C1-BA21-DD8C31A3449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" i="1" l="1" a="1"/>
  <c r="H109" i="1" s="1"/>
  <c r="H108" i="1" a="1"/>
  <c r="H108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L101" i="16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2" i="16"/>
  <c r="L102" i="16"/>
  <c r="R104" i="1"/>
  <c r="S104" i="1" a="1"/>
  <c r="S104" i="1" s="1"/>
  <c r="D102" i="16" s="1"/>
  <c r="T104" i="1" a="1"/>
  <c r="T104" i="1" s="1"/>
  <c r="E102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4" i="16"/>
  <c r="L104" i="16"/>
  <c r="R106" i="1"/>
  <c r="S106" i="1" a="1"/>
  <c r="S106" i="1" s="1"/>
  <c r="D104" i="16" s="1"/>
  <c r="T106" i="1" a="1"/>
  <c r="T106" i="1" s="1"/>
  <c r="E104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08" i="1" l="1"/>
  <c r="AJ98" i="1"/>
  <c r="AJ109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<sst xmlns="http://schemas.openxmlformats.org/spreadsheetml/2006/main" count="5351" uniqueCount="1516">
  <si>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</si>
  <si>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</si>
  <si>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</si>
  <si>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</si>
  <si>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</si>
  <si>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</si>
  <si>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</si>
  <si>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</si>
  <si>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</si>
  <si>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</si>
  <si>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</si>
  <si>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</si>
  <si>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</si>
  <si>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</si>
  <si>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</si>
  <si>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</si>
  <si>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</si>
  <si>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</si>
  <si>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</si>
  <si>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</si>
  <si>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</si>
  <si>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</si>
  <si>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</si>
  <si>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</si>
  <si>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</si>
  <si>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</si>
  <si>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</si>
  <si>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</si>
  <si>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</si>
  <si>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</si>
  <si>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</si>
  <si>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</si>
  <si>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</si>
  <si>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</si>
  <si>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</si>
  <si>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</si>
  <si>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</si>
  <si>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</si>
  <si>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</si>
  <si>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</si>
  <si>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</si>
  <si>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</si>
  <si>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</si>
  <si>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</si>
  <si>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</si>
  <si>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</si>
  <si>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</si>
  <si>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</si>
  <si>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</si>
  <si>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</si>
  <si>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</si>
  <si>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</si>
  <si>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</si>
  <si>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</si>
  <si>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</si>
  <si>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</si>
  <si>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</si>
  <si>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</si>
  <si>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</si>
  <si>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</si>
  <si>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</si>
  <si>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</si>
  <si>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</si>
  <si>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</si>
  <si>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</si>
  <si>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</si>
  <si>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</si>
  <si>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</si>
  <si>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</si>
  <si>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</si>
  <si>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</si>
  <si>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</si>
  <si>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</si>
  <si>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</si>
  <si>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</si>
  <si>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</si>
  <si>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</si>
  <si>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</si>
  <si>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</si>
  <si>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</si>
  <si>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</si>
  <si>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</si>
  <si>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</si>
  <si>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</si>
  <si>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</si>
  <si>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</si>
  <si>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</si>
  <si>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</si>
  <si>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</si>
  <si>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</si>
  <si>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</si>
  <si>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</si>
  <si>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</si>
  <si>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</si>
  <si>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</si>
  <si>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</si>
  <si>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</si>
  <si>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</si>
  <si>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</si>
  <si>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</si>
  <si>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</si>
  <si>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</si>
  <si>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</si>
  <si>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</si>
  <si>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</si>
  <si>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</si>
  <si>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</si>
  <si>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</si>
  <si>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</si>
  <si>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</si>
  <si>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</si>
  <si>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</si>
  <si>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</si>
  <si>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</si>
  <si>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</si>
  <si>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</si>
  <si>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</si>
  <si>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</si>
  <si>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</si>
  <si>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</si>
  <si>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</si>
  <si>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</si>
  <si>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</si>
  <si>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</si>
  <si>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</si>
  <si>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</si>
  <si>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</si>
  <si>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</si>
  <si>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</si>
  <si>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</si>
  <si>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</si>
  <si>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</si>
  <si>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</si>
  <si>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</si>
  <si>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</si>
  <si>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</si>
  <si>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</si>
  <si>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</si>
  <si>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</si>
  <si>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</si>
  <si>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</si>
  <si>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</si>
  <si>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</si>
  <si>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</si>
  <si>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</si>
  <si>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</si>
  <si>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</si>
  <si>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</si>
  <si>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</si>
  <si>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</si>
  <si>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</si>
  <si>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</si>
  <si>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</si>
  <si>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</si>
  <si>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</si>
  <si>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</si>
  <si>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</si>
  <si>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</si>
  <si>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</si>
  <si>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</si>
  <si>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</si>
  <si>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</si>
  <si>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</si>
  <si>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</si>
  <si>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</si>
  <si>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</si>
  <si>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</si>
  <si>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</si>
  <si>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</si>
  <si>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</si>
  <si>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</si>
  <si>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</si>
  <si>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</si>
  <si>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</si>
  <si>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</si>
  <si>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</si>
  <si>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</si>
  <si>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</si>
  <si>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</si>
  <si>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</si>
  <si>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</si>
  <si>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</si>
  <si>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</si>
  <si>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</si>
  <si>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</si>
  <si>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</si>
  <si>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</si>
  <si>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</si>
  <si>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</si>
  <si>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</si>
  <si>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</si>
  <si>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</si>
  <si>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</si>
  <si>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</si>
  <si>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</si>
  <si>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</si>
  <si>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</si>
  <si>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</si>
  <si>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</si>
  <si>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</si>
  <si>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</si>
  <si>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</si>
  <si>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</si>
  <si>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</si>
  <si>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</si>
  <si>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</si>
  <si>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</si>
  <si>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</si>
  <si>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</si>
  <si>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</si>
  <si>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</si>
  <si>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</si>
  <si>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</si>
  <si>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</si>
  <si>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</si>
  <si>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</si>
  <si>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</si>
  <si>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</si>
  <si>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</si>
  <si>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</si>
  <si>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</si>
  <si>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</si>
  <si>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</si>
  <si>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</si>
  <si>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</si>
  <si>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</si>
  <si>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</si>
  <si>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</si>
  <si>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</si>
  <si>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</si>
  <si>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</si>
  <si>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</si>
  <si>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</si>
  <si>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</si>
  <si>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</si>
  <si>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</si>
  <si>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</si>
  <si>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</si>
  <si>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</si>
  <si>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</si>
  <si>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</si>
  <si>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</si>
  <si>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</si>
  <si>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</si>
  <si>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</si>
  <si>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</si>
  <si>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</si>
  <si>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</si>
  <si>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</si>
  <si>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</si>
  <si>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</si>
  <si>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</si>
  <si>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</si>
  <si>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</si>
  <si>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</si>
  <si>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</si>
  <si>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</si>
  <si>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</si>
  <si>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</si>
  <si>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</si>
  <si>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</si>
  <si>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</si>
  <si>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</si>
  <si>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</si>
  <si>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</si>
  <si>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</si>
  <si>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</si>
  <si>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</si>
  <si>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</si>
  <si>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</si>
  <si>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</si>
  <si>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</si>
  <si>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</si>
  <si>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</si>
  <si>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</si>
  <si>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</si>
  <si>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</si>
  <si>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</si>
  <si>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</si>
  <si>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</si>
  <si>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</si>
  <si>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</si>
  <si>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</si>
  <si>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</si>
  <si>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</si>
  <si>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</si>
  <si>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</si>
  <si>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</si>
  <si>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</si>
  <si>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</si>
  <si>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</si>
  <si>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</si>
  <si>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</si>
  <si>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</si>
  <si>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</si>
  <si>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</si>
  <si>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</si>
  <si>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</si>
  <si>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</si>
  <si>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</si>
  <si>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</si>
  <si>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</si>
  <si>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</si>
  <si>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</si>
  <si>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</si>
  <si>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</si>
  <si>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</si>
  <si>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</si>
  <si>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</si>
  <si>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</si>
  <si>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</si>
  <si>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</si>
  <si>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</si>
  <si>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</si>
  <si>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</si>
  <si>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</si>
  <si>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</si>
  <si>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</si>
  <si>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</si>
  <si>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</si>
  <si>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</si>
  <si>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</si>
  <si>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</si>
  <si>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</si>
  <si>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</si>
  <si>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</si>
  <si>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</si>
  <si>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</si>
  <si>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</si>
  <si>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</si>
  <si>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</si>
  <si>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</si>
  <si>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</si>
  <si>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</si>
  <si>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</si>
  <si>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</si>
  <si>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</si>
  <si>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</si>
  <si>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</si>
  <si>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</si>
  <si>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</si>
  <si>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</si>
  <si>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</si>
  <si>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</si>
  <si>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</si>
  <si>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</si>
  <si>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</si>
  <si>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</si>
  <si>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</si>
  <si>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</si>
  <si>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</si>
  <si>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</si>
  <si>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</si>
  <si>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</si>
  <si>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</si>
  <si>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</si>
  <si>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</si>
  <si>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</si>
  <si>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</si>
  <si>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</si>
  <si>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</si>
  <si>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</si>
  <si>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</si>
  <si>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</si>
  <si>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</si>
  <si>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</si>
  <si>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</si>
  <si>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</si>
  <si>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</si>
  <si>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</si>
  <si>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</si>
  <si>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</si>
  <si>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</si>
  <si>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</si>
  <si>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</si>
  <si>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</si>
  <si>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</si>
  <si>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</si>
  <si>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</si>
  <si>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</si>
  <si>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</si>
  <si>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</si>
  <si>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</si>
  <si>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</si>
  <si>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</si>
  <si>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</si>
  <si>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</si>
  <si>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</si>
  <si>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</si>
  <si>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</si>
  <si>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</si>
  <si>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</si>
  <si>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</si>
  <si>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</si>
  <si>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</si>
  <si>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</si>
  <si>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</si>
  <si>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</si>
  <si>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</si>
  <si>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</si>
  <si>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</si>
  <si>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</si>
  <si>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</si>
  <si>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</si>
  <si>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</si>
  <si>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</si>
  <si>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</si>
  <si>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</si>
  <si>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</si>
  <si>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</si>
  <si>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</si>
  <si>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</si>
  <si>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</si>
  <si>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</si>
  <si>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</si>
  <si>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</si>
  <si>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</si>
  <si>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</si>
  <si>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</si>
  <si>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</si>
  <si>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</si>
  <si>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</si>
  <si>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</si>
  <si>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</si>
  <si>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</si>
  <si>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</si>
  <si>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</si>
  <si>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</si>
  <si>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</si>
  <si>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</si>
  <si>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</si>
  <si>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</si>
  <si>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</si>
  <si>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</si>
  <si>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</si>
  <si>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</si>
  <si>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</si>
  <si>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</si>
  <si>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</si>
  <si>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</si>
  <si>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</si>
  <si>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</si>
  <si>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</si>
  <si>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</si>
  <si>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</si>
  <si>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</si>
  <si>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</si>
  <si>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</si>
  <si>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</si>
  <si>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</si>
  <si>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</si>
  <si>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</si>
  <si>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</si>
  <si>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</si>
  <si>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</si>
  <si>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</si>
  <si>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</si>
  <si>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</si>
  <si>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</si>
  <si>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</si>
  <si>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</si>
  <si>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</si>
  <si>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</si>
  <si>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</si>
  <si>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</si>
  <si>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</si>
  <si>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</si>
  <si>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</si>
  <si>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</si>
  <si>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</si>
  <si>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</si>
  <si>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</si>
  <si>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</si>
  <si>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</si>
  <si>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</si>
  <si>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</si>
  <si>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</si>
  <si>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</si>
  <si>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</si>
  <si>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</si>
  <si>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</si>
  <si>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</si>
  <si>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</si>
  <si>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</si>
  <si>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</si>
  <si>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</si>
  <si>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</si>
  <si>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</si>
  <si>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</si>
  <si>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</si>
  <si>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</si>
  <si>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</si>
  <si>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</si>
  <si>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</si>
  <si>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</si>
  <si>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</si>
  <si>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</si>
  <si>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</si>
  <si>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</si>
  <si>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</si>
  <si>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</si>
  <si>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</si>
  <si>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</si>
  <si>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</si>
  <si>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</si>
  <si>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</si>
  <si>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</si>
  <si>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</si>
  <si>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</si>
  <si>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</si>
  <si>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</si>
  <si>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</si>
  <si>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</si>
  <si>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</si>
  <si>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</si>
  <si>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</si>
  <si>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</si>
  <si>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</si>
  <si>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</si>
  <si>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</si>
  <si>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</si>
  <si>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</si>
  <si>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</si>
  <si>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</si>
  <si>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</si>
  <si>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</si>
  <si>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</si>
  <si>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</si>
  <si>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</si>
  <si>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</si>
  <si>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</si>
  <si>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</si>
  <si>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</si>
  <si>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</si>
  <si>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</si>
  <si>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</si>
  <si>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</si>
  <si>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</si>
  <si>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</si>
  <si>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</si>
  <si>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</si>
  <si>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</si>
  <si>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</si>
  <si>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</si>
  <si>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</si>
  <si>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</si>
  <si>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</si>
  <si>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</si>
  <si>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</si>
  <si>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</si>
  <si>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</si>
  <si>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</si>
  <si>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</si>
  <si>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</si>
  <si>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</si>
  <si>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</si>
  <si>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</si>
  <si>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</si>
  <si>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</si>
  <si>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</si>
  <si>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</si>
  <si>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</si>
  <si>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</si>
  <si>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</si>
  <si>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</si>
  <si>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</si>
  <si>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</si>
  <si>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</si>
  <si>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</si>
  <si>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</si>
  <si>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</si>
  <si>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</si>
  <si>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</si>
  <si>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</si>
  <si>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</si>
  <si>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</si>
  <si>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</si>
  <si>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</si>
  <si>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</si>
  <si>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</si>
  <si>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</si>
  <si>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</si>
  <si>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</si>
  <si>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</si>
  <si>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</si>
  <si>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</si>
  <si>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</si>
  <si>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</si>
  <si>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</si>
  <si>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</si>
  <si>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</si>
  <si>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</si>
  <si>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</si>
  <si>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</si>
  <si>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</si>
  <si>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</si>
  <si>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</si>
  <si>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</si>
  <si>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</si>
  <si>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</si>
  <si>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</si>
  <si>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</si>
  <si>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</si>
  <si>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</si>
  <si>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</si>
  <si>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</si>
  <si>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</si>
  <si>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</si>
  <si>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</si>
  <si>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</si>
  <si>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</si>
  <si>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</si>
  <si>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</si>
  <si>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</si>
  <si>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</si>
  <si>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</si>
  <si>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</si>
  <si>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</si>
  <si>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</si>
  <si>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</si>
  <si>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</si>
  <si>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</si>
  <si>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</si>
  <si>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</si>
  <si>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</si>
  <si>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</si>
  <si>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</si>
  <si>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</si>
  <si>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</si>
  <si>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</si>
  <si>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</si>
  <si>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</si>
  <si>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</si>
  <si>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</si>
  <si>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</si>
  <si>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</si>
  <si>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</si>
  <si>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</si>
  <si>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</si>
  <si>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</si>
  <si>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</si>
  <si>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</si>
  <si>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</si>
  <si>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</si>
  <si>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</si>
  <si>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</si>
  <si>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</si>
  <si>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</si>
  <si>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</si>
  <si>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</si>
  <si>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</si>
  <si>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</si>
  <si>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</si>
  <si>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</si>
  <si>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</si>
  <si>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</si>
  <si>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</si>
  <si>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</si>
  <si>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</si>
  <si>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</si>
  <si>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</si>
  <si>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</si>
  <si>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</si>
  <si>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</si>
  <si>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</si>
  <si>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</si>
  <si>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</si>
  <si>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</si>
  <si>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</si>
  <si>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</si>
  <si>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</si>
  <si>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</si>
  <si>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</si>
  <si>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</si>
  <si>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</si>
  <si>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</si>
  <si>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</si>
  <si>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</si>
  <si>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</si>
  <si>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</si>
  <si>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</si>
  <si>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</si>
  <si>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</si>
  <si>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</si>
  <si>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</si>
  <si>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</si>
  <si>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</si>
  <si>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</si>
  <si>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</si>
  <si>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</si>
  <si>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</si>
  <si>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</si>
  <si>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</si>
  <si>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</si>
  <si>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</si>
  <si>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</si>
  <si>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</si>
  <si>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</si>
  <si>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</si>
  <si>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</si>
  <si>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</si>
  <si>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</si>
  <si>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</si>
  <si>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</si>
  <si>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</si>
  <si>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</si>
  <si>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</si>
  <si>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</si>
  <si>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</si>
  <si>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</si>
  <si>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</si>
  <si>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</si>
  <si>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</si>
  <si>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</si>
  <si>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</si>
  <si>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</si>
  <si>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</si>
  <si>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</si>
  <si>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</si>
  <si>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</si>
  <si>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</si>
  <si>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</si>
  <si>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</si>
  <si>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</si>
  <si>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</si>
  <si>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</si>
  <si>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</si>
  <si>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</si>
  <si>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</si>
  <si>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</si>
  <si>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</si>
  <si>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</si>
  <si>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</si>
  <si>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</si>
  <si>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</si>
  <si>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</si>
  <si>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</si>
  <si>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</si>
  <si>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</si>
  <si>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</si>
  <si>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</si>
  <si>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</si>
  <si>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</si>
  <si>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</si>
  <si>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</si>
  <si>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</si>
  <si>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</si>
  <si>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</si>
  <si>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</si>
  <si>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</si>
  <si>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</si>
  <si>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</si>
  <si>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</si>
  <si>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</si>
  <si>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</si>
  <si>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</si>
  <si>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</si>
  <si>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</si>
  <si>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</si>
  <si>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</si>
  <si>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</si>
  <si>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</si>
  <si>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</si>
  <si>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</si>
  <si>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</si>
  <si>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</si>
  <si>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</si>
  <si>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</si>
  <si>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</si>
  <si>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</si>
  <si>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</si>
  <si>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</si>
  <si>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</si>
  <si>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</si>
  <si>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</si>
  <si>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</si>
  <si>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</si>
  <si>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</si>
  <si>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</si>
  <si>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</si>
  <si>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</si>
  <si>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</si>
  <si>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</si>
  <si>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</si>
  <si>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</si>
  <si>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</si>
  <si>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</si>
  <si>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</si>
  <si>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</si>
  <si>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</si>
  <si>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</si>
  <si>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</si>
  <si>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</si>
  <si>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</si>
  <si>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</si>
  <si>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</si>
  <si>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</si>
  <si>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</si>
  <si>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</si>
  <si>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</si>
  <si>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</si>
  <si>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</si>
  <si>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</si>
  <si>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</si>
  <si>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</si>
  <si>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</si>
  <si>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</si>
  <si>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</si>
  <si>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</si>
  <si>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</si>
  <si>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</si>
  <si>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</si>
  <si>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</si>
  <si>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</si>
  <si>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</si>
  <si>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</si>
  <si>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</si>
  <si>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</si>
  <si>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</si>
  <si>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</si>
  <si>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</si>
  <si>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</si>
  <si>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</si>
  <si>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</si>
  <si>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</si>
  <si>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</si>
  <si>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</si>
  <si>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</si>
  <si>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</si>
  <si>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</si>
  <si>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</si>
  <si>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</si>
  <si>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</si>
  <si>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</si>
  <si>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</si>
  <si>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</si>
  <si>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</si>
  <si>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</si>
  <si>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</si>
  <si>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</si>
  <si>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</si>
  <si>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</si>
  <si>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</si>
  <si>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</si>
  <si>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</si>
  <si>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</si>
  <si>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</si>
  <si>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</si>
  <si>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</si>
  <si>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</si>
  <si>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</si>
  <si>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</si>
  <si>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</si>
  <si>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</si>
  <si>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</si>
  <si>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</si>
  <si>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</si>
  <si>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</si>
  <si>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</si>
  <si>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</si>
  <si>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</si>
  <si>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</si>
  <si>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</si>
  <si>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</si>
  <si>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</si>
  <si>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</si>
  <si>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</si>
  <si>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</si>
  <si>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</si>
  <si>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</si>
  <si>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</si>
  <si>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</si>
  <si>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</si>
  <si>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</si>
  <si>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</si>
  <si>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</si>
  <si>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</si>
  <si>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</si>
  <si>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</si>
  <si>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</si>
  <si>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</si>
  <si>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</si>
  <si>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</si>
  <si>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</si>
  <si>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</si>
  <si>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</si>
  <si>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</si>
  <si>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</si>
  <si>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</si>
  <si>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</si>
  <si>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</si>
  <si>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</si>
  <si>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</si>
  <si>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</si>
  <si>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</si>
  <si>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</si>
  <si>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</si>
  <si>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</si>
  <si>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</si>
  <si>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</si>
  <si>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</si>
  <si>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</si>
  <si>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</si>
  <si>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</si>
  <si>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</si>
  <si>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</si>
  <si>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</si>
  <si>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</si>
  <si>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</si>
  <si>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</si>
  <si>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</si>
  <si>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</si>
  <si>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</si>
  <si>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</si>
  <si>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</si>
  <si>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</si>
  <si>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</si>
  <si>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</si>
  <si>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</si>
  <si>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</si>
  <si>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</si>
  <si>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</si>
  <si>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</si>
  <si>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</si>
  <si>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</si>
  <si>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</si>
  <si>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</si>
  <si>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</si>
  <si>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</si>
  <si>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</si>
  <si>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</si>
  <si>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</si>
  <si>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</si>
  <si>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</si>
  <si>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</si>
  <si>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</si>
  <si>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</si>
  <si>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</si>
  <si>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</si>
  <si>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</si>
  <si>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</si>
  <si>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</si>
  <si>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</si>
  <si>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</si>
  <si>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</si>
  <si>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</si>
  <si>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</si>
  <si>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</si>
  <si>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</si>
  <si>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</si>
  <si>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</si>
  <si>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</si>
  <si>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</si>
  <si>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</si>
  <si>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</si>
  <si>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</si>
  <si>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</si>
  <si>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</si>
  <si>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</si>
  <si>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</si>
  <si>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</si>
  <si>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</si>
  <si>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</si>
  <si>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</si>
  <si>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</si>
  <si>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</si>
  <si>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</si>
  <si>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</si>
  <si>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</si>
  <si>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</si>
  <si>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</si>
  <si>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</si>
  <si>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</si>
  <si>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</si>
  <si>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</si>
  <si>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</si>
  <si>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</si>
  <si>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</si>
  <si>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</si>
  <si>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</si>
  <si>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</si>
  <si>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</si>
  <si>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</si>
  <si>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</si>
  <si>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</si>
  <si>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</si>
  <si>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</si>
  <si>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</si>
  <si>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</si>
  <si>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</si>
  <si>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</si>
  <si>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</si>
  <si>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</si>
  <si>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</si>
  <si>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</si>
  <si>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</si>
  <si>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</si>
  <si>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</si>
  <si>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</si>
  <si>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</si>
  <si>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</si>
  <si>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</si>
  <si>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</si>
  <si>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</si>
  <si>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</si>
  <si>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</si>
  <si>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</si>
  <si>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</si>
  <si>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</si>
  <si>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</si>
  <si>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</si>
  <si>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</si>
  <si>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</si>
  <si>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</si>
  <si>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</si>
  <si>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</si>
  <si>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</si>
  <si>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</si>
  <si>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</si>
  <si>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</si>
  <si>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</si>
  <si>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</si>
  <si>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</si>
  <si>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</si>
  <si>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</si>
  <si>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</si>
  <si>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</si>
  <si>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</si>
  <si>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</si>
  <si>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</si>
  <si>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</si>
  <si>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</si>
  <si>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</si>
  <si>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</si>
  <si>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</si>
  <si>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</si>
  <si>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</si>
  <si>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</si>
  <si>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</si>
  <si>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</si>
  <si>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</si>
  <si>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</si>
  <si>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</si>
  <si>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</si>
  <si>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</si>
  <si>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</si>
  <si>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</si>
  <si>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</si>
  <si>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</si>
  <si>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</si>
  <si>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</si>
  <si>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</si>
  <si>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</si>
  <si>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</si>
  <si>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</si>
  <si>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</si>
  <si>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</si>
  <si>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</si>
  <si>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</si>
  <si>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</si>
  <si>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</si>
  <si>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</si>
  <si>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</si>
  <si>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</si>
  <si>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</si>
  <si>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</si>
  <si>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</si>
  <si>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</si>
  <si>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</si>
  <si>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</si>
  <si>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</si>
  <si>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</si>
  <si>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</si>
  <si>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</si>
  <si>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</si>
  <si>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</si>
  <si>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</si>
  <si>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</si>
  <si>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</si>
  <si>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</si>
  <si>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</si>
  <si>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</si>
  <si>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</si>
  <si>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</si>
  <si>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</si>
  <si>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</si>
  <si>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</si>
  <si>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</si>
  <si>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</si>
  <si>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</si>
  <si>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</si>
  <si>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</si>
  <si>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</si>
  <si>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</si>
  <si>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</si>
  <si>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</si>
  <si>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</si>
  <si>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</si>
  <si>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</si>
  <si>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</si>
  <si>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</si>
  <si>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</si>
  <si>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</si>
  <si>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</si>
  <si>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</si>
  <si>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</si>
  <si>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</si>
  <si>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</si>
  <si>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</si>
  <si>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</si>
  <si>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</si>
  <si>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</si>
  <si>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</si>
  <si>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</si>
  <si>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</si>
  <si>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</si>
  <si>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</si>
  <si>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</si>
  <si>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</si>
  <si>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</si>
  <si>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</si>
  <si>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</si>
  <si>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</si>
  <si>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</si>
  <si>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</si>
  <si>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</si>
  <si>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</si>
  <si>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</si>
  <si>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</si>
  <si>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</si>
  <si>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</si>
  <si>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</si>
  <si>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</si>
  <si>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</si>
  <si>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</si>
  <si>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</si>
  <si>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</si>
  <si>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</si>
  <si>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</si>
  <si>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</si>
  <si>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</si>
  <si>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</si>
  <si>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</si>
  <si>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</si>
  <si>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</si>
  <si>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</si>
  <si>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</si>
  <si>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</si>
  <si>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</si>
  <si>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</si>
  <si>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</si>
  <si>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</si>
  <si>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</si>
  <si>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</si>
  <si>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</si>
  <si>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</si>
  <si>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</si>
  <si>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</si>
  <si>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</si>
  <si>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</si>
  <si>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</si>
  <si>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</si>
  <si>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</si>
  <si>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</si>
  <si>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</si>
  <si>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</si>
  <si>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</si>
  <si>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</si>
  <si>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</si>
  <si>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</si>
  <si>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</si>
  <si>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</si>
  <si>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</si>
  <si>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</si>
  <si>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</si>
  <si>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</si>
  <si>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</si>
  <si>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</si>
  <si>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</si>
  <si>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</si>
  <si>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</si>
  <si>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</si>
  <si>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</si>
  <si>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</si>
  <si>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</si>
  <si>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</si>
  <si>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</si>
  <si>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</si>
  <si>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</si>
  <si>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</si>
  <si>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</si>
  <si>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</si>
  <si>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</si>
  <si>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</si>
  <si>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</si>
  <si>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</si>
  <si>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</si>
  <si>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</si>
  <si>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</si>
  <si>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</si>
  <si>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</si>
  <si>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</si>
  <si>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</si>
  <si>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</si>
  <si>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</si>
  <si>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</si>
  <si>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</si>
  <si>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</si>
  <si>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</si>
  <si>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</si>
  <si>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</si>
  <si>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</si>
  <si>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</si>
  <si>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</si>
  <si>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</si>
  <si>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</si>
  <si>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</si>
  <si>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</si>
  <si>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</si>
  <si>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</si>
  <si>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</si>
  <si>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</si>
  <si>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</si>
  <si>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</si>
  <si>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</si>
  <si>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</si>
  <si>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</si>
  <si>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</si>
  <si>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</si>
  <si>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</si>
  <si>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</si>
  <si>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</si>
  <si>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</si>
  <si>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</si>
  <si>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</si>
  <si>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</si>
  <si>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</si>
  <si>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</si>
  <si>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</si>
  <si>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</si>
  <si>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</si>
  <si>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</si>
  <si>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</si>
  <si>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</si>
  <si>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</si>
  <si>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</si>
  <si>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</si>
  <si>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</si>
  <si>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</si>
  <si>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</si>
  <si>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</si>
  <si>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</si>
  <si>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</si>
  <si>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</si>
  <si>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</si>
  <si>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</si>
  <si>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</si>
  <si>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</si>
  <si>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</si>
  <si>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</si>
  <si>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</si>
  <si>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</si>
  <si>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</si>
  <si>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</si>
  <si>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</si>
  <si>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</si>
  <si>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</si>
  <si>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</si>
  <si>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</si>
  <si>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</si>
  <si>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</si>
  <si>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</si>
  <si>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</si>
  <si>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</si>
  <si>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</si>
  <si>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</si>
  <si>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</si>
  <si>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</si>
  <si>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</si>
  <si>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</si>
  <si>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</si>
  <si>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</si>
  <si>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</si>
  <si>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</si>
  <si>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</si>
  <si>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</si>
  <si>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</si>
  <si>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</si>
  <si>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</si>
  <si>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</si>
  <si>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</si>
  <si>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</si>
  <si>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</si>
  <si>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</si>
  <si>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</si>
  <si>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</si>
  <si>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</si>
  <si>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</si>
  <si>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</si>
  <si>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</si>
  <si>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</si>
  <si>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</si>
  <si>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</si>
  <si>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</si>
  <si>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</si>
  <si>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</si>
  <si>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</si>
  <si>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</si>
  <si>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</si>
  <si>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</si>
  <si>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</si>
  <si>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</si>
  <si>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</si>
  <si>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</si>
  <si>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</si>
  <si>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</si>
  <si>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</si>
  <si>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</si>
  <si>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</si>
  <si>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</si>
  <si>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</si>
  <si>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</si>
  <si>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</si>
  <si>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</si>
  <si>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</si>
  <si>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</si>
  <si>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</si>
  <si>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</si>
  <si>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</si>
  <si>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</si>
  <si>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</si>
  <si>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</si>
  <si>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</si>
  <si>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</si>
  <si>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</si>
  <si>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</si>
  <si>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</si>
  <si>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</si>
  <si>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</si>
  <si>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</si>
  <si>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</si>
  <si>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</si>
  <si>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</si>
  <si>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</si>
  <si>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</si>
  <si>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</si>
  <si>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</si>
  <si>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</si>
  <si>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</si>
  <si>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</si>
  <si>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</si>
  <si>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</si>
  <si>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</si>
  <si>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</si>
  <si>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</si>
  <si>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</si>
  <si>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</si>
  <si>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</si>
  <si>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</si>
  <si>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</si>
  <si>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</si>
  <si>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</si>
  <si>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</si>
  <si>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</si>
  <si>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</si>
  <si>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</si>
  <si>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</si>
  <si>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</si>
  <si>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</si>
  <si>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</si>
  <si>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</si>
  <si>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</si>
  <si>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</si>
  <si>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</si>
  <si>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</si>
  <si>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</si>
  <si>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</si>
  <si>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</si>
  <si>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</si>
  <si>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</si>
  <si>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</si>
  <si>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</si>
  <si>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</si>
  <si>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</si>
  <si>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</si>
  <si>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</si>
  <si>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</si>
  <si>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</si>
  <si>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</si>
  <si>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</si>
  <si>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</si>
  <si>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</si>
  <si>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</si>
  <si>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</si>
  <si>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</si>
  <si>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</si>
  <si>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</si>
  <si>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</si>
  <si>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</si>
  <si>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</si>
  <si>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</si>
  <si>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</si>
  <si>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</si>
  <si>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</si>
  <si>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</si>
  <si>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</si>
  <si>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</si>
  <si>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</si>
  <si>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</si>
  <si>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</si>
  <si>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</si>
  <si>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</si>
  <si>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</si>
  <si>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</si>
  <si>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</si>
  <si>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</si>
  <si>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</si>
  <si>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</si>
  <si>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</si>
  <si>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</si>
  <si>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</si>
  <si>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</si>
  <si>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</si>
  <si>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</si>
  <si>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</si>
  <si>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</si>
  <si>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</si>
  <si>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</si>
  <si>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</si>
  <si>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</si>
  <si>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</si>
  <si>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</si>
  <si>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</si>
  <si>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</si>
  <si>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</si>
  <si>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</si>
  <si>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</si>
  <si>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</si>
  <si>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</si>
  <si>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</si>
  <si>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</si>
  <si>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</si>
  <si>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</si>
  <si>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</si>
  <si>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</si>
  <si>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 xml:space="preserve">MC1 07:54, aguarda autorização CCO, autorizado 11:46, em deslocamento para descarga 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</si>
  <si>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</si>
  <si>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</si>
  <si>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</si>
  <si>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</si>
  <si>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</si>
  <si>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</si>
  <si>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</si>
  <si>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</si>
  <si>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08:22, autorizado 09:49, em inspeção a TIN</t>
  </si>
  <si>
    <t xml:space="preserve">Carlos </t>
  </si>
  <si>
    <t>Equipe pronta 7h, em intervalo 07:35 até 17:35</t>
  </si>
  <si>
    <t xml:space="preserve">Deslocamento para TIQ </t>
  </si>
  <si>
    <t>TCSTGR</t>
  </si>
  <si>
    <t>Daniel</t>
  </si>
  <si>
    <t>Ronda 7 dias TCS-TGR</t>
  </si>
  <si>
    <t xml:space="preserve">TCS2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</si>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</sst>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R90" activePane="topRight" state="frozen"/>
      <selection pane="topRight" activeCell="AE107" sqref="AE10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 t="str">
        <f>IF(D82="","*",IFERROR(IF(ISODD(COUNT(AS82:AX84)),"ERRO",SUM((AT82-AS82),(AV82-AU82),(AX82-AW82))),"ERRO"))</f>
        <v>ERRO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e">
        <f t="shared" si="8"/>
        <v>#VALUE!</v>
      </c>
      <c r="BR82" s="15" t="e">
        <f t="shared" si="9"/>
        <v>#VALUE!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ERRO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1</v>
      </c>
      <c r="BI84" s="14"/>
      <c r="BJ84" s="14" t="s">
        <v>1444</v>
      </c>
      <c r="BK84" s="14" t="s">
        <v>1444</v>
      </c>
      <c r="BL84" s="13"/>
      <c r="BM84" s="12"/>
      <c r="BN84" s="12"/>
      <c r="BO84" s="130"/>
      <c r="BP84" s="14"/>
      <c r="BQ84" s="10" t="e">
        <f t="shared" si="8"/>
        <v>#VALUE!</v>
      </c>
      <c r="BR84" s="15" t="e">
        <f t="shared" si="9"/>
        <v>#VALUE!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1</v>
      </c>
      <c r="BI85" s="14"/>
      <c r="BJ85" s="14" t="s">
        <v>1445</v>
      </c>
      <c r="BK85" s="14" t="s">
        <v>1445</v>
      </c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 t="s">
        <v>1446</v>
      </c>
      <c r="BK87" s="14" t="s">
        <v>1446</v>
      </c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 t="s">
        <v>1446</v>
      </c>
      <c r="BK88" s="14" t="s">
        <v>1446</v>
      </c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1447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/>
      <c r="AV92" s="32"/>
      <c r="AW92" s="32"/>
      <c r="AX92" s="32"/>
      <c r="AY92" s="184">
        <f>IF(D92="","*",IFERROR(IF(ISODD(COUNT(AS92:AX94)),"ERRO",SUM((AT92-AS92),(AV92-AU92),(AX92-AW92))),"ERRO"))</f>
        <v>8.333333333333337E-2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1</v>
      </c>
      <c r="BI92" s="14"/>
      <c r="BJ92" s="14" t="s">
        <v>1448</v>
      </c>
      <c r="BK92" s="14" t="s">
        <v>1449</v>
      </c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0.50000000000000022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1450</v>
      </c>
      <c r="BK94" s="14" t="s">
        <v>1450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1</v>
      </c>
      <c r="BI96" s="14"/>
      <c r="BJ96" s="14" t="s">
        <v>1451</v>
      </c>
      <c r="BK96" s="14" t="s">
        <v>1451</v>
      </c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1452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1</v>
      </c>
      <c r="BI97" s="14"/>
      <c r="BJ97" s="14" t="s">
        <v>1453</v>
      </c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1</v>
      </c>
      <c r="BI98" s="14"/>
      <c r="BJ98" s="14" t="s">
        <v>1454</v>
      </c>
      <c r="BK98" s="14"/>
      <c r="BL98" s="13"/>
      <c r="BM98" s="12"/>
      <c r="BN98" s="12"/>
      <c r="BO98" s="130"/>
      <c r="BP98" s="14"/>
      <c r="BQ98" s="10" t="str">
        <f t="shared" si="8"/>
        <v>Produção</v>
      </c>
      <c r="BR98" s="15">
        <f t="shared" si="9"/>
        <v>1.0000000000000004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1455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1456</v>
      </c>
      <c r="BK99" s="14" t="s">
        <v>1456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/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>
        <f>IF(BS_CONTROLE[[#This Row],[SUB]]=0, "-", BS_CONTROLE[[#This Row],[SUB]])</f>
        <v>98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e">
        <f t="shared" si="8"/>
        <v>#DIV/0!</v>
      </c>
      <c r="BR101" s="15" t="e">
        <f t="shared" si="9"/>
        <v>#DIV/0!</v>
      </c>
      <c r="BS101" s="15" t="e">
        <f t="shared" si="10"/>
        <v>#DIV/0!</v>
      </c>
      <c r="BT101" s="157" t="str">
        <f t="shared" si="11"/>
        <v/>
      </c>
    </row>
    <row r="102" spans="1:72" hidden="1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/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 hidden="1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/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 hidden="1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1457</v>
      </c>
      <c r="X104" s="152" t="s">
        <v>1004</v>
      </c>
      <c r="Y104" s="129"/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 hidden="1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/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 hidden="1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1458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1459</v>
      </c>
      <c r="W106" s="135" t="s">
        <v>1460</v>
      </c>
      <c r="X106" s="152" t="s">
        <v>999</v>
      </c>
      <c r="Y106" s="129"/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IF(D106="","*",IFERROR(IF(ISODD(COUNT(AS106:AX108)),"ERRO",SUM((AT106-AS106),(AV106-AU106),(AX106-AW106))),"ERRO"))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idden="1">
      <c r="A107" s="44" t="str">
        <f t="shared" si="7"/>
        <v>W5046064</v>
      </c>
      <c r="B107" s="133">
        <v>46064</v>
      </c>
      <c r="C107" s="7">
        <f>IF(BS_CONTROLE[[#This Row],[DATA]]="","",WEEKNUM(BS_CONTROLE[[#This Row],[DATA]]))</f>
        <v>7</v>
      </c>
      <c r="D107" s="45" t="s">
        <v>240</v>
      </c>
      <c r="E107" s="185">
        <v>125</v>
      </c>
      <c r="F107" s="134" t="s">
        <v>140</v>
      </c>
      <c r="G107" s="8" t="str">
        <f>IF(D107="","*",VLOOKUP(F107,BS_ATIVIDADE[#All],3,FALSE))</f>
        <v>MODERNIZAÇÃO</v>
      </c>
      <c r="H107" s="135" t="s">
        <v>1461</v>
      </c>
      <c r="I107" s="135" t="s">
        <v>1461</v>
      </c>
      <c r="J107" s="151">
        <v>74</v>
      </c>
      <c r="K107" s="151">
        <v>250</v>
      </c>
      <c r="L107" s="71">
        <v>239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7" s="149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7" s="135">
        <v>0.375</v>
      </c>
      <c r="P107" s="135">
        <v>8.3333333333333329E-2</v>
      </c>
      <c r="Q107" s="71">
        <v>15</v>
      </c>
      <c r="R107" s="9" t="str">
        <f>IFERROR(_xlfn.XLOOKUP(F107, BS_ATIVIDADE[ATIVIDADE],BS_ATIVIDADE[UNIDADE] ), "*")</f>
        <v>VAGÕES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1357</v>
      </c>
      <c r="W107" s="135" t="s">
        <v>1303</v>
      </c>
      <c r="X107" s="152" t="s">
        <v>1004</v>
      </c>
      <c r="Y107" s="129"/>
      <c r="Z107" s="129"/>
      <c r="AA107" s="71" t="s">
        <v>1328</v>
      </c>
      <c r="AB107" s="59" t="s">
        <v>996</v>
      </c>
      <c r="AC107" s="59"/>
      <c r="AD107" s="135">
        <v>0.29166666666666669</v>
      </c>
      <c r="AE107" s="71"/>
      <c r="AF107" s="71"/>
      <c r="AG107" s="71"/>
      <c r="AH107" s="42"/>
      <c r="AI107" s="119" t="str">
        <f>IF(BS_CONTROLE[[#This Row],[Atividade]]=0, "-", BS_CONTROLE[[#This Row],[Atividade]])</f>
        <v>MODERNIZAÇÃO - PEDRA - DESCARGA</v>
      </c>
      <c r="AJ107" s="8" t="str">
        <f>IF(D107="","*",VLOOKUP(AI107,BS_ATIVIDADE[#Data],3,FALSE))</f>
        <v>MODERNIZAÇÃO</v>
      </c>
      <c r="AK107" s="175" t="str">
        <f>IF(BS_CONTROLE[[#This Row],[Local - Partida]]=0, "-", BS_CONTROLE[[#This Row],[Local - Partida]])</f>
        <v xml:space="preserve">TCS2 </v>
      </c>
      <c r="AL107" s="175" t="str">
        <f>IF(BS_CONTROLE[[#This Row],[Local - Encerramento]]=0, "-", BS_CONTROLE[[#This Row],[Local - Encerramento]])</f>
        <v xml:space="preserve">TCS2 </v>
      </c>
      <c r="AM107" s="175" t="str">
        <f>IF(BS_CONTROLE[[#This Row],[Entre - Estações]]=0, "-", BS_CONTROLE[[#This Row],[Entre - Estações]])</f>
        <v>TVI-TJA</v>
      </c>
      <c r="AN107" s="175">
        <f>IF(BS_CONTROLE[[#This Row],[SB]]=0, "-", BS_CONTROLE[[#This Row],[SB]])</f>
        <v>239251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250</v>
      </c>
      <c r="AQ107" s="177">
        <f>IF(BS_CONTROLE[[#This Row],[KM - Fim]]=0, "-", BS_CONTROLE[[#This Row],[KM - Fim]])</f>
        <v>239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VAGÕES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Produção e Intervalo</v>
      </c>
      <c r="BR107" s="15">
        <f t="shared" si="9"/>
        <v>0</v>
      </c>
      <c r="BS107" s="15">
        <f t="shared" si="10"/>
        <v>0</v>
      </c>
      <c r="BT107" s="157" t="str">
        <f t="shared" si="11"/>
        <v/>
      </c>
    </row>
    <row r="108" spans="1:72" hidden="1">
      <c r="A108" s="44" t="str">
        <f t="shared" si="7"/>
        <v>MARCOS (TF-520)46064</v>
      </c>
      <c r="B108" s="133">
        <v>46064</v>
      </c>
      <c r="C108" s="7">
        <f>IF(BS_CONTROLE[[#This Row],[DATA]]="","",WEEKNUM(BS_CONTROLE[[#This Row],[DATA]]))</f>
        <v>7</v>
      </c>
      <c r="D108" s="45" t="s">
        <v>334</v>
      </c>
      <c r="E108" s="185">
        <v>126</v>
      </c>
      <c r="F108" s="134" t="s">
        <v>193</v>
      </c>
      <c r="G108" s="8" t="str">
        <f>IF(D108="","*",VLOOKUP(F108,BS_ATIVIDADE[#All],3,FALSE))</f>
        <v>SOLDA</v>
      </c>
      <c r="H108" s="149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8" s="135" t="s">
        <v>11</v>
      </c>
      <c r="J108" s="151">
        <v>74</v>
      </c>
      <c r="K108" s="151">
        <v>27.555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8" s="135">
        <v>0.375</v>
      </c>
      <c r="P108" s="135">
        <v>8.3333333333333329E-2</v>
      </c>
      <c r="Q108" s="71">
        <v>2</v>
      </c>
      <c r="R108" s="9" t="str">
        <f>IFERROR(_xlfn.XLOOKUP(F108, BS_ATIVIDADE[ATIVIDADE],BS_ATIVIDADE[UNIDADE] ), "*")</f>
        <v>Nº DE SOLDA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1324</v>
      </c>
      <c r="W108" s="135" t="s">
        <v>1314</v>
      </c>
      <c r="X108" s="152" t="s">
        <v>1004</v>
      </c>
      <c r="Y108" s="129"/>
      <c r="Z108" s="129"/>
      <c r="AA108" s="71"/>
      <c r="AB108" s="59"/>
      <c r="AC108" s="59"/>
      <c r="AD108" s="135" t="s">
        <v>11</v>
      </c>
      <c r="AE108" s="71" t="s">
        <v>11</v>
      </c>
      <c r="AF108" s="71" t="s">
        <v>11</v>
      </c>
      <c r="AG108" s="71" t="s">
        <v>11</v>
      </c>
      <c r="AH108" s="42"/>
      <c r="AI108" s="119" t="str">
        <f>IF(BS_CONTROLE[[#This Row],[Atividade]]=0, "-", BS_CONTROLE[[#This Row],[Atividade]])</f>
        <v>PDM - SOLDA</v>
      </c>
      <c r="AJ108" s="8" t="str">
        <f>IF(D108="","*",VLOOKUP(AI108,BS_ATIVIDADE[#Data],3,FALSE))</f>
        <v>SOLDA</v>
      </c>
      <c r="AK108" s="175" t="str">
        <f>IF(BS_CONTROLE[[#This Row],[Local - Partida]]=0, "-", BS_CONTROLE[[#This Row],[Local - Partida]])</f>
        <v>TAPK35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TAP-TLG</v>
      </c>
      <c r="AN108" s="175" t="str">
        <f>IF(BS_CONTROLE[[#This Row],[SB]]=0, "-", BS_CONTROLE[[#This Row],[SB]])</f>
        <v>TAPK35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27.555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Nº DE SOLDA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Marcos Euzebio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 hidden="1">
      <c r="A109" s="44" t="str">
        <f t="shared" si="7"/>
        <v>ANISIO (TF-514)46064</v>
      </c>
      <c r="B109" s="133">
        <v>46064</v>
      </c>
      <c r="C109" s="7">
        <f>IF(BS_CONTROLE[[#This Row],[DATA]]="","",WEEKNUM(BS_CONTROLE[[#This Row],[DATA]]))</f>
        <v>7</v>
      </c>
      <c r="D109" s="45" t="s">
        <v>273</v>
      </c>
      <c r="E109" s="185">
        <v>127</v>
      </c>
      <c r="F109" s="134" t="s">
        <v>200</v>
      </c>
      <c r="G109" s="8" t="str">
        <f>IF(D109="","*",VLOOKUP(F109,BS_ATIVIDADE[#All],3,FALSE))</f>
        <v>TRILHO - SUBSTITUIÇÂO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312</v>
      </c>
      <c r="R109" s="9" t="str">
        <f>IFERROR(_xlfn.XLOOKUP(F109, BS_ATIVIDADE[ATIVIDADE],BS_ATIVIDADE[UNIDADE] ), "*")</f>
        <v>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1439</v>
      </c>
      <c r="W109" s="135" t="s">
        <v>1298</v>
      </c>
      <c r="X109" s="152" t="s">
        <v>1004</v>
      </c>
      <c r="Y109" s="129"/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SUBSTITUIÇÃO - TRILHO</v>
      </c>
      <c r="AJ109" s="8" t="str">
        <f>IF(D109="","*",VLOOKUP(AI109,BS_ATIVIDADE[#Data],3,FALSE))</f>
        <v>TRILHO - SUBSTITUIÇÂO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Anisio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5" operator="equal">
      <formula>"ERRO"</formula>
    </cfRule>
  </conditionalFormatting>
  <conditionalFormatting sqref="X4 Y1:Z5 Y8:Z777">
    <cfRule type="cellIs" dxfId="123" priority="18484" operator="equal">
      <formula>"OPORTUNIDADE"</formula>
    </cfRule>
  </conditionalFormatting>
  <conditionalFormatting sqref="AZ6:AZ777">
    <cfRule type="expression" dxfId="122" priority="18479">
      <formula>$BU6=1</formula>
    </cfRule>
  </conditionalFormatting>
  <conditionalFormatting sqref="BQ6:BQ777">
    <cfRule type="cellIs" dxfId="121" priority="18490" operator="equal">
      <formula>"Produção e Intervalo"</formula>
    </cfRule>
    <cfRule type="cellIs" dxfId="120" priority="18491" operator="equal">
      <formula>"Aderente"</formula>
    </cfRule>
    <cfRule type="cellIs" dxfId="119" priority="18492" operator="equal">
      <formula>"Intervalo"</formula>
    </cfRule>
    <cfRule type="cellIs" dxfId="118" priority="18493" operator="equal">
      <formula>"Produção"</formula>
    </cfRule>
    <cfRule type="cellIs" dxfId="117" priority="18494" operator="equal">
      <formula>"ERRO"</formula>
    </cfRule>
  </conditionalFormatting>
  <conditionalFormatting sqref="BR6:BS777">
    <cfRule type="cellIs" dxfId="116" priority="18472" operator="equal">
      <formula>"*"</formula>
    </cfRule>
    <cfRule type="cellIs" dxfId="115" priority="18473" operator="greaterThanOrEqual">
      <formula>1</formula>
    </cfRule>
    <cfRule type="cellIs" dxfId="114" priority="18474" operator="lessThan">
      <formula>1</formula>
    </cfRule>
  </conditionalFormatting>
  <conditionalFormatting sqref="Y8:Z777">
    <cfRule type="cellIs" dxfId="113" priority="18420" operator="equal">
      <formula>"NÃO"</formula>
    </cfRule>
    <cfRule type="cellIs" dxfId="112" priority="18421" operator="equal">
      <formula>"SIM"</formula>
    </cfRule>
  </conditionalFormatting>
  <conditionalFormatting sqref="Y1047840:Y1048576">
    <cfRule type="cellIs" dxfId="111" priority="18301" operator="equal">
      <formula>"OPORTUNIDADE"</formula>
    </cfRule>
  </conditionalFormatting>
  <conditionalFormatting sqref="Y1047840:Y1048576">
    <cfRule type="cellIs" dxfId="110" priority="18299" operator="equal">
      <formula>"NÃO"</formula>
    </cfRule>
    <cfRule type="cellIs" dxfId="109" priority="18300" operator="equal">
      <formula>"SIM"</formula>
    </cfRule>
  </conditionalFormatting>
  <conditionalFormatting sqref="Y6:Y7">
    <cfRule type="cellIs" dxfId="108" priority="21" operator="equal">
      <formula>"OPORTUNIDADE"</formula>
    </cfRule>
  </conditionalFormatting>
  <conditionalFormatting sqref="Y6:Y7">
    <cfRule type="cellIs" dxfId="107" priority="19" operator="equal">
      <formula>"NÃO"</formula>
    </cfRule>
    <cfRule type="cellIs" dxfId="106" priority="20" operator="equal">
      <formula>"SIM"</formula>
    </cfRule>
  </conditionalFormatting>
  <conditionalFormatting sqref="BK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2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0:BK777 BK86 BK89:BK91 BK93 BK95 BK97:BK98">
    <cfRule type="iconSet" priority="2273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5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7">
      <iconSet showValue="0">
        <cfvo type="percent" val="0"/>
        <cfvo type="num" val="1"/>
        <cfvo type="num" val="1" gte="0"/>
      </iconSet>
    </cfRule>
    <cfRule type="iconSet" priority="22818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21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AI6:AI777 F6:F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1462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1463</v>
      </c>
      <c r="E3" s="186" t="s">
        <v>1464</v>
      </c>
      <c r="F3" s="186" t="s">
        <v>1465</v>
      </c>
      <c r="G3" s="186" t="s">
        <v>1466</v>
      </c>
      <c r="H3" s="186" t="s">
        <v>1467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1469</v>
      </c>
      <c r="D12" s="187">
        <v>9049</v>
      </c>
      <c r="E12" s="188">
        <v>46044</v>
      </c>
      <c r="F12" s="190" t="s">
        <v>1470</v>
      </c>
      <c r="G12" s="187" t="s">
        <v>1471</v>
      </c>
      <c r="H12" s="187"/>
    </row>
    <row r="13" spans="3:8">
      <c r="C13" s="187" t="s">
        <v>1469</v>
      </c>
      <c r="D13" s="187">
        <v>9044</v>
      </c>
      <c r="E13" s="188">
        <v>46044</v>
      </c>
      <c r="F13" s="190" t="s">
        <v>1472</v>
      </c>
      <c r="G13" s="187" t="s">
        <v>1473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1474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1474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1475</v>
      </c>
      <c r="C2" s="83" t="s">
        <v>1195</v>
      </c>
      <c r="D2" s="83" t="s">
        <v>1197</v>
      </c>
      <c r="E2" s="83" t="s">
        <v>1476</v>
      </c>
      <c r="F2" s="83" t="s">
        <v>1477</v>
      </c>
      <c r="G2" s="83" t="s">
        <v>1478</v>
      </c>
      <c r="H2" s="83" t="s">
        <v>1479</v>
      </c>
      <c r="I2" s="83" t="s">
        <v>1480</v>
      </c>
      <c r="J2" s="83" t="s">
        <v>1481</v>
      </c>
      <c r="K2" s="109" t="s">
        <v>1482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-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*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*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*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*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*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IF(FN_MC!Y107="","*",FN_MC!Y107)</f>
        <v>*</v>
      </c>
      <c r="C127" s="101">
        <f>IF(FN_MC!B107="","*",FN_MC!B107)</f>
        <v>46064</v>
      </c>
      <c r="D127" s="101" t="str">
        <f>IF(FN_MC!D107="","*",FN_MC!D107)</f>
        <v>W50</v>
      </c>
      <c r="E127" s="101" t="str">
        <f>IF(FN_MC!H107="","*",FN_MC!H107)</f>
        <v xml:space="preserve">TCS2 </v>
      </c>
      <c r="F127" s="114" t="str">
        <f>IF(FN_MC!M107="","*",FN_MC!M107)</f>
        <v>TVI-TJA</v>
      </c>
      <c r="G127" s="101" t="str">
        <f>IF(FN_MC!I107="","*",FN_MC!I107)</f>
        <v xml:space="preserve">TCS2 </v>
      </c>
      <c r="H127" s="101" t="str">
        <f>IF(FN_MC!AB107="","*",FN_MC!AB107)</f>
        <v>FIXO</v>
      </c>
      <c r="I127" s="101" t="str">
        <f>IF(FN_MC!AC107="","*",FN_MC!AC107)</f>
        <v>*</v>
      </c>
      <c r="J127" s="102" t="str">
        <f>IF(FN_MC!AA107="","*",FN_MC!AA107)</f>
        <v>2 Maicon + Eder</v>
      </c>
      <c r="K127" s="112">
        <f>IF(FN_MC!AD107="","*",FN_MC!AD107)</f>
        <v>0.29166666666666669</v>
      </c>
    </row>
    <row r="128" spans="2:11" hidden="1">
      <c r="B128" s="100" t="str">
        <f>IF(FN_MC!Y108="","*",FN_MC!Y108)</f>
        <v>*</v>
      </c>
      <c r="C128" s="101">
        <f>IF(FN_MC!B108="","*",FN_MC!B108)</f>
        <v>46064</v>
      </c>
      <c r="D128" s="101" t="str">
        <f>IF(FN_MC!D108="","*",FN_MC!D108)</f>
        <v>MARCOS (TF-520)</v>
      </c>
      <c r="E128" s="101" t="str">
        <f>IF(FN_MC!H108="","*",FN_MC!H108)</f>
        <v>TAPK35</v>
      </c>
      <c r="F128" s="114" t="str">
        <f>IF(FN_MC!M108="","*",FN_MC!M108)</f>
        <v>TAP-TLG</v>
      </c>
      <c r="G128" s="101" t="str">
        <f>IF(FN_MC!I108="","*",FN_MC!I108)</f>
        <v>-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-</v>
      </c>
    </row>
    <row r="129" spans="2:11" hidden="1">
      <c r="B129" s="100" t="str">
        <f>IF(FN_MC!Y109="","*",FN_MC!Y109)</f>
        <v>*</v>
      </c>
      <c r="C129" s="101">
        <f>IF(FN_MC!B109="","*",FN_MC!B109)</f>
        <v>46064</v>
      </c>
      <c r="D129" s="101" t="str">
        <f>IF(FN_MC!D109="","*",FN_MC!D109)</f>
        <v>ANISIO (TF-514)</v>
      </c>
      <c r="E129" s="101" t="str">
        <f>IF(FN_MC!H109="","*",FN_MC!H109)</f>
        <v>TAPK35</v>
      </c>
      <c r="F129" s="114" t="str">
        <f>IF(FN_MC!M109="","*",FN_MC!M109)</f>
        <v>TAP-TLG</v>
      </c>
      <c r="G129" s="101" t="str">
        <f>IF(FN_MC!I109="","*",FN_MC!I109)</f>
        <v>-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-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1483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1484</v>
      </c>
      <c r="B2" s="91" t="s">
        <v>1485</v>
      </c>
      <c r="C2" s="91" t="s">
        <v>7</v>
      </c>
      <c r="D2" s="92" t="s">
        <v>1210</v>
      </c>
      <c r="E2" s="92" t="s">
        <v>365</v>
      </c>
      <c r="F2" s="92" t="s">
        <v>1486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1487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Contrato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>
        <f>IF(FN_MC!B101="","*",FN_MC!B101)</f>
        <v>46064</v>
      </c>
      <c r="G99" s="96" t="str">
        <f>IF(FN_MC!D101="","*",FN_MC!D101)</f>
        <v>V86</v>
      </c>
      <c r="H99" s="96" t="str">
        <f>IF(FN_MC!F101="","*",FN_MC!F101)</f>
        <v>MECANIZAÇÃO - SOCADORA</v>
      </c>
      <c r="I99" s="96" t="str">
        <f>IF(FN_MC!H101="","*",FN_MC!H101)</f>
        <v>TSF1</v>
      </c>
      <c r="J99" s="96" t="str">
        <f>IF(FN_MC!I101="","*",FN_MC!I101)</f>
        <v>TMJ1</v>
      </c>
      <c r="K99" s="96" t="str">
        <f>IF(FN_MC!M101="","*",FN_MC!M101)</f>
        <v>-</v>
      </c>
      <c r="L99" s="196" t="str">
        <f>IF(FN_MC!N101="","*",FN_MC!N101)</f>
        <v>-</v>
      </c>
      <c r="M99" s="97">
        <f>IF(FN_MC!J101="","*",FN_MC!J101)</f>
        <v>98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Antonioni</v>
      </c>
      <c r="T99" s="96" t="str">
        <f>IF(FN_MC!W101="","*",FN_MC!W101)</f>
        <v>Socaria mecanizada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Oportunidade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FRANCISCO (TF-19)</v>
      </c>
      <c r="H100" s="96" t="str">
        <f>IF(FN_MC!F102="","*",FN_MC!F102)</f>
        <v>PDM - SUBSTITUIÇÃO - TRILHO</v>
      </c>
      <c r="I100" s="96" t="str">
        <f>IF(FN_MC!H102="","*",FN_MC!H102)</f>
        <v>TEPPAT1</v>
      </c>
      <c r="J100" s="96" t="str">
        <f>IF(FN_MC!I102="","*",FN_MC!I102)</f>
        <v>-</v>
      </c>
      <c r="K100" s="96" t="str">
        <f>IF(FN_MC!M102="","*",FN_MC!M102)</f>
        <v>TEP-TMJ</v>
      </c>
      <c r="L100" s="196" t="str">
        <f>IF(FN_MC!N102="","*",FN_MC!N102)</f>
        <v>TEPPAT1</v>
      </c>
      <c r="M100" s="97">
        <f>IF(FN_MC!J102="","*",FN_MC!J102)</f>
        <v>98</v>
      </c>
      <c r="N100" s="183">
        <f>IF(FN_MC!K102="","*",FN_MC!K102)</f>
        <v>565</v>
      </c>
      <c r="O100" s="183" t="str">
        <f>IF(FN_MC!L102="","*",FN_MC!L102)</f>
        <v>-</v>
      </c>
      <c r="P100" s="107">
        <f>IF(FN_MC!O102="","*",FN_MC!O102)</f>
        <v>0.375</v>
      </c>
      <c r="Q100" s="107">
        <f>IF(FN_MC!P102="","*",FN_MC!P102)</f>
        <v>4.1666666666666664E-2</v>
      </c>
      <c r="R100" s="96" t="str">
        <f>IF(FN_MC!Q102="","*",CONCATENATE(FN_MC!Q102," ",FN_MC!R102))</f>
        <v>20 M</v>
      </c>
      <c r="S100" s="96" t="str">
        <f>IF(FN_MC!V102="","*",FN_MC!V102)</f>
        <v>Francisco</v>
      </c>
      <c r="T100" s="96" t="str">
        <f>IF(FN_MC!W102="","*",FN_MC!W102)</f>
        <v>Substituição de trilho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BRUNO (TF-525)</v>
      </c>
      <c r="H101" s="96" t="str">
        <f>IF(FN_MC!F103="","*",FN_MC!F103)</f>
        <v>PDM - SOLDA</v>
      </c>
      <c r="I101" s="96" t="str">
        <f>IF(FN_MC!H103="","*",FN_MC!H103)</f>
        <v>TRM</v>
      </c>
      <c r="J101" s="96" t="str">
        <f>IF(FN_MC!I103="","*",FN_MC!I103)</f>
        <v>-</v>
      </c>
      <c r="K101" s="96" t="str">
        <f>IF(FN_MC!M103="","*",FN_MC!M103)</f>
        <v>TRM</v>
      </c>
      <c r="L101" s="196" t="str">
        <f>IF(FN_MC!N103="","*",FN_MC!N103)</f>
        <v>TRMS</v>
      </c>
      <c r="M101" s="97">
        <f>IF(FN_MC!J103="","*",FN_MC!J103)</f>
        <v>98</v>
      </c>
      <c r="N101" s="183">
        <f>IF(FN_MC!K103="","*",FN_MC!K103)</f>
        <v>548.16</v>
      </c>
      <c r="O101" s="183" t="str">
        <f>IF(FN_MC!L103="","*",FN_MC!L103)</f>
        <v>-</v>
      </c>
      <c r="P101" s="107">
        <f>IF(FN_MC!O103="","*",FN_MC!O103)</f>
        <v>0.33333333333333331</v>
      </c>
      <c r="Q101" s="107">
        <f>IF(FN_MC!P103="","*",FN_MC!P103)</f>
        <v>6.25E-2</v>
      </c>
      <c r="R101" s="96" t="str">
        <f>IF(FN_MC!Q103="","*",CONCATENATE(FN_MC!Q103," ",FN_MC!R103))</f>
        <v>1 Nº DE SOLDA</v>
      </c>
      <c r="S101" s="96" t="str">
        <f>IF(FN_MC!V103="","*",FN_MC!V103)</f>
        <v>Bruno</v>
      </c>
      <c r="T101" s="96" t="str">
        <f>IF(FN_MC!W103="","*",FN_MC!W103)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W70</v>
      </c>
      <c r="H102" s="96" t="str">
        <f>IF(FN_MC!F104="","*",FN_MC!F104)</f>
        <v>DESLOCAMENTO</v>
      </c>
      <c r="I102" s="96" t="str">
        <f>IF(FN_MC!H104="","*",FN_MC!H104)</f>
        <v>TGR2</v>
      </c>
      <c r="J102" s="96" t="str">
        <f>IF(FN_MC!I104="","*",FN_MC!I104)</f>
        <v>TIQ2</v>
      </c>
      <c r="K102" s="96" t="str">
        <f>IF(FN_MC!M104="","*",FN_MC!M104)</f>
        <v>TGR-TIQ</v>
      </c>
      <c r="L102" s="196" t="str">
        <f>IF(FN_MC!N104="","*",FN_MC!N104)</f>
        <v>TGRTIQ</v>
      </c>
      <c r="M102" s="97">
        <f>IF(FN_MC!J104="","*",FN_MC!J104)</f>
        <v>98</v>
      </c>
      <c r="N102" s="183">
        <f>IF(FN_MC!K104="","*",FN_MC!K104)</f>
        <v>502</v>
      </c>
      <c r="O102" s="183" t="str">
        <f>IF(FN_MC!L104="","*",FN_MC!L104)</f>
        <v>-</v>
      </c>
      <c r="P102" s="107">
        <f>IF(FN_MC!O104="","*",FN_MC!O104)</f>
        <v>0.75</v>
      </c>
      <c r="Q102" s="107">
        <f>IF(FN_MC!P104="","*",FN_MC!P104)</f>
        <v>4.1666666666666664E-2</v>
      </c>
      <c r="R102" s="96" t="str">
        <f>IF(FN_MC!Q104="","*",CONCATENATE(FN_MC!Q104," ",FN_MC!R104))</f>
        <v>27 BINÁRIO</v>
      </c>
      <c r="S102" s="96" t="str">
        <f>IF(FN_MC!V104="","*",FN_MC!V104)</f>
        <v xml:space="preserve">Camila </v>
      </c>
      <c r="T102" s="96" t="str">
        <f>IF(FN_MC!W104="","*",FN_MC!W104)</f>
        <v xml:space="preserve">Deslocamento para TIQ 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Contrato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TCS-TGR</v>
      </c>
      <c r="F103" s="96">
        <f>IF(FN_MC!B105="","*",FN_MC!B105)</f>
        <v>46064</v>
      </c>
      <c r="G103" s="96" t="str">
        <f>IF(FN_MC!D105="","*",FN_MC!D105)</f>
        <v>ELSON (TF-526)</v>
      </c>
      <c r="H103" s="96" t="str">
        <f>IF(FN_MC!F105="","*",FN_MC!F105)</f>
        <v>PDM - SOLDA</v>
      </c>
      <c r="I103" s="96" t="str">
        <f>IF(FN_MC!H105="","*",FN_MC!H105)</f>
        <v>-</v>
      </c>
      <c r="J103" s="96" t="str">
        <f>IF(FN_MC!I105="","*",FN_MC!I105)</f>
        <v>-</v>
      </c>
      <c r="K103" s="96" t="str">
        <f>IF(FN_MC!M105="","*",FN_MC!M105)</f>
        <v>TPC-TVL</v>
      </c>
      <c r="L103" s="196" t="str">
        <f>IF(FN_MC!N105="","*",FN_MC!N105)</f>
        <v>TPC440</v>
      </c>
      <c r="M103" s="97">
        <f>IF(FN_MC!J105="","*",FN_MC!J105)</f>
        <v>74</v>
      </c>
      <c r="N103" s="183">
        <f>IF(FN_MC!K105="","*",FN_MC!K105)</f>
        <v>430.26799999999997</v>
      </c>
      <c r="O103" s="183" t="str">
        <f>IF(FN_MC!L105="","*",FN_MC!L105)</f>
        <v>-</v>
      </c>
      <c r="P103" s="107">
        <f>IF(FN_MC!O105="","*",FN_MC!O105)</f>
        <v>0.375</v>
      </c>
      <c r="Q103" s="107">
        <f>IF(FN_MC!P105="","*",FN_MC!P105)</f>
        <v>0.125</v>
      </c>
      <c r="R103" s="96" t="str">
        <f>IF(FN_MC!Q105="","*",CONCATENATE(FN_MC!Q105," ",FN_MC!R105))</f>
        <v>2 Nº DE SOLDA</v>
      </c>
      <c r="S103" s="96" t="str">
        <f>IF(FN_MC!V105="","*",FN_MC!V105)</f>
        <v>Elson</v>
      </c>
      <c r="T103" s="96" t="str">
        <f>IF(FN_MC!W105="","*",FN_MC!W105)</f>
        <v xml:space="preserve">Execução de solda - Condicionado a temperatura 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TMI-TCS</v>
      </c>
      <c r="F104" s="96">
        <f>IF(FN_MC!B106="","*",FN_MC!B106)</f>
        <v>46064</v>
      </c>
      <c r="G104" s="96" t="str">
        <f>IF(FN_MC!D106="","*",FN_MC!D106)</f>
        <v>A60</v>
      </c>
      <c r="H104" s="96" t="str">
        <f>IF(FN_MC!F106="","*",FN_MC!F106)</f>
        <v>DETECÇÃO - RONDA 7 DIAS</v>
      </c>
      <c r="I104" s="96" t="str">
        <f>IF(FN_MC!H106="","*",FN_MC!H106)</f>
        <v>TCS291</v>
      </c>
      <c r="J104" s="96" t="str">
        <f>IF(FN_MC!I106="","*",FN_MC!I106)</f>
        <v>TGR512</v>
      </c>
      <c r="K104" s="96" t="str">
        <f>IF(FN_MC!M106="","*",FN_MC!M106)</f>
        <v>TCS-TGR</v>
      </c>
      <c r="L104" s="196" t="str">
        <f>IF(FN_MC!N106="","*",FN_MC!N106)</f>
        <v>TCSTGR</v>
      </c>
      <c r="M104" s="97">
        <f>IF(FN_MC!J106="","*",FN_MC!J106)</f>
        <v>74</v>
      </c>
      <c r="N104" s="183">
        <f>IF(FN_MC!K106="","*",FN_MC!K106)</f>
        <v>290.74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4.1666666666666664E-2</v>
      </c>
      <c r="R104" s="96" t="str">
        <f>IF(FN_MC!Q106="","*",CONCATENATE(FN_MC!Q106," ",FN_MC!R106))</f>
        <v>210 KM</v>
      </c>
      <c r="S104" s="96" t="str">
        <f>IF(FN_MC!V106="","*",FN_MC!V106)</f>
        <v>Daniel</v>
      </c>
      <c r="T104" s="96" t="str">
        <f>IF(FN_MC!W106="","*",FN_MC!W106)</f>
        <v>Ronda 7 dias TCS-TGR</v>
      </c>
      <c r="U104" s="98">
        <f ca="1">_xlfn.XLOOKUP(G104&amp;$U$2,BS_CONTROLE[CHAVE],BS_CONTROLE[Quantidade_11],"-")</f>
        <v>180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Oportunidade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W50</v>
      </c>
      <c r="H105" s="96" t="str">
        <f>IF(FN_MC!F107="","*",FN_MC!F107)</f>
        <v>MODERNIZAÇÃO - PEDRA - DESCARGA</v>
      </c>
      <c r="I105" s="96" t="str">
        <f>IF(FN_MC!H107="","*",FN_MC!H107)</f>
        <v xml:space="preserve">TCS2 </v>
      </c>
      <c r="J105" s="96" t="str">
        <f>IF(FN_MC!I107="","*",FN_MC!I107)</f>
        <v xml:space="preserve">TCS2 </v>
      </c>
      <c r="K105" s="96" t="str">
        <f>IF(FN_MC!M107="","*",FN_MC!M107)</f>
        <v>TVI-TJA</v>
      </c>
      <c r="L105" s="196">
        <f>IF(FN_MC!N107="","*",FN_MC!N107)</f>
        <v>239251</v>
      </c>
      <c r="M105" s="97">
        <f>IF(FN_MC!J107="","*",FN_MC!J107)</f>
        <v>74</v>
      </c>
      <c r="N105" s="183">
        <f>IF(FN_MC!K107="","*",FN_MC!K107)</f>
        <v>250</v>
      </c>
      <c r="O105" s="183">
        <f>IF(FN_MC!L107="","*",FN_MC!L107)</f>
        <v>239</v>
      </c>
      <c r="P105" s="107">
        <f>IF(FN_MC!O107="","*",FN_MC!O107)</f>
        <v>0.375</v>
      </c>
      <c r="Q105" s="107">
        <f>IF(FN_MC!P107="","*",FN_MC!P107)</f>
        <v>8.3333333333333329E-2</v>
      </c>
      <c r="R105" s="96" t="str">
        <f>IF(FN_MC!Q107="","*",CONCATENATE(FN_MC!Q107," ",FN_MC!R107))</f>
        <v>15 VAGÕES</v>
      </c>
      <c r="S105" s="96" t="str">
        <f>IF(FN_MC!V107="","*",FN_MC!V107)</f>
        <v>Augusto/ Efraim</v>
      </c>
      <c r="T105" s="96" t="str">
        <f>IF(FN_MC!W107="","*",FN_MC!W107)</f>
        <v xml:space="preserve">Descarga de pedra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MARCOS (TF-520)</v>
      </c>
      <c r="H106" s="96" t="str">
        <f>IF(FN_MC!F108="","*",FN_MC!F108)</f>
        <v>PDM - SOLDA</v>
      </c>
      <c r="I106" s="96" t="str">
        <f>IF(FN_MC!H108="","*",FN_MC!H108)</f>
        <v>TAPK35</v>
      </c>
      <c r="J106" s="96" t="str">
        <f>IF(FN_MC!I108="","*",FN_MC!I108)</f>
        <v>-</v>
      </c>
      <c r="K106" s="96" t="str">
        <f>IF(FN_MC!M108="","*",FN_MC!M108)</f>
        <v>TAP-TLG</v>
      </c>
      <c r="L106" s="196" t="str">
        <f>IF(FN_MC!N108="","*",FN_MC!N108)</f>
        <v>TAPK35</v>
      </c>
      <c r="M106" s="97">
        <f>IF(FN_MC!J108="","*",FN_MC!J108)</f>
        <v>74</v>
      </c>
      <c r="N106" s="183">
        <f>IF(FN_MC!K108="","*",FN_MC!K108)</f>
        <v>27.555</v>
      </c>
      <c r="O106" s="183" t="str">
        <f>IF(FN_MC!L108="","*",FN_MC!L108)</f>
        <v>-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2 Nº DE SOLDA</v>
      </c>
      <c r="S106" s="96" t="str">
        <f>IF(FN_MC!V108="","*",FN_MC!V108)</f>
        <v>Marcos Euzebio</v>
      </c>
      <c r="T106" s="96" t="str">
        <f>IF(FN_MC!W108="","*",FN_MC!W108)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ANISIO (TF-514)</v>
      </c>
      <c r="H107" s="96" t="str">
        <f>IF(FN_MC!F109="","*",FN_MC!F109)</f>
        <v>PDM - SUBSTITUIÇÃO - TRILHO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 t="str">
        <f>IF(FN_MC!L109="","*",FN_MC!L109)</f>
        <v>-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312 M</v>
      </c>
      <c r="S107" s="96" t="str">
        <f>IF(FN_MC!V109="","*",FN_MC!V109)</f>
        <v>Anisio</v>
      </c>
      <c r="T107" s="96" t="str">
        <f>IF(FN_MC!W109="","*",FN_MC!W109)</f>
        <v>Substituição de trilho</v>
      </c>
      <c r="U107" s="98">
        <f ca="1">_xlfn.XLOOKUP(G107&amp;$U$2,BS_CONTROLE[CHAVE],BS_CONTROLE[Quantidade_11],"-")</f>
        <v>0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1488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1489</v>
      </c>
      <c r="C4" s="191" t="s">
        <v>1490</v>
      </c>
      <c r="D4" s="191" t="s">
        <v>1491</v>
      </c>
      <c r="E4" s="191" t="s">
        <v>1492</v>
      </c>
      <c r="F4" s="191" t="s">
        <v>365</v>
      </c>
      <c r="G4" s="191" t="s">
        <v>1493</v>
      </c>
    </row>
    <row r="5" spans="2:7">
      <c r="B5" s="192" t="s">
        <v>1494</v>
      </c>
      <c r="C5" s="192">
        <v>309525</v>
      </c>
      <c r="D5" s="192" t="s">
        <v>1495</v>
      </c>
      <c r="E5" s="192" t="s">
        <v>249</v>
      </c>
      <c r="F5" s="192" t="s">
        <v>1496</v>
      </c>
      <c r="G5" s="193">
        <v>46296</v>
      </c>
    </row>
    <row r="6" spans="2:7">
      <c r="B6" s="192" t="s">
        <v>1497</v>
      </c>
      <c r="C6" s="192">
        <v>257410</v>
      </c>
      <c r="D6" s="192" t="s">
        <v>1498</v>
      </c>
      <c r="E6" s="192" t="s">
        <v>249</v>
      </c>
      <c r="F6" s="192" t="s">
        <v>1496</v>
      </c>
      <c r="G6" s="193"/>
    </row>
    <row r="7" spans="2:7">
      <c r="B7" s="192" t="s">
        <v>1459</v>
      </c>
      <c r="C7" s="192">
        <v>256875</v>
      </c>
      <c r="D7" s="192" t="s">
        <v>1499</v>
      </c>
      <c r="E7" s="192" t="s">
        <v>249</v>
      </c>
      <c r="F7" s="192" t="s">
        <v>1496</v>
      </c>
      <c r="G7" s="193">
        <v>46296</v>
      </c>
    </row>
    <row r="8" spans="2:7">
      <c r="B8" s="192" t="s">
        <v>1500</v>
      </c>
      <c r="C8" s="192">
        <v>257278</v>
      </c>
      <c r="D8" s="192" t="s">
        <v>1501</v>
      </c>
      <c r="E8" s="192" t="s">
        <v>240</v>
      </c>
      <c r="F8" s="192" t="s">
        <v>1502</v>
      </c>
      <c r="G8" s="193">
        <v>46235</v>
      </c>
    </row>
    <row r="9" spans="2:7">
      <c r="B9" s="192" t="s">
        <v>1503</v>
      </c>
      <c r="C9" s="192">
        <v>261794</v>
      </c>
      <c r="D9" s="192" t="s">
        <v>1504</v>
      </c>
      <c r="E9" s="192" t="s">
        <v>240</v>
      </c>
      <c r="F9" s="192" t="s">
        <v>1502</v>
      </c>
      <c r="G9" s="193">
        <v>46082</v>
      </c>
    </row>
    <row r="10" spans="2:7">
      <c r="B10" s="192" t="s">
        <v>1505</v>
      </c>
      <c r="C10" s="192">
        <v>257033</v>
      </c>
      <c r="D10" s="192" t="s">
        <v>1506</v>
      </c>
      <c r="E10" s="192" t="s">
        <v>240</v>
      </c>
      <c r="F10" s="192" t="s">
        <v>479</v>
      </c>
      <c r="G10" s="192" t="s">
        <v>1507</v>
      </c>
    </row>
    <row r="11" spans="2:7">
      <c r="B11" s="192" t="s">
        <v>1508</v>
      </c>
      <c r="C11" s="192">
        <v>396578</v>
      </c>
      <c r="D11" s="192" t="s">
        <v>1509</v>
      </c>
      <c r="E11" s="192" t="s">
        <v>240</v>
      </c>
      <c r="F11" s="192" t="s">
        <v>479</v>
      </c>
      <c r="G11" s="192" t="s">
        <v>1507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1510</v>
      </c>
      <c r="D5" s="270"/>
      <c r="E5" s="270"/>
      <c r="F5" s="270"/>
      <c r="G5" s="270"/>
      <c r="H5" s="270"/>
      <c r="I5" s="270"/>
      <c r="J5" s="271"/>
      <c r="K5" s="272" t="s">
        <v>1511</v>
      </c>
      <c r="L5" s="273"/>
      <c r="M5" s="273"/>
      <c r="N5" s="273"/>
      <c r="O5" s="274" t="s">
        <v>1512</v>
      </c>
      <c r="P5" s="275"/>
      <c r="Q5" s="276"/>
    </row>
    <row r="6" spans="1:17" s="81" customFormat="1" ht="15.75" customHeight="1">
      <c r="A6" s="75" t="s">
        <v>1486</v>
      </c>
      <c r="B6" s="82" t="s">
        <v>1485</v>
      </c>
      <c r="C6" s="83" t="s">
        <v>1210</v>
      </c>
      <c r="D6" s="84" t="s">
        <v>1211</v>
      </c>
      <c r="E6" s="83" t="s">
        <v>1513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1514</v>
      </c>
      <c r="M6" s="116" t="s">
        <v>29</v>
      </c>
      <c r="N6" s="117" t="s">
        <v>1205</v>
      </c>
      <c r="O6" s="165" t="s">
        <v>1248</v>
      </c>
      <c r="P6" s="128"/>
      <c r="Q6" s="139" t="s">
        <v>1515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1</v>
      </c>
      <c r="P108" s="78"/>
      <c r="Q108" s="120" t="str">
        <f>IF($A$2=1,IF(FN_MC!BJ84="","*",FN_MC!BJ84),IF(FN_MC!BK84="","*",FN_MC!BK84))</f>
        <v>MC1 09:27, autorizado 09:27, em intervalo 10:58 até 14h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1</v>
      </c>
      <c r="P109" s="78"/>
      <c r="Q109" s="120" t="str">
        <f>IF($A$2=1,IF(FN_MC!BJ85="","*",FN_MC!BJ85),IF(FN_MC!BK85="","*",FN_MC!BK85))</f>
        <v xml:space="preserve">MC1 07:54, aguarda autorização CCO, autorizado 11:46, em deslocamento para descarga 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1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1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1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1</v>
      </c>
      <c r="P122" s="78"/>
      <c r="Q122" s="120" t="str">
        <f>IF($A$2=1,IF(FN_MC!BJ98="","*",FN_MC!BJ98),IF(FN_MC!BK98="","*",FN_MC!BK98))</f>
        <v>*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TSF1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IF(FN_MC!B107="","*",FN_MC!B107)</f>
        <v>46064</v>
      </c>
      <c r="B131" s="86" t="str">
        <f>IF(FN_MC!X107="","*",FN_MC!X107)</f>
        <v>Oportunidade</v>
      </c>
      <c r="C131" s="87" t="str">
        <f>IF(FN_MC!S107="","*",FN_MC!S107)</f>
        <v>FERRONORTE</v>
      </c>
      <c r="D131" s="87" t="str">
        <f>IF(FN_MC!T107="","*",FN_MC!T107)</f>
        <v>TMI-TCS</v>
      </c>
      <c r="E131" s="87" t="str">
        <f>IF(FN_MC!D107="","*",FN_MC!D107)</f>
        <v>W50</v>
      </c>
      <c r="F131" s="87" t="str">
        <f>IF(FN_MC!H107="","*",FN_MC!H107)</f>
        <v xml:space="preserve">TCS2 </v>
      </c>
      <c r="G131" s="87" t="str">
        <f>IF(FN_MC!M107="","*",FN_MC!M107)</f>
        <v>TVI-TJA</v>
      </c>
      <c r="H131" s="125">
        <f>IF(FN_MC!K107="","*",FN_MC!K107)</f>
        <v>250</v>
      </c>
      <c r="I131" s="110">
        <f>IF(FN_MC!O107="","*",FN_MC!O107)</f>
        <v>0.375</v>
      </c>
      <c r="J131" s="110">
        <f>IF(FN_MC!P107="","*",FN_MC!P107)</f>
        <v>8.3333333333333329E-2</v>
      </c>
      <c r="K131" s="118" t="str">
        <f>IF(FN_MC!AK107="","*",FN_MC!AK107)</f>
        <v xml:space="preserve">TCS2 </v>
      </c>
      <c r="L131" s="118" t="str">
        <f>IF(FN_MC!AM107="","*",FN_MC!AM107)</f>
        <v>TVI-TJA</v>
      </c>
      <c r="M131" s="118">
        <f>IF(FN_MC!AP107="","*",FN_MC!AP107)</f>
        <v>250</v>
      </c>
      <c r="N131" s="118" t="str">
        <f>IF(FN_MC!AM107="","*",FN_MC!AM107)</f>
        <v>TVI-TJA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>
        <f>IF(FN_MC!B108="","*",FN_MC!B108)</f>
        <v>46064</v>
      </c>
      <c r="B132" s="86" t="str">
        <f>IF(FN_MC!X108="","*",FN_MC!X108)</f>
        <v>Oportunidade</v>
      </c>
      <c r="C132" s="87" t="str">
        <f>IF(FN_MC!S108="","*",FN_MC!S108)</f>
        <v>FERRONORTE</v>
      </c>
      <c r="D132" s="87" t="str">
        <f>IF(FN_MC!T108="","*",FN_MC!T108)</f>
        <v>TMI-TCS</v>
      </c>
      <c r="E132" s="87" t="str">
        <f>IF(FN_MC!D108="","*",FN_MC!D108)</f>
        <v>MARCOS (TF-520)</v>
      </c>
      <c r="F132" s="87" t="str">
        <f>IF(FN_MC!H108="","*",FN_MC!H108)</f>
        <v>TAPK35</v>
      </c>
      <c r="G132" s="87" t="str">
        <f>IF(FN_MC!M108="","*",FN_MC!M108)</f>
        <v>TAP-TLG</v>
      </c>
      <c r="H132" s="125">
        <f>IF(FN_MC!K108="","*",FN_MC!K108)</f>
        <v>27.555</v>
      </c>
      <c r="I132" s="110">
        <f>IF(FN_MC!O108="","*",FN_MC!O108)</f>
        <v>0.375</v>
      </c>
      <c r="J132" s="110">
        <f>IF(FN_MC!P108="","*",FN_MC!P108)</f>
        <v>8.3333333333333329E-2</v>
      </c>
      <c r="K132" s="118" t="str">
        <f>IF(FN_MC!AK108="","*",FN_MC!AK108)</f>
        <v>TAPK35</v>
      </c>
      <c r="L132" s="118" t="str">
        <f>IF(FN_MC!AM108="","*",FN_MC!AM108)</f>
        <v>TAP-TLG</v>
      </c>
      <c r="M132" s="118">
        <f>IF(FN_MC!AP108="","*",FN_MC!AP108)</f>
        <v>27.555</v>
      </c>
      <c r="N132" s="118" t="str">
        <f>IF(FN_MC!AM108="","*",FN_MC!AM108)</f>
        <v>TAP-TLG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>
        <f>IF(FN_MC!B109="","*",FN_MC!B109)</f>
        <v>46064</v>
      </c>
      <c r="B133" s="86" t="str">
        <f>IF(FN_MC!X109="","*",FN_MC!X109)</f>
        <v>Oportunidade</v>
      </c>
      <c r="C133" s="87" t="str">
        <f>IF(FN_MC!S109="","*",FN_MC!S109)</f>
        <v>FERRONORTE</v>
      </c>
      <c r="D133" s="87" t="str">
        <f>IF(FN_MC!T109="","*",FN_MC!T109)</f>
        <v>TMI-TCS</v>
      </c>
      <c r="E133" s="87" t="str">
        <f>IF(FN_MC!D109="","*",FN_MC!D109)</f>
        <v>ANISIO (TF-514)</v>
      </c>
      <c r="F133" s="87" t="str">
        <f>IF(FN_MC!H109="","*",FN_MC!H109)</f>
        <v>TAPK35</v>
      </c>
      <c r="G133" s="87" t="str">
        <f>IF(FN_MC!M109="","*",FN_MC!M109)</f>
        <v>TAP-TLG</v>
      </c>
      <c r="H133" s="125">
        <f>IF(FN_MC!K109="","*",FN_MC!K109)</f>
        <v>27.555</v>
      </c>
      <c r="I133" s="110">
        <f>IF(FN_MC!O109="","*",FN_MC!O109)</f>
        <v>0.375</v>
      </c>
      <c r="J133" s="110">
        <f>IF(FN_MC!P109="","*",FN_MC!P109)</f>
        <v>8.3333333333333329E-2</v>
      </c>
      <c r="K133" s="118" t="str">
        <f>IF(FN_MC!AK109="","*",FN_MC!AK109)</f>
        <v>TAPK35</v>
      </c>
      <c r="L133" s="118" t="str">
        <f>IF(FN_MC!AM109="","*",FN_MC!AM109)</f>
        <v>TAP-TLG</v>
      </c>
      <c r="M133" s="118">
        <f>IF(FN_MC!AP109="","*",FN_MC!AP109)</f>
        <v>27.555</v>
      </c>
      <c r="N133" s="118" t="str">
        <f>IF(FN_MC!AM109="","*",FN_MC!AM109)</f>
        <v>TAP-TLG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2026-02-10T15:49:57Z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