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52" documentId="8_{B6337239-1A00-434D-AAD0-422EA1FEB5AE}" xr6:coauthVersionLast="47" xr6:coauthVersionMax="47" xr10:uidLastSave="{DC55A93E-71B7-4416-87E7-BF89A5C2CA4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1" l="1"/>
  <c r="M92" i="1" a="1"/>
  <c r="M92" i="1"/>
  <c r="N92" i="1" a="1"/>
  <c r="N92" i="1"/>
  <c r="H93" i="1" a="1"/>
  <c r="H93" i="1" s="1"/>
  <c r="M93" i="1" a="1"/>
  <c r="M93" i="1" s="1"/>
  <c r="N93" i="1" a="1"/>
  <c r="N93" i="1" s="1"/>
  <c r="M94" i="1" a="1"/>
  <c r="M94" i="1" s="1"/>
  <c r="N94" i="1" a="1"/>
  <c r="N94" i="1" s="1"/>
  <c r="M95" i="1" a="1"/>
  <c r="M95" i="1" s="1"/>
  <c r="N95" i="1" a="1"/>
  <c r="N95" i="1" s="1"/>
  <c r="H96" i="1" a="1"/>
  <c r="H96" i="1" s="1"/>
  <c r="M96" i="1" a="1"/>
  <c r="M96" i="1" s="1"/>
  <c r="N96" i="1" a="1"/>
  <c r="N96" i="1" s="1"/>
  <c r="M97" i="1" a="1"/>
  <c r="M97" i="1" s="1"/>
  <c r="M100" i="1" a="1"/>
  <c r="M100" i="1" s="1"/>
  <c r="N100" i="1" a="1"/>
  <c r="N100" i="1" s="1"/>
  <c r="M101" i="1" a="1"/>
  <c r="M101" i="1" s="1"/>
  <c r="N101" i="1" a="1"/>
  <c r="N101" i="1" s="1"/>
  <c r="G90" i="1"/>
  <c r="M90" i="1" a="1"/>
  <c r="M90" i="1"/>
  <c r="N90" i="1" a="1"/>
  <c r="N90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1" i="1" l="1"/>
  <c r="AJ100" i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<sst xmlns="http://schemas.openxmlformats.org/spreadsheetml/2006/main" count="5706" uniqueCount="1456">
  <si>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</si>
  <si>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</si>
  <si>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</si>
  <si>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</si>
  <si>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</si>
  <si>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</si>
  <si>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</si>
  <si>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</si>
  <si>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</si>
  <si>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</si>
  <si>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</si>
  <si>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</si>
  <si>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</si>
  <si>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</si>
  <si>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</si>
  <si>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</si>
  <si>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</si>
  <si>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</si>
  <si>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</si>
  <si>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</si>
  <si>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</si>
  <si>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</si>
  <si>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</si>
  <si>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</si>
  <si>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</si>
  <si>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</si>
  <si>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</si>
  <si>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</si>
  <si>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</si>
  <si>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</si>
  <si>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</si>
  <si>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</si>
  <si>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</si>
  <si>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</si>
  <si>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</si>
  <si>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</si>
  <si>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</si>
  <si>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</si>
  <si>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</si>
  <si>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</si>
  <si>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</si>
  <si>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</si>
  <si>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</si>
  <si>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</si>
  <si>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</si>
  <si>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</si>
  <si>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</si>
  <si>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</si>
  <si>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</si>
  <si>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</si>
  <si>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</si>
  <si>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</si>
  <si>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</si>
  <si>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</si>
  <si>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</si>
  <si>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</si>
  <si>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</si>
  <si>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</si>
  <si>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</si>
  <si>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</si>
  <si>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</si>
  <si>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</si>
  <si>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</si>
  <si>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</si>
  <si>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</si>
  <si>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</si>
  <si>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</si>
  <si>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</si>
  <si>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</si>
  <si>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</si>
  <si>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</si>
  <si>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</si>
  <si>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</si>
  <si>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</si>
  <si>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</si>
  <si>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</si>
  <si>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</si>
  <si>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</si>
  <si>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</si>
  <si>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</si>
  <si>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</si>
  <si>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</si>
  <si>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</si>
  <si>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</si>
  <si>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</si>
  <si>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</si>
  <si>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</si>
  <si>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</si>
  <si>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</si>
  <si>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</si>
  <si>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</si>
  <si>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</si>
  <si>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</si>
  <si>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</si>
  <si>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</si>
  <si>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</si>
  <si>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</si>
  <si>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</si>
  <si>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</si>
  <si>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</si>
  <si>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</si>
  <si>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</si>
  <si>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</si>
  <si>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</si>
  <si>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</si>
  <si>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</si>
  <si>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</si>
  <si>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</si>
  <si>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</si>
  <si>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</si>
  <si>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</si>
  <si>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</si>
  <si>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</si>
  <si>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</si>
  <si>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</si>
  <si>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</si>
  <si>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</si>
  <si>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</si>
  <si>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</si>
  <si>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</si>
  <si>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</si>
  <si>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</si>
  <si>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</si>
  <si>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</si>
  <si>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</si>
  <si>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</si>
  <si>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</si>
  <si>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</si>
  <si>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</si>
  <si>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</si>
  <si>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</si>
  <si>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</si>
  <si>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</si>
  <si>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</si>
  <si>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</si>
  <si>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</si>
  <si>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</si>
  <si>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</si>
  <si>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</si>
  <si>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</si>
  <si>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</si>
  <si>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</si>
  <si>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</si>
  <si>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</si>
  <si>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</si>
  <si>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</si>
  <si>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</si>
  <si>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</si>
  <si>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</si>
  <si>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</si>
  <si>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</si>
  <si>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</si>
  <si>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</si>
  <si>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</si>
  <si>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</si>
  <si>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</si>
  <si>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</si>
  <si>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</si>
  <si>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</si>
  <si>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</si>
  <si>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</si>
  <si>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</si>
  <si>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</si>
  <si>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</si>
  <si>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</si>
  <si>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</si>
  <si>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</si>
  <si>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</si>
  <si>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</si>
  <si>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</si>
  <si>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</si>
  <si>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</si>
  <si>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</si>
  <si>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</si>
  <si>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</si>
  <si>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</si>
  <si>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</si>
  <si>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</si>
  <si>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</si>
  <si>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</si>
  <si>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</si>
  <si>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</si>
  <si>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</si>
  <si>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</si>
  <si>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</si>
  <si>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</si>
  <si>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</si>
  <si>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</si>
  <si>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</si>
  <si>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</si>
  <si>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</si>
  <si>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</si>
  <si>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</si>
  <si>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</si>
  <si>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</si>
  <si>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</si>
  <si>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</si>
  <si>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</si>
  <si>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</si>
  <si>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</si>
  <si>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</si>
  <si>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</si>
  <si>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</si>
  <si>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</si>
  <si>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</si>
  <si>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</si>
  <si>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</si>
  <si>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</si>
  <si>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</si>
  <si>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</si>
  <si>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</si>
  <si>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</si>
  <si>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</si>
  <si>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</si>
  <si>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</si>
  <si>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</si>
  <si>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</si>
  <si>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</si>
  <si>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</si>
  <si>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</si>
  <si>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</si>
  <si>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</si>
  <si>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</si>
  <si>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</si>
  <si>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</si>
  <si>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</si>
  <si>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</si>
  <si>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</si>
  <si>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</si>
  <si>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</si>
  <si>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</si>
  <si>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</si>
  <si>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</si>
  <si>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</si>
  <si>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</si>
  <si>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</si>
  <si>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</si>
  <si>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</si>
  <si>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</si>
  <si>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</si>
  <si>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</si>
  <si>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</si>
  <si>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</si>
  <si>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</si>
  <si>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</si>
  <si>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</si>
  <si>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</si>
  <si>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</si>
  <si>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</si>
  <si>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</si>
  <si>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</si>
  <si>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</si>
  <si>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</si>
  <si>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</si>
  <si>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</si>
  <si>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</si>
  <si>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</si>
  <si>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</si>
  <si>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</si>
  <si>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</si>
  <si>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</si>
  <si>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</si>
  <si>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</si>
  <si>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</si>
  <si>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</si>
  <si>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</si>
  <si>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</si>
  <si>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</si>
  <si>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</si>
  <si>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</si>
  <si>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</si>
  <si>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</si>
  <si>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</si>
  <si>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</si>
  <si>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</si>
  <si>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</si>
  <si>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</si>
  <si>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</si>
  <si>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</si>
  <si>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</si>
  <si>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</si>
  <si>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</si>
  <si>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</si>
  <si>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</si>
  <si>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</si>
  <si>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</si>
  <si>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</si>
  <si>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</si>
  <si>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</si>
  <si>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</si>
  <si>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</si>
  <si>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</si>
  <si>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</si>
  <si>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</si>
  <si>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</si>
  <si>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</si>
  <si>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</si>
  <si>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</si>
  <si>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</si>
  <si>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</si>
  <si>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</si>
  <si>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</si>
  <si>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</si>
  <si>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</si>
  <si>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</si>
  <si>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</si>
  <si>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</si>
  <si>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</si>
  <si>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</si>
  <si>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</si>
  <si>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</si>
  <si>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</si>
  <si>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</si>
  <si>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</si>
  <si>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</si>
  <si>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</si>
  <si>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</si>
  <si>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</si>
  <si>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</si>
  <si>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</si>
  <si>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</si>
  <si>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</si>
  <si>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</si>
  <si>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</si>
  <si>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</si>
  <si>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</si>
  <si>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</si>
  <si>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</si>
  <si>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</si>
  <si>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</si>
  <si>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</si>
  <si>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</si>
  <si>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</si>
  <si>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</si>
  <si>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</si>
  <si>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</si>
  <si>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</si>
  <si>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</si>
  <si>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</si>
  <si>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</si>
  <si>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</si>
  <si>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</si>
  <si>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</si>
  <si>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</si>
  <si>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</si>
  <si>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</si>
  <si>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</si>
  <si>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</si>
  <si>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</si>
  <si>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</si>
  <si>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</si>
  <si>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</si>
  <si>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</si>
  <si>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</si>
  <si>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</si>
  <si>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</si>
  <si>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</si>
  <si>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</si>
  <si>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</si>
  <si>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</si>
  <si>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</si>
  <si>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</si>
  <si>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</si>
  <si>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</si>
  <si>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</si>
  <si>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</si>
  <si>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</si>
  <si>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</si>
  <si>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</si>
  <si>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</si>
  <si>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</si>
  <si>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</si>
  <si>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</si>
  <si>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</si>
  <si>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</si>
  <si>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</si>
  <si>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</si>
  <si>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</si>
  <si>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</si>
  <si>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</si>
  <si>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</si>
  <si>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</si>
  <si>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</si>
  <si>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</si>
  <si>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</si>
  <si>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</si>
  <si>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</si>
  <si>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</si>
  <si>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</si>
  <si>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</si>
  <si>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</si>
  <si>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</si>
  <si>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</si>
  <si>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</si>
  <si>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</si>
  <si>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</si>
  <si>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</si>
  <si>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</si>
  <si>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</si>
  <si>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</si>
  <si>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</si>
  <si>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</si>
  <si>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</si>
  <si>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</si>
  <si>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</si>
  <si>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</si>
  <si>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</si>
  <si>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</si>
  <si>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</si>
  <si>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</si>
  <si>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</si>
  <si>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</si>
  <si>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</si>
  <si>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</si>
  <si>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</si>
  <si>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</si>
  <si>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</si>
  <si>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</si>
  <si>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</si>
  <si>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</si>
  <si>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</si>
  <si>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</si>
  <si>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</si>
  <si>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</si>
  <si>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</si>
  <si>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</si>
  <si>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</si>
  <si>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</si>
  <si>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</si>
  <si>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</si>
  <si>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</si>
  <si>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</si>
  <si>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</si>
  <si>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</si>
  <si>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</si>
  <si>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</si>
  <si>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</si>
  <si>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</si>
  <si>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</si>
  <si>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</si>
  <si>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</si>
  <si>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</si>
  <si>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</si>
  <si>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</si>
  <si>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</si>
  <si>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</si>
  <si>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</si>
  <si>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</si>
  <si>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</si>
  <si>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</si>
  <si>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</si>
  <si>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</si>
  <si>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</si>
  <si>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</si>
  <si>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</si>
  <si>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</si>
  <si>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</si>
  <si>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</si>
  <si>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</si>
  <si>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</si>
  <si>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</si>
  <si>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</si>
  <si>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</si>
  <si>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</si>
  <si>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</si>
  <si>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</si>
  <si>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</si>
  <si>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</si>
  <si>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</si>
  <si>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</si>
  <si>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</si>
  <si>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</si>
  <si>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</si>
  <si>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</si>
  <si>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</si>
  <si>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</si>
  <si>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</si>
  <si>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</si>
  <si>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</si>
  <si>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</si>
  <si>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</si>
  <si>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</si>
  <si>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</si>
  <si>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</si>
  <si>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</si>
  <si>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</si>
  <si>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</si>
  <si>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</si>
  <si>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</si>
  <si>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</si>
  <si>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</si>
  <si>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</si>
  <si>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</si>
  <si>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</si>
  <si>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</si>
  <si>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</si>
  <si>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</si>
  <si>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</si>
  <si>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</si>
  <si>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</si>
  <si>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</si>
  <si>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</si>
  <si>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</si>
  <si>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</si>
  <si>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</si>
  <si>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</si>
  <si>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</si>
  <si>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</si>
  <si>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</si>
  <si>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</si>
  <si>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</si>
  <si>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</si>
  <si>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</si>
  <si>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</si>
  <si>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</si>
  <si>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</si>
  <si>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</si>
  <si>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</si>
  <si>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</si>
  <si>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</si>
  <si>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</si>
  <si>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</si>
  <si>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</si>
  <si>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</si>
  <si>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</si>
  <si>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</si>
  <si>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</si>
  <si>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</si>
  <si>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</si>
  <si>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</si>
  <si>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</si>
  <si>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</si>
  <si>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</si>
  <si>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</si>
  <si>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</si>
  <si>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</si>
  <si>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</si>
  <si>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</si>
  <si>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</si>
  <si>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</si>
  <si>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</si>
  <si>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</si>
  <si>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</si>
  <si>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</si>
  <si>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</si>
  <si>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</si>
  <si>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</si>
  <si>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</si>
  <si>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</si>
  <si>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</si>
  <si>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</si>
  <si>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</si>
  <si>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</si>
  <si>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</si>
  <si>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</si>
  <si>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</si>
  <si>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</si>
  <si>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</si>
  <si>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</si>
  <si>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</si>
  <si>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</si>
  <si>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</si>
  <si>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</si>
  <si>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</si>
  <si>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</si>
  <si>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</si>
  <si>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</si>
  <si>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</si>
  <si>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</si>
  <si>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</si>
  <si>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</si>
  <si>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</si>
  <si>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</si>
  <si>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</si>
  <si>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</si>
  <si>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</si>
  <si>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</si>
  <si>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</si>
  <si>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</si>
  <si>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</si>
  <si>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</si>
  <si>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</si>
  <si>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</si>
  <si>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</si>
  <si>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</si>
  <si>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</si>
  <si>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</si>
  <si>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</si>
  <si>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</si>
  <si>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</si>
  <si>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</si>
  <si>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</si>
  <si>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</si>
  <si>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</si>
  <si>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</si>
  <si>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</si>
  <si>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</si>
  <si>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</si>
  <si>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</si>
  <si>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</si>
  <si>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</si>
  <si>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</si>
  <si>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</si>
  <si>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</si>
  <si>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</si>
  <si>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</si>
  <si>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</si>
  <si>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</si>
  <si>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</si>
  <si>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</si>
  <si>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</si>
  <si>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</si>
  <si>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</si>
  <si>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</si>
  <si>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</si>
  <si>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</si>
  <si>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</si>
  <si>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</si>
  <si>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</si>
  <si>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</si>
  <si>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</si>
  <si>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</si>
  <si>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</si>
  <si>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</si>
  <si>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</si>
  <si>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</si>
  <si>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</si>
  <si>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</si>
  <si>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</si>
  <si>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</si>
  <si>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</si>
  <si>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</si>
  <si>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</si>
  <si>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</si>
  <si>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</si>
  <si>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</si>
  <si>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</si>
  <si>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</si>
  <si>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</si>
  <si>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</si>
  <si>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</si>
  <si>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</si>
  <si>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</si>
  <si>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</si>
  <si>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</si>
  <si>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</si>
  <si>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</si>
  <si>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</si>
  <si>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</si>
  <si>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</si>
  <si>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</si>
  <si>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</si>
  <si>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</si>
  <si>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</si>
  <si>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</si>
  <si>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</si>
  <si>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</si>
  <si>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</si>
  <si>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</si>
  <si>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</si>
  <si>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</si>
  <si>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</si>
  <si>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</si>
  <si>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</si>
  <si>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</si>
  <si>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</si>
  <si>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</si>
  <si>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</si>
  <si>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</si>
  <si>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</si>
  <si>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</si>
  <si>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</si>
  <si>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</si>
  <si>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</si>
  <si>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</si>
  <si>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</si>
  <si>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</si>
  <si>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</si>
  <si>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</si>
  <si>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</si>
  <si>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</si>
  <si>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</si>
  <si>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</si>
  <si>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</si>
  <si>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</si>
  <si>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</si>
  <si>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</si>
  <si>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</si>
  <si>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</si>
  <si>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</si>
  <si>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</si>
  <si>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</si>
  <si>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</si>
  <si>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</si>
  <si>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</si>
  <si>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</si>
  <si>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</si>
  <si>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</si>
  <si>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</si>
  <si>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</si>
  <si>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</si>
  <si>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</si>
  <si>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</si>
  <si>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</si>
  <si>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</si>
  <si>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</si>
  <si>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</si>
  <si>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</si>
  <si>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</si>
  <si>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</si>
  <si>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</si>
  <si>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</si>
  <si>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</si>
  <si>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</si>
  <si>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</si>
  <si>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</si>
  <si>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</si>
  <si>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</si>
  <si>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</si>
  <si>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</si>
  <si>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</si>
  <si>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</si>
  <si>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</si>
  <si>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</si>
  <si>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</si>
  <si>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</si>
  <si>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</si>
  <si>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</si>
  <si>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</si>
  <si>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</si>
  <si>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</si>
  <si>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</si>
  <si>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</si>
  <si>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</si>
  <si>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</si>
  <si>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</si>
  <si>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</si>
  <si>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</si>
  <si>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</si>
  <si>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</si>
  <si>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</si>
  <si>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</si>
  <si>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</si>
  <si>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</si>
  <si>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</si>
  <si>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</si>
  <si>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</si>
  <si>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</si>
  <si>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</si>
  <si>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</si>
  <si>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</si>
  <si>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</si>
  <si>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</si>
  <si>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</si>
  <si>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</si>
  <si>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</si>
  <si>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</si>
  <si>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</si>
  <si>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</si>
  <si>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</si>
  <si>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</si>
  <si>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</si>
  <si>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</si>
  <si>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</si>
  <si>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</si>
  <si>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</si>
  <si>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</si>
  <si>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</si>
  <si>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</si>
  <si>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</si>
  <si>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</si>
  <si>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</si>
  <si>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</si>
  <si>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</si>
  <si>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</si>
  <si>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</si>
  <si>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</si>
  <si>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</si>
  <si>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</si>
  <si>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</si>
  <si>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</si>
  <si>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</si>
  <si>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</si>
  <si>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</si>
  <si>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</si>
  <si>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</si>
  <si>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</si>
  <si>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</si>
  <si>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</si>
  <si>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</si>
  <si>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</si>
  <si>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</si>
  <si>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</si>
  <si>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</si>
  <si>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</si>
  <si>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</si>
  <si>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</si>
  <si>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</si>
  <si>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</si>
  <si>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</si>
  <si>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</si>
  <si>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</si>
  <si>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</si>
  <si>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</si>
  <si>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</si>
  <si>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</si>
  <si>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</si>
  <si>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</si>
  <si>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</si>
  <si>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</si>
  <si>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</si>
  <si>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</si>
  <si>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</si>
  <si>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</si>
  <si>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</si>
  <si>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</si>
  <si>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</si>
  <si>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</si>
  <si>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</si>
  <si>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</si>
  <si>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</si>
  <si>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</si>
  <si>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</si>
  <si>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</si>
  <si>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</si>
  <si>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</si>
  <si>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</si>
  <si>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</si>
  <si>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</si>
  <si>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</si>
  <si>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</si>
  <si>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</si>
  <si>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</si>
  <si>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</si>
  <si>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</si>
  <si>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</si>
  <si>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</si>
  <si>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</si>
  <si>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</si>
  <si>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</si>
  <si>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</si>
  <si>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</si>
  <si>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</si>
  <si>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</si>
  <si>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</si>
  <si>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</si>
  <si>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</si>
  <si>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</si>
  <si>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</si>
  <si>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</si>
  <si>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</si>
  <si>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</si>
  <si>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</si>
  <si>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</si>
  <si>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</si>
  <si>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</si>
  <si>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</si>
  <si>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</si>
  <si>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</si>
  <si>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</si>
  <si>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</si>
  <si>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</si>
  <si>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</si>
  <si>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</si>
  <si>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</si>
  <si>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</si>
  <si>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</si>
  <si>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</si>
  <si>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</si>
  <si>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</si>
  <si>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</si>
  <si>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</si>
  <si>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</si>
  <si>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</si>
  <si>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</si>
  <si>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</si>
  <si>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</si>
  <si>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</si>
  <si>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</si>
  <si>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</si>
  <si>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</si>
  <si>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</si>
  <si>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</si>
  <si>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</si>
  <si>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</si>
  <si>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</si>
  <si>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</si>
  <si>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</si>
  <si>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</si>
  <si>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</si>
  <si>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</si>
  <si>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</si>
  <si>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</si>
  <si>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</si>
  <si>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</si>
  <si>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</si>
  <si>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</si>
  <si>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</si>
  <si>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</si>
  <si>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</si>
  <si>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</si>
  <si>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</si>
  <si>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</si>
  <si>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</si>
  <si>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</si>
  <si>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</si>
  <si>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</si>
  <si>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</si>
  <si>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</si>
  <si>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</si>
  <si>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</si>
  <si>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</si>
  <si>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</si>
  <si>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</si>
  <si>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</si>
  <si>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</si>
  <si>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</si>
  <si>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</si>
  <si>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</si>
  <si>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</si>
  <si>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</si>
  <si>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</si>
  <si>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</si>
  <si>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</si>
  <si>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</si>
  <si>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</si>
  <si>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</si>
  <si>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</si>
  <si>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</si>
  <si>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</si>
  <si>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</si>
  <si>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</si>
  <si>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</si>
  <si>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</si>
  <si>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</si>
  <si>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</si>
  <si>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</si>
  <si>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</si>
  <si>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</si>
  <si>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</si>
  <si>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</si>
  <si>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</si>
  <si>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</si>
  <si>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</si>
  <si>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</si>
  <si>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</si>
  <si>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</si>
  <si>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</si>
  <si>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</si>
  <si>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</si>
  <si>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</si>
  <si>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</si>
  <si>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</si>
  <si>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</si>
  <si>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</si>
  <si>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</si>
  <si>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</si>
  <si>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</si>
  <si>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</si>
  <si>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</si>
  <si>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</si>
  <si>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</si>
  <si>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</si>
  <si>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</si>
  <si>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</si>
  <si>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</si>
  <si>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</si>
  <si>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</si>
  <si>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</si>
  <si>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</si>
  <si>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</si>
  <si>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</si>
  <si>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</si>
  <si>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</si>
  <si>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</si>
  <si>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</si>
  <si>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</si>
  <si>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</si>
  <si>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</si>
  <si>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</si>
  <si>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</si>
  <si>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</si>
  <si>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</si>
  <si>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</si>
  <si>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</si>
  <si>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</si>
  <si>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</si>
  <si>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</si>
  <si>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</si>
  <si>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</si>
  <si>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</si>
  <si>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</si>
  <si>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</si>
  <si>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</si>
  <si>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</si>
  <si>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</si>
  <si>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</si>
  <si>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</si>
  <si>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</si>
  <si>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</si>
  <si>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</si>
  <si>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</si>
  <si>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</si>
  <si>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</si>
  <si>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</si>
  <si>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</si>
  <si>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</si>
  <si>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</si>
  <si>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</si>
  <si>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</si>
  <si>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</si>
  <si>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</si>
  <si>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</si>
  <si>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</si>
  <si>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</si>
  <si>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</si>
  <si>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</si>
  <si>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</si>
  <si>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</si>
  <si>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</si>
  <si>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</si>
  <si>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</si>
  <si>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</si>
  <si>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</si>
  <si>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</si>
  <si>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</si>
  <si>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</si>
  <si>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</si>
  <si>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</si>
  <si>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</si>
  <si>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</si>
  <si>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</si>
  <si>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</si>
  <si>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</si>
  <si>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</si>
  <si>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</si>
  <si>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</si>
  <si>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</si>
  <si>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</si>
  <si>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</si>
  <si>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</si>
  <si>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</si>
  <si>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</si>
  <si>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</si>
  <si>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</si>
  <si>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</si>
  <si>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</si>
  <si>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</si>
  <si>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</si>
  <si>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</si>
  <si>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</si>
  <si>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</si>
  <si>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</si>
  <si>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</si>
  <si>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</si>
  <si>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</si>
  <si>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</si>
  <si>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</si>
  <si>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</si>
  <si>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</si>
  <si>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</si>
  <si>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</si>
  <si>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</si>
  <si>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</si>
  <si>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</si>
  <si>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</si>
  <si>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</si>
  <si>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</si>
  <si>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</si>
  <si>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</si>
  <si>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</si>
  <si>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</si>
  <si>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</si>
  <si>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</si>
  <si>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</si>
  <si>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</si>
  <si>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</si>
  <si>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</si>
  <si>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</si>
  <si>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</si>
  <si>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</si>
  <si>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</si>
  <si>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</si>
  <si>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</si>
  <si>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</si>
  <si>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</si>
  <si>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</si>
  <si>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</si>
  <si>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</si>
  <si>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</si>
  <si>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</si>
  <si>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</si>
  <si>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</si>
  <si>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</si>
  <si>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</si>
  <si>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</si>
  <si>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</si>
  <si>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</si>
  <si>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</si>
  <si>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</si>
  <si>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</si>
  <si>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</si>
  <si>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</si>
  <si>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</si>
  <si>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</si>
  <si>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</si>
  <si>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</si>
  <si>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</si>
  <si>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</si>
  <si>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</si>
  <si>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</si>
  <si>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</si>
  <si>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</si>
  <si>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</si>
  <si>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</si>
  <si>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</si>
  <si>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</si>
  <si>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</si>
  <si>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</si>
  <si>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</si>
  <si>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</si>
  <si>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</si>
  <si>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</si>
  <si>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</si>
  <si>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</si>
  <si>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</si>
  <si>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</si>
  <si>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</si>
  <si>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</si>
  <si>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</si>
  <si>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</si>
  <si>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</si>
  <si>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</si>
  <si>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</si>
  <si>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</si>
  <si>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</si>
  <si>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</si>
  <si>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</si>
  <si>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</si>
  <si>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</si>
  <si>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</si>
  <si>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</si>
  <si>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</si>
  <si>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</si>
  <si>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</si>
  <si>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</si>
  <si>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</si>
  <si>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</si>
  <si>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</si>
  <si>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</si>
  <si>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</si>
  <si>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</si>
  <si>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</si>
  <si>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</si>
  <si>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</si>
  <si>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</si>
  <si>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</si>
  <si>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</si>
  <si>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</si>
  <si>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</si>
  <si>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</si>
  <si>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</si>
  <si>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</si>
  <si>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</si>
  <si>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</si>
  <si>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</si>
  <si>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</si>
  <si>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</si>
  <si>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</si>
  <si>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</si>
  <si>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</si>
  <si>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</si>
  <si>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</si>
  <si>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</si>
  <si>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</si>
  <si>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</si>
  <si>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</si>
  <si>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</si>
  <si>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</si>
  <si>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</si>
  <si>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</si>
  <si>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</si>
  <si>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</si>
  <si>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</si>
  <si>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</si>
  <si>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</si>
  <si>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</si>
  <si>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</si>
  <si>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</si>
  <si>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</si>
  <si>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</si>
  <si>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</si>
  <si>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</si>
  <si>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</si>
  <si>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</si>
  <si>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</si>
  <si>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</si>
  <si>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</si>
  <si>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</si>
  <si>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</si>
  <si>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</si>
  <si>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</si>
  <si>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</si>
  <si>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</si>
  <si>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</si>
  <si>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</si>
  <si>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</si>
  <si>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</si>
  <si>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</si>
  <si>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</si>
  <si>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</si>
  <si>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</si>
  <si>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</si>
  <si>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</si>
  <si>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</si>
  <si>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</si>
  <si>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</si>
  <si>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</si>
  <si>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</si>
  <si>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</si>
  <si>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</si>
  <si>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</si>
  <si>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</si>
  <si>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</si>
  <si>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</si>
  <si>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</si>
  <si>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</si>
  <si>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</si>
  <si>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</si>
  <si>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</si>
  <si>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</si>
  <si>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</si>
  <si>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</si>
  <si>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</si>
  <si>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</si>
  <si>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</si>
  <si>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</si>
  <si>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</si>
  <si>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</si>
  <si>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</si>
  <si>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</si>
  <si>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</si>
  <si>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</si>
  <si>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</si>
  <si>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</si>
  <si>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</si>
  <si>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</si>
  <si>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</si>
  <si>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</si>
  <si>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</si>
  <si>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</si>
  <si>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</si>
  <si>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</si>
  <si>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</si>
  <si>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</si>
  <si>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</si>
  <si>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</si>
  <si>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</si>
  <si>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</si>
  <si>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</si>
  <si>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</si>
  <si>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</si>
  <si>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</si>
  <si>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</si>
  <si>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</si>
  <si>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</si>
  <si>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</si>
  <si>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</si>
  <si>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</si>
  <si>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</si>
  <si>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</si>
  <si>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</si>
  <si>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</si>
  <si>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</si>
  <si>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</si>
  <si>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</si>
  <si>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</si>
  <si>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</si>
  <si>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</si>
  <si>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</si>
  <si>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</si>
  <si>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</si>
  <si>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</si>
  <si>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</si>
  <si>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</si>
  <si>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</si>
  <si>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</si>
  <si>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</si>
  <si>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</si>
  <si>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</si>
  <si>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</si>
  <si>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</si>
  <si>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</si>
  <si>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</si>
  <si>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</si>
  <si>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</si>
  <si>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</si>
  <si>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</si>
  <si>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</si>
  <si>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</si>
  <si>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</si>
  <si>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</si>
  <si>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</si>
  <si>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</si>
  <si>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</si>
  <si>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</si>
  <si>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</si>
  <si>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</si>
  <si>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</si>
  <si>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</si>
  <si>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</si>
  <si>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</si>
  <si>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</si>
  <si>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</si>
  <si>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</si>
  <si>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</si>
  <si>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</si>
  <si>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</si>
  <si>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</si>
  <si>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</si>
  <si>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</si>
  <si>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</si>
  <si>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</si>
  <si>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</si>
  <si>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</si>
  <si>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</si>
  <si>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</si>
  <si>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</si>
  <si>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</si>
  <si>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</si>
  <si>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</si>
  <si>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</si>
  <si>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</si>
  <si>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</si>
  <si>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</si>
  <si>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</si>
  <si>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</si>
  <si>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</si>
  <si>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</si>
  <si>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</si>
  <si>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</si>
  <si>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</si>
  <si>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</si>
  <si>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</si>
  <si>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</si>
  <si>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</si>
  <si>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</si>
  <si>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</si>
  <si>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</si>
  <si>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</si>
  <si>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</si>
  <si>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</si>
  <si>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</si>
  <si>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</si>
  <si>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</si>
  <si>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</si>
  <si>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</si>
  <si>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</si>
  <si>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</si>
  <si>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</si>
  <si>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</si>
  <si>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</si>
  <si>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</si>
  <si>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</si>
  <si>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</si>
  <si>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</si>
  <si>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</si>
  <si>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</si>
  <si>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</si>
  <si>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</si>
  <si>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</si>
  <si>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</si>
  <si>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</si>
  <si>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</si>
  <si>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</si>
  <si>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</si>
  <si>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</si>
  <si>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</si>
  <si>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</si>
  <si>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</si>
  <si>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</si>
  <si>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</si>
  <si>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</si>
  <si>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</si>
  <si>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</si>
  <si>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</si>
  <si>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</si>
  <si>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</si>
  <si>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</si>
  <si>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</si>
  <si>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</si>
  <si>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</si>
  <si>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</si>
  <si>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</si>
  <si>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</si>
  <si>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</si>
  <si>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</si>
  <si>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</si>
  <si>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</si>
  <si>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</si>
  <si>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</si>
  <si>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</si>
  <si>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</si>
  <si>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</si>
  <si>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</si>
  <si>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</si>
  <si>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</si>
  <si>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</si>
  <si>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</si>
  <si>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Aguardando TP ficar pronto</t>
  </si>
  <si>
    <t xml:space="preserve">Aguardando deslocamento dos maquinista 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</si>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</sst>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01" tableBorderDxfId="90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99"/>
    <tableColumn id="8" xr3:uid="{69D5AC3B-4F64-4F8F-AD2A-0AD158918DDD}" name="CORRELATO" dataDxfId="8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87" activePane="bottomRight" state="frozen"/>
      <selection pane="bottomRight" activeCell="V92" sqref="V92:AG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W4845999</v>
      </c>
      <c r="B92" s="171">
        <v>45999</v>
      </c>
      <c r="C92" s="8">
        <f>IF(BS_CONTROLE[[#This Row],[DATA]]="","",WEEKNUM(BS_CONTROLE[[#This Row],[DATA]]))</f>
        <v>50</v>
      </c>
      <c r="D92" s="51" t="s">
        <v>825</v>
      </c>
      <c r="E92" s="314">
        <v>396</v>
      </c>
      <c r="F92" s="172" t="s">
        <v>697</v>
      </c>
      <c r="G92" s="9" t="str">
        <f>IF(D92="","*",VLOOKUP(F92,BS_ATIVIDADE[#All],3,FALSE))</f>
        <v>MECANIZAÇÃO - DOL</v>
      </c>
      <c r="H92" s="204" t="s">
        <v>570</v>
      </c>
      <c r="I92" s="204" t="s">
        <v>570</v>
      </c>
      <c r="J92" s="217">
        <v>74</v>
      </c>
      <c r="K92" s="217">
        <v>412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2" s="173">
        <v>0.35416666666666669</v>
      </c>
      <c r="P92" s="173">
        <v>8.3333333333333329E-2</v>
      </c>
      <c r="Q92" s="83">
        <v>1000</v>
      </c>
      <c r="R92" s="10" t="str">
        <f>IFERROR(_xlfn.XLOOKUP(F92, BS_ATIVIDADE[ATIVIDADE],BS_ATIVIDADE[UNIDADE] ), "*")</f>
        <v>M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1231</v>
      </c>
      <c r="W92" s="173" t="s">
        <v>1374</v>
      </c>
      <c r="X92" s="218" t="s">
        <v>956</v>
      </c>
      <c r="Y92" s="158"/>
      <c r="Z92" s="158" t="s">
        <v>957</v>
      </c>
      <c r="AA92" s="83">
        <v>1</v>
      </c>
      <c r="AB92" s="70" t="s">
        <v>947</v>
      </c>
      <c r="AC92" s="70" t="s">
        <v>942</v>
      </c>
      <c r="AD92" s="173">
        <v>0.39583333333333331</v>
      </c>
      <c r="AE92" s="83">
        <v>6236</v>
      </c>
      <c r="AF92" s="83">
        <v>6636</v>
      </c>
      <c r="AG92" s="83" t="s">
        <v>607</v>
      </c>
      <c r="AH92" s="48"/>
      <c r="AI92" s="142" t="str">
        <f>IF(BS_CONTROLE[[#This Row],[Atividade]]=0, "-", BS_CONTROLE[[#This Row],[Atividade]])</f>
        <v>MECANIZAÇÃO - DOL</v>
      </c>
      <c r="AJ92" s="9" t="str">
        <f>IF(D92="","*",VLOOKUP(AI92,BS_ATIVIDADE[#Data],3,FALSE))</f>
        <v>MECANIZAÇÃO - DOL</v>
      </c>
      <c r="AK92" s="278" t="str">
        <f>IF(BS_CONTROLE[[#This Row],[Local - Partida]]=0, "-", BS_CONTROLE[[#This Row],[Local - Partida]])</f>
        <v>TOM2</v>
      </c>
      <c r="AL92" s="278" t="str">
        <f>IF(BS_CONTROLE[[#This Row],[Local - Encerramento]]=0, "-", BS_CONTROLE[[#This Row],[Local - Encerramento]])</f>
        <v>TOM2</v>
      </c>
      <c r="AM92" s="278" t="str">
        <f>IF(BS_CONTROLE[[#This Row],[Entre - Estações]]=0, "-", BS_CONTROLE[[#This Row],[Entre - Estações]])</f>
        <v>TOM-TPC</v>
      </c>
      <c r="AN92" s="278" t="str">
        <f>IF(BS_CONTROLE[[#This Row],[SB]]=0, "-", BS_CONTROLE[[#This Row],[SB]])</f>
        <v>TOM416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412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M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Saulo</v>
      </c>
      <c r="BG92" s="15"/>
      <c r="BH92" s="16">
        <v>1</v>
      </c>
      <c r="BI92" s="16"/>
      <c r="BJ92" s="16" t="s">
        <v>1409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ELSON (TF-526)45999</v>
      </c>
      <c r="B93" s="171">
        <v>45999</v>
      </c>
      <c r="C93" s="8">
        <f>IF(BS_CONTROLE[[#This Row],[DATA]]="","",WEEKNUM(BS_CONTROLE[[#This Row],[DATA]]))</f>
        <v>50</v>
      </c>
      <c r="D93" s="51" t="s">
        <v>884</v>
      </c>
      <c r="E93" s="314">
        <v>396</v>
      </c>
      <c r="F93" s="172" t="s">
        <v>790</v>
      </c>
      <c r="G93" s="9" t="str">
        <f>IF(D93="","*",VLOOKUP(F93,BS_ATIVIDADE[#All],3,FALSE))</f>
        <v>SOLDA</v>
      </c>
      <c r="H93" s="204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3" s="173" t="s">
        <v>607</v>
      </c>
      <c r="J93" s="217">
        <v>74</v>
      </c>
      <c r="K93" s="217">
        <v>321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3" s="173">
        <v>0.375</v>
      </c>
      <c r="P93" s="173">
        <v>6.25E-2</v>
      </c>
      <c r="Q93" s="83">
        <v>1</v>
      </c>
      <c r="R93" s="10" t="str">
        <f>IFERROR(_xlfn.XLOOKUP(F93, BS_ATIVIDADE[ATIVIDADE],BS_ATIVIDADE[UNIDADE] ), "*")</f>
        <v>Nº DE SOLDA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1234</v>
      </c>
      <c r="W93" s="173" t="s">
        <v>1363</v>
      </c>
      <c r="X93" s="218" t="s">
        <v>956</v>
      </c>
      <c r="Y93" s="158"/>
      <c r="Z93" s="158" t="s">
        <v>961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78" t="str">
        <f>IF(BS_CONTROLE[[#This Row],[Local - Partida]]=0, "-", BS_CONTROLE[[#This Row],[Local - Partida]])</f>
        <v>TMR326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TMR-TLA</v>
      </c>
      <c r="AN93" s="278" t="str">
        <f>IF(BS_CONTROLE[[#This Row],[SB]]=0, "-", BS_CONTROLE[[#This Row],[SB]])</f>
        <v>TMR326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321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Elson</v>
      </c>
      <c r="BG93" s="15"/>
      <c r="BH93" s="16">
        <v>1</v>
      </c>
      <c r="BI93" s="16"/>
      <c r="BJ93" s="16" t="s">
        <v>1410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W5045999</v>
      </c>
      <c r="B94" s="171">
        <v>45999</v>
      </c>
      <c r="C94" s="8">
        <f>IF(BS_CONTROLE[[#This Row],[DATA]]="","",WEEKNUM(BS_CONTROLE[[#This Row],[DATA]]))</f>
        <v>50</v>
      </c>
      <c r="D94" s="51" t="s">
        <v>826</v>
      </c>
      <c r="E94" s="318">
        <v>274</v>
      </c>
      <c r="F94" s="172" t="s">
        <v>727</v>
      </c>
      <c r="G94" s="9" t="str">
        <f>IF(D94="","*",VLOOKUP(F94,BS_ATIVIDADE[#All],3,FALSE))</f>
        <v>MODERNIZAÇÃO</v>
      </c>
      <c r="H94" s="173" t="s">
        <v>262</v>
      </c>
      <c r="I94" s="173" t="s">
        <v>262</v>
      </c>
      <c r="J94" s="217">
        <v>74</v>
      </c>
      <c r="K94" s="217">
        <v>290</v>
      </c>
      <c r="L94" s="217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4" s="173">
        <v>0.5</v>
      </c>
      <c r="P94" s="173">
        <v>8.3333333333333329E-2</v>
      </c>
      <c r="Q94" s="83">
        <v>25</v>
      </c>
      <c r="R94" s="10" t="str">
        <f>IFERROR(_xlfn.XLOOKUP(F94, BS_ATIVIDADE[ATIVIDADE],BS_ATIVIDADE[UNIDADE] ), "*")</f>
        <v>Nº DE DORMENTES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1391</v>
      </c>
      <c r="W94" s="173" t="s">
        <v>1411</v>
      </c>
      <c r="X94" s="218" t="s">
        <v>956</v>
      </c>
      <c r="Y94" s="158"/>
      <c r="Z94" s="158" t="s">
        <v>952</v>
      </c>
      <c r="AA94" s="83" t="s">
        <v>1315</v>
      </c>
      <c r="AB94" s="70" t="s">
        <v>947</v>
      </c>
      <c r="AC94" s="70" t="s">
        <v>942</v>
      </c>
      <c r="AD94" s="173">
        <v>0.29166666666666669</v>
      </c>
      <c r="AE94" s="83">
        <v>7671</v>
      </c>
      <c r="AF94" s="83">
        <v>9322</v>
      </c>
      <c r="AG94" s="83" t="s">
        <v>607</v>
      </c>
      <c r="AH94" s="48"/>
      <c r="AI94" s="142" t="str">
        <f>IF(BS_CONTROLE[[#This Row],[Atividade]]=0, "-", BS_CONTROLE[[#This Row],[Atividade]])</f>
        <v xml:space="preserve">MODERNIZAÇÃO - DORMENTE - CARGA </v>
      </c>
      <c r="AJ94" s="9" t="str">
        <f>IF(D94="","*",VLOOKUP(AI94,BS_ATIVIDADE[#Data],3,FALSE))</f>
        <v>MODERNIZAÇÃO</v>
      </c>
      <c r="AK94" s="278" t="str">
        <f>IF(BS_CONTROLE[[#This Row],[Local - Partida]]=0, "-", BS_CONTROLE[[#This Row],[Local - Partida]])</f>
        <v>TCS</v>
      </c>
      <c r="AL94" s="278" t="str">
        <f>IF(BS_CONTROLE[[#This Row],[Local - Encerramento]]=0, "-", BS_CONTROLE[[#This Row],[Local - Encerramento]])</f>
        <v>TCS</v>
      </c>
      <c r="AM94" s="278" t="str">
        <f>IF(BS_CONTROLE[[#This Row],[Entre - Estações]]=0, "-", BS_CONTROLE[[#This Row],[Entre - Estações]])</f>
        <v>TCS</v>
      </c>
      <c r="AN94" s="278" t="str">
        <f>IF(BS_CONTROLE[[#This Row],[SB]]=0, "-", BS_CONTROLE[[#This Row],[SB]])</f>
        <v>TCS1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290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DORMENTES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Guilherme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V8645999</v>
      </c>
      <c r="B95" s="171">
        <v>45999</v>
      </c>
      <c r="C95" s="8">
        <f>IF(BS_CONTROLE[[#This Row],[DATA]]="","",WEEKNUM(BS_CONTROLE[[#This Row],[DATA]]))</f>
        <v>50</v>
      </c>
      <c r="D95" s="51" t="s">
        <v>809</v>
      </c>
      <c r="E95" s="314">
        <v>61</v>
      </c>
      <c r="F95" s="172" t="s">
        <v>713</v>
      </c>
      <c r="G95" s="9" t="str">
        <f>IF(D95="","*",VLOOKUP(F95,BS_ATIVIDADE[#All],3,FALSE))</f>
        <v>MECANIZAÇÃO - SOCADORA</v>
      </c>
      <c r="H95" s="173" t="s">
        <v>248</v>
      </c>
      <c r="I95" s="173" t="s">
        <v>248</v>
      </c>
      <c r="J95" s="217">
        <v>74</v>
      </c>
      <c r="K95" s="217">
        <v>200</v>
      </c>
      <c r="L95" s="217">
        <v>194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5" s="173">
        <v>0.39583333333333331</v>
      </c>
      <c r="P95" s="173">
        <v>6.25E-2</v>
      </c>
      <c r="Q95" s="83">
        <v>840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1231</v>
      </c>
      <c r="W95" s="173" t="s">
        <v>1374</v>
      </c>
      <c r="X95" s="218" t="s">
        <v>956</v>
      </c>
      <c r="Y95" s="158"/>
      <c r="Z95" s="158" t="s">
        <v>957</v>
      </c>
      <c r="AA95" s="83">
        <v>1</v>
      </c>
      <c r="AB95" s="70" t="s">
        <v>947</v>
      </c>
      <c r="AC95" s="70" t="s">
        <v>942</v>
      </c>
      <c r="AD95" s="173">
        <v>0.39583333333333331</v>
      </c>
      <c r="AE95" s="83">
        <v>6236</v>
      </c>
      <c r="AF95" s="83">
        <v>6636</v>
      </c>
      <c r="AG95" s="83" t="s">
        <v>607</v>
      </c>
      <c r="AH95" s="48"/>
      <c r="AI95" s="142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TID2</v>
      </c>
      <c r="AL95" s="278" t="str">
        <f>IF(BS_CONTROLE[[#This Row],[Local - Encerramento]]=0, "-", BS_CONTROLE[[#This Row],[Local - Encerramento]])</f>
        <v>TID2</v>
      </c>
      <c r="AM95" s="278" t="str">
        <f>IF(BS_CONTROLE[[#This Row],[Entre - Estações]]=0, "-", BS_CONTROLE[[#This Row],[Entre - Estações]])</f>
        <v>TID-TVI</v>
      </c>
      <c r="AN95" s="278" t="str">
        <f>IF(BS_CONTROLE[[#This Row],[SB]]=0, "-", BS_CONTROLE[[#This Row],[SB]])</f>
        <v>TID201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200</v>
      </c>
      <c r="AQ95" s="280">
        <f>IF(BS_CONTROLE[[#This Row],[KM - Fim]]=0, "-", BS_CONTROLE[[#This Row],[KM - Fim]])</f>
        <v>194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Saulo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FRANCISCO (TF-670)45999</v>
      </c>
      <c r="B96" s="171">
        <v>45999</v>
      </c>
      <c r="C96" s="8">
        <f>IF(BS_CONTROLE[[#This Row],[DATA]]="","",WEEKNUM(BS_CONTROLE[[#This Row],[DATA]]))</f>
        <v>50</v>
      </c>
      <c r="D96" s="51" t="s">
        <v>887</v>
      </c>
      <c r="E96" s="314">
        <v>62</v>
      </c>
      <c r="F96" s="172" t="s">
        <v>790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6" s="173" t="s">
        <v>607</v>
      </c>
      <c r="J96" s="217">
        <v>74</v>
      </c>
      <c r="K96" s="217">
        <v>109.1</v>
      </c>
      <c r="L96" s="217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6" s="173">
        <v>0.375</v>
      </c>
      <c r="P96" s="173">
        <v>6.25E-2</v>
      </c>
      <c r="Q96" s="83">
        <v>1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1376</v>
      </c>
      <c r="W96" s="173" t="s">
        <v>1363</v>
      </c>
      <c r="X96" s="218" t="s">
        <v>956</v>
      </c>
      <c r="Y96" s="158"/>
      <c r="Z96" s="158" t="s">
        <v>961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TIN1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TIN</v>
      </c>
      <c r="AN96" s="278" t="str">
        <f>IF(BS_CONTROLE[[#This Row],[SB]]=0, "-", BS_CONTROLE[[#This Row],[SB]])</f>
        <v>TIN1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109.1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Heleno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ANISIO (TF-514)45999</v>
      </c>
      <c r="B97" s="171">
        <v>45999</v>
      </c>
      <c r="C97" s="8">
        <f>IF(BS_CONTROLE[[#This Row],[DATA]]="","",WEEKNUM(BS_CONTROLE[[#This Row],[DATA]]))</f>
        <v>50</v>
      </c>
      <c r="D97" s="51" t="s">
        <v>858</v>
      </c>
      <c r="E97" s="314">
        <v>63</v>
      </c>
      <c r="F97" s="172" t="s">
        <v>797</v>
      </c>
      <c r="G97" s="9" t="str">
        <f>IF(D97="","*",VLOOKUP(F97,BS_ATIVIDADE[#All],3,FALSE))</f>
        <v>TRILHO - SUBSTITUIÇÂO</v>
      </c>
      <c r="H97" s="173" t="s">
        <v>607</v>
      </c>
      <c r="I97" s="173" t="s">
        <v>607</v>
      </c>
      <c r="J97" s="217">
        <v>74</v>
      </c>
      <c r="K97" s="217">
        <v>25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7" s="204" t="s">
        <v>206</v>
      </c>
      <c r="O97" s="173">
        <v>0.375</v>
      </c>
      <c r="P97" s="173">
        <v>6.25E-2</v>
      </c>
      <c r="Q97" s="83">
        <v>20</v>
      </c>
      <c r="R97" s="10" t="str">
        <f>IFERROR(_xlfn.XLOOKUP(F97, BS_ATIVIDADE[ATIVIDADE],BS_ATIVIDADE[UNIDADE] ), "*")</f>
        <v>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1313</v>
      </c>
      <c r="W97" s="173" t="s">
        <v>1261</v>
      </c>
      <c r="X97" s="218" t="s">
        <v>956</v>
      </c>
      <c r="Y97" s="158"/>
      <c r="Z97" s="158" t="s">
        <v>963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SUBSTITUIÇÃO - TRILHO</v>
      </c>
      <c r="AJ97" s="9" t="str">
        <f>IF(D97="","*",VLOOKUP(AI97,BS_ATIVIDADE[#Data],3,FALSE))</f>
        <v>TRILHO - SUBSTITUIÇÂO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TAP</v>
      </c>
      <c r="AN97" s="278" t="str">
        <f>IF(BS_CONTROLE[[#This Row],[SB]]=0, "-", BS_CONTROLE[[#This Row],[SB]])</f>
        <v>TAP2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25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A6045999</v>
      </c>
      <c r="B98" s="171">
        <v>45999</v>
      </c>
      <c r="C98" s="8">
        <f>IF(BS_CONTROLE[[#This Row],[DATA]]="","",WEEKNUM(BS_CONTROLE[[#This Row],[DATA]]))</f>
        <v>50</v>
      </c>
      <c r="D98" s="51" t="s">
        <v>703</v>
      </c>
      <c r="E98" s="314">
        <v>313</v>
      </c>
      <c r="F98" s="172" t="s">
        <v>629</v>
      </c>
      <c r="G98" s="9" t="str">
        <f>IF(D98="","*",VLOOKUP(F98,BS_ATIVIDADE[#All],3,FALSE))</f>
        <v>DETECÇÃO</v>
      </c>
      <c r="H98" s="173" t="s">
        <v>1412</v>
      </c>
      <c r="I98" s="173" t="s">
        <v>264</v>
      </c>
      <c r="J98" s="217">
        <v>74</v>
      </c>
      <c r="K98" s="217">
        <v>10</v>
      </c>
      <c r="L98" s="83" t="s">
        <v>607</v>
      </c>
      <c r="M98" s="204" t="s">
        <v>183</v>
      </c>
      <c r="N98" s="204" t="s">
        <v>1413</v>
      </c>
      <c r="O98" s="173">
        <v>0.33333333333333331</v>
      </c>
      <c r="P98" s="173">
        <v>4.1666666666666664E-2</v>
      </c>
      <c r="Q98" s="83">
        <v>290</v>
      </c>
      <c r="R98" s="10" t="str">
        <f>IFERROR(_xlfn.XLOOKUP(F98, BS_ATIVIDADE[ATIVIDADE],BS_ATIVIDADE[UNIDADE] ), "*")</f>
        <v>KM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1228</v>
      </c>
      <c r="W98" s="173" t="s">
        <v>1254</v>
      </c>
      <c r="X98" s="218" t="s">
        <v>951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0.29166666666666669</v>
      </c>
      <c r="AE98" s="83">
        <v>5487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DETECÇÃO - RONDA 7 DIAS</v>
      </c>
      <c r="AJ98" s="9" t="str">
        <f>IF(D98="","*",VLOOKUP(AI98,BS_ATIVIDADE[#Data],3,FALSE))</f>
        <v>DETECÇÃO</v>
      </c>
      <c r="AK98" s="278" t="str">
        <f>IF(BS_CONTROLE[[#This Row],[Local - Partida]]=0, "-", BS_CONTROLE[[#This Row],[Local - Partida]])</f>
        <v>TMI</v>
      </c>
      <c r="AL98" s="278" t="str">
        <f>IF(BS_CONTROLE[[#This Row],[Local - Encerramento]]=0, "-", BS_CONTROLE[[#This Row],[Local - Encerramento]])</f>
        <v>TCS2</v>
      </c>
      <c r="AM98" s="278" t="str">
        <f>IF(BS_CONTROLE[[#This Row],[Entre - Estações]]=0, "-", BS_CONTROLE[[#This Row],[Entre - Estações]])</f>
        <v>TMI-TCS</v>
      </c>
      <c r="AN98" s="278" t="str">
        <f>IF(BS_CONTROLE[[#This Row],[SB]]=0, "-", BS_CONTROLE[[#This Row],[SB]])</f>
        <v>TMITCS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10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Miguel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E1745999</v>
      </c>
      <c r="B99" s="171">
        <v>45999</v>
      </c>
      <c r="C99" s="8">
        <f>IF(BS_CONTROLE[[#This Row],[DATA]]="","",WEEKNUM(BS_CONTROLE[[#This Row],[DATA]]))</f>
        <v>50</v>
      </c>
      <c r="D99" s="51" t="s">
        <v>748</v>
      </c>
      <c r="E99" s="318">
        <v>313</v>
      </c>
      <c r="F99" s="172" t="s">
        <v>609</v>
      </c>
      <c r="G99" s="9" t="str">
        <f>IF(D99="","*",VLOOKUP(F99,BS_ATIVIDADE[#All],3,FALSE))</f>
        <v>CAMINHÂO - SOLDA</v>
      </c>
      <c r="H99" s="173" t="s">
        <v>468</v>
      </c>
      <c r="I99" s="173" t="s">
        <v>468</v>
      </c>
      <c r="J99" s="217">
        <v>78</v>
      </c>
      <c r="K99" s="217">
        <v>251</v>
      </c>
      <c r="L99" s="83">
        <v>244</v>
      </c>
      <c r="M99" s="217" t="s">
        <v>1279</v>
      </c>
      <c r="N99" s="217" t="s">
        <v>1280</v>
      </c>
      <c r="O99" s="173">
        <v>0.375</v>
      </c>
      <c r="P99" s="173">
        <v>0.125</v>
      </c>
      <c r="Q99" s="83">
        <v>3</v>
      </c>
      <c r="R99" s="10" t="str">
        <f>IFERROR(_xlfn.XLOOKUP(F99, BS_ATIVIDADE[ATIVIDADE],BS_ATIVIDADE[UNIDADE] ), "*")</f>
        <v>Nº DE SOLDA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ITIRAPINA - BAURU</v>
      </c>
      <c r="V99" s="198" t="s">
        <v>1271</v>
      </c>
      <c r="W99" s="173" t="s">
        <v>1381</v>
      </c>
      <c r="X99" s="218" t="s">
        <v>956</v>
      </c>
      <c r="Y99" s="158"/>
      <c r="Z99" s="158" t="s">
        <v>952</v>
      </c>
      <c r="AA99" s="83" t="s">
        <v>607</v>
      </c>
      <c r="AB99" s="70" t="s">
        <v>607</v>
      </c>
      <c r="AC99" s="70" t="s">
        <v>607</v>
      </c>
      <c r="AD99" s="173" t="s">
        <v>607</v>
      </c>
      <c r="AE99" s="83" t="s">
        <v>607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278" t="str">
        <f>IF(BS_CONTROLE[[#This Row],[Local - Partida]]=0, "-", BS_CONTROLE[[#This Row],[Local - Partida]])</f>
        <v>ZDK1</v>
      </c>
      <c r="AL99" s="278" t="str">
        <f>IF(BS_CONTROLE[[#This Row],[Local - Encerramento]]=0, "-", BS_CONTROLE[[#This Row],[Local - Encerramento]])</f>
        <v>ZDK1</v>
      </c>
      <c r="AM99" s="278" t="str">
        <f>IF(BS_CONTROLE[[#This Row],[Entre - Estações]]=0, "-", BS_CONTROLE[[#This Row],[Entre - Estações]])</f>
        <v>ZDK-ZVT</v>
      </c>
      <c r="AN99" s="278" t="str">
        <f>IF(BS_CONTROLE[[#This Row],[SB]]=0, "-", BS_CONTROLE[[#This Row],[SB]])</f>
        <v>ZDK1/ZDKZVT</v>
      </c>
      <c r="AO99" s="279">
        <f>IF(BS_CONTROLE[[#This Row],[SUB]]=0, "-", BS_CONTROLE[[#This Row],[SUB]])</f>
        <v>78</v>
      </c>
      <c r="AP99" s="280">
        <f>IF(BS_CONTROLE[[#This Row],[KM - Inicio]]=0, "-", BS_CONTROLE[[#This Row],[KM - Inicio]])</f>
        <v>251</v>
      </c>
      <c r="AQ99" s="280">
        <f>IF(BS_CONTROLE[[#This Row],[KM - Fim]]=0, "-", BS_CONTROLE[[#This Row],[KM - Fim]])</f>
        <v>244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Nº DE SOLDA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ITIRAPINA - BAURU</v>
      </c>
      <c r="BF99" s="281" t="str">
        <f>IF(BS_CONTROLE[[#This Row],[Responsavel pelo boletim]]=0, "-", BS_CONTROLE[[#This Row],[Responsavel pelo boletim]])</f>
        <v>herbert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V4245999</v>
      </c>
      <c r="B100" s="171">
        <v>45999</v>
      </c>
      <c r="C100" s="8">
        <f>IF(BS_CONTROLE[[#This Row],[DATA]]="","",WEEKNUM(BS_CONTROLE[[#This Row],[DATA]]))</f>
        <v>50</v>
      </c>
      <c r="D100" s="51" t="s">
        <v>776</v>
      </c>
      <c r="E100" s="315">
        <v>65</v>
      </c>
      <c r="F100" s="172" t="s">
        <v>739</v>
      </c>
      <c r="G100" s="9" t="str">
        <f>IF(D100="","*",VLOOKUP(F100,BS_ATIVIDADE[#All],3,FALSE))</f>
        <v>MODERNIZAÇÃO</v>
      </c>
      <c r="H100" s="173" t="s">
        <v>394</v>
      </c>
      <c r="I100" s="173" t="s">
        <v>394</v>
      </c>
      <c r="J100" s="217">
        <v>72</v>
      </c>
      <c r="K100" s="217">
        <v>310</v>
      </c>
      <c r="L100" s="83">
        <v>311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0" s="173">
        <v>0.35416666666666669</v>
      </c>
      <c r="P100" s="173">
        <v>0.16666666666666666</v>
      </c>
      <c r="Q100" s="83">
        <v>800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ARARAQUARA - COLOMBIA</v>
      </c>
      <c r="V100" s="198" t="s">
        <v>1343</v>
      </c>
      <c r="W100" s="173" t="s">
        <v>1374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0.3125</v>
      </c>
      <c r="AE100" s="83">
        <v>6242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MODERNIZAÇÃO - SOCADORA</v>
      </c>
      <c r="AJ100" s="9" t="str">
        <f>IF(D100="","*",VLOOKUP(AI100,BS_ATIVIDADE[#Data],3,FALSE))</f>
        <v>MODERNIZAÇÃO</v>
      </c>
      <c r="AK100" s="278" t="str">
        <f>IF(BS_CONTROLE[[#This Row],[Local - Partida]]=0, "-", BS_CONTROLE[[#This Row],[Local - Partida]])</f>
        <v>ZGT1</v>
      </c>
      <c r="AL100" s="278" t="str">
        <f>IF(BS_CONTROLE[[#This Row],[Local - Encerramento]]=0, "-", BS_CONTROLE[[#This Row],[Local - Encerramento]])</f>
        <v>ZGT1</v>
      </c>
      <c r="AM100" s="278" t="str">
        <f>IF(BS_CONTROLE[[#This Row],[Entre - Estações]]=0, "-", BS_CONTROLE[[#This Row],[Entre - Estações]])</f>
        <v>ZGT-ZXE</v>
      </c>
      <c r="AN100" s="278" t="str">
        <f>IF(BS_CONTROLE[[#This Row],[SB]]=0, "-", BS_CONTROLE[[#This Row],[SB]])</f>
        <v>ZGTZXE</v>
      </c>
      <c r="AO100" s="279">
        <f>IF(BS_CONTROLE[[#This Row],[SUB]]=0, "-", BS_CONTROLE[[#This Row],[SUB]])</f>
        <v>72</v>
      </c>
      <c r="AP100" s="280">
        <f>IF(BS_CONTROLE[[#This Row],[KM - Inicio]]=0, "-", BS_CONTROLE[[#This Row],[KM - Inicio]])</f>
        <v>310</v>
      </c>
      <c r="AQ100" s="280">
        <f>IF(BS_CONTROLE[[#This Row],[KM - Fim]]=0, "-", BS_CONTROLE[[#This Row],[KM - Fim]])</f>
        <v>311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ARARAQUARA - COLOMBIA</v>
      </c>
      <c r="BF100" s="281" t="str">
        <f>IF(BS_CONTROLE[[#This Row],[Responsavel pelo boletim]]=0, "-", BS_CONTROLE[[#This Row],[Responsavel pelo boletim]])</f>
        <v>Ezequiel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>W94</v>
      </c>
      <c r="B101" s="171"/>
      <c r="C101" s="8" t="str">
        <f>IF(BS_CONTROLE[[#This Row],[DATA]]="","",WEEKNUM(BS_CONTROLE[[#This Row],[DATA]]))</f>
        <v/>
      </c>
      <c r="D101" s="51" t="s">
        <v>844</v>
      </c>
      <c r="E101" s="314">
        <v>359</v>
      </c>
      <c r="F101" s="172" t="s">
        <v>751</v>
      </c>
      <c r="G101" s="9" t="str">
        <f>IF(D101="","*",VLOOKUP(F101,BS_ATIVIDADE[#All],3,FALSE))</f>
        <v>OUTROS</v>
      </c>
      <c r="H101" s="173" t="s">
        <v>352</v>
      </c>
      <c r="I101" s="173" t="s">
        <v>358</v>
      </c>
      <c r="J101" s="217">
        <v>103</v>
      </c>
      <c r="K101" s="217">
        <v>2109</v>
      </c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1" s="173">
        <v>0.375</v>
      </c>
      <c r="P101" s="173">
        <v>4.1666666666666664E-2</v>
      </c>
      <c r="Q101" s="83">
        <v>1</v>
      </c>
      <c r="R101" s="10" t="str">
        <f>IFERROR(_xlfn.XLOOKUP(F101, BS_ATIVIDADE[ATIVIDADE],BS_ATIVIDADE[UNIDADE] ), "*")</f>
        <v>BINÁRIO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80" t="str">
        <f>IFERROR(_xlfn.XLOOKUP(J101, BASE_MAPA!$D$2:$D$359, BASE_MAPA!$I$2:$I$359), "ERRO")</f>
        <v>OURO VERDE - LIGAÇÃO</v>
      </c>
      <c r="V101" s="198" t="s">
        <v>1247</v>
      </c>
      <c r="W101" s="173" t="s">
        <v>1414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607</v>
      </c>
      <c r="AD101" s="173">
        <v>0.29166666666666669</v>
      </c>
      <c r="AE101" s="83">
        <v>9406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OUTRAS ATIVIDADES</v>
      </c>
      <c r="AJ101" s="9" t="str">
        <f>IF(D101="","*",VLOOKUP(AI101,BS_ATIVIDADE[#Data],3,FALSE))</f>
        <v>OUTROS</v>
      </c>
      <c r="AK101" s="278" t="str">
        <f>IF(BS_CONTROLE[[#This Row],[Local - Partida]]=0, "-", BS_CONTROLE[[#This Row],[Local - Partida]])</f>
        <v>PUD</v>
      </c>
      <c r="AL101" s="278" t="str">
        <f>IF(BS_CONTROLE[[#This Row],[Local - Encerramento]]=0, "-", BS_CONTROLE[[#This Row],[Local - Encerramento]])</f>
        <v>PIT</v>
      </c>
      <c r="AM101" s="278" t="str">
        <f>IF(BS_CONTROLE[[#This Row],[Entre - Estações]]=0, "-", BS_CONTROLE[[#This Row],[Entre - Estações]])</f>
        <v>PIT-K97</v>
      </c>
      <c r="AN101" s="278" t="str">
        <f>IF(BS_CONTROLE[[#This Row],[SB]]=0, "-", BS_CONTROLE[[#This Row],[SB]])</f>
        <v>PITK96</v>
      </c>
      <c r="AO101" s="279">
        <f>IF(BS_CONTROLE[[#This Row],[SUB]]=0, "-", BS_CONTROLE[[#This Row],[SUB]])</f>
        <v>103</v>
      </c>
      <c r="AP101" s="280">
        <f>IF(BS_CONTROLE[[#This Row],[KM - Inicio]]=0, "-", BS_CONTROLE[[#This Row],[KM - Inicio]])</f>
        <v>2109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BINÁRIO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1" s="11" t="str">
        <f>IFERROR(_xlfn.XLOOKUP(AO101, BASE_MAPA!$D$2:$D$359, BASE_MAPA!$I$2:$I$359), "ERRO")</f>
        <v>OURO VERDE - LIGAÇÃO</v>
      </c>
      <c r="BF101" s="281" t="str">
        <f>IF(BS_CONTROLE[[#This Row],[Responsavel pelo boletim]]=0, "-", BS_CONTROLE[[#This Row],[Responsavel pelo boletim]])</f>
        <v>Lucas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78:K81 J96:L96 J100:K400 J97:K98 J88:K93" name="Range1_8_1"/>
    <protectedRange sqref="O408:Q450 O15:Q18 O21:Q21 O23:Q23 O28:Q28 O40:Q40 O36:Q37 O30:Q34 O54:Q54 O50:Q51 O44:Q48 O67:Q68 O57:Q65 O70:Q76 O85:Q86 O83:Q83 O78:Q81 O100:Q400 O96:Q98 O88:Q94" name="Range1_9_1"/>
    <protectedRange sqref="V408:Y450 Y6:Y12 X13:Y14 V21:Y21 V15:Y18 Y19:Y20 X28 Y23:Y31 Y37:Y38 Y40:Y43 V36 Y35 V32:Y34 X36:Y36 V44:Y45 V48 X48 V47:X47 Y46:Y56 V67:Y68 Y65:Y66 V57:Y64 V70:X74 Y69:Y74 V75:Y76 V85:X85 V86:Y86 V83:X83 Y87 V88:Y88 V78:X78 V80:X81 Y77:Y85 Y89 V96:X96 V90:Y91 V100:X100 Y94:Y96 V101:Y400 Y98:Y100 V97:Y97 V93:Y93 Y92" name="Range1_11_1"/>
    <protectedRange sqref="Z408:AD450 Z6:Z15 Z21:AD21 Z16:AD18 Z23:Z28 Z37 Z36:AD36 Z32:AD34 Z45:AD45 Z41:Z44 Z52:Z53 Z50 Z55 Z47:AD48 Z67:AD68 Z57:AD64 Z69 Z70:AD76 Z84 Z85:AD86 Z83:AD83 Z88:AD88 Z78:AD78 Z80:AD81 Z102:AD400 Z90:AD91 Z99 Z100:AD100 Z101 Z96:AD97 Z93:AD93" name="Range1_12_1"/>
    <protectedRange sqref="BF6:BF552" name="Range1_18_1"/>
    <protectedRange sqref="J401:K407 J6:K13 J26:K27 J40:K42 J51:K53 J65:K66 J82:K82 J87:K87 J94:K95" name="Range1_8_1_1"/>
    <protectedRange sqref="O401:Q406 O6:Q11 O12 O26:Q27 O41:Q42 O52:Q53 O66:Q66 O82:Q82 O87:Q87 O95:Q95" name="Range1_9_1_1"/>
    <protectedRange sqref="O407:Q407 O13:Q13 P12:Q12" name="Range1_9_1_4"/>
    <protectedRange sqref="Y404 V401:Y403 V405:Y407 V6:X8 V10:X12 V13:W13 V23:X27 V37:X37 V41:X43 W36 W48 V52:X53 V50:X50 V55:X55 V66 V69:X69 V84:X84 V82 V87 V79 V89 V95 V99:X99 V92" name="Range1_11_1_1"/>
    <protectedRange sqref="Z401:AD403 Z405:AD407 AA6:AD8 AA10:AD13 AA23:AD27 AA37:AD37 AA41:AD43 AA52:AD53 AA50:AD50 AA55:AD55 AA69:AD69 AA84:AD84 AA99:AD9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1:AD101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89 V94:X94 W95:X95 W92:X92" name="Range1_11_1_6"/>
    <protectedRange sqref="Z40:AD40 Z51:AD51 Z65:AD66 Z82:AD82 Z87:AD87 Z79:AD79 Z89:AD89 Z94:AD95 Z92:AD92" name="Range1_12_1_5"/>
    <protectedRange sqref="J39:K39" name="Range1_8_1_5"/>
    <protectedRange sqref="O39:Q39" name="Range1_9_1_6"/>
    <protectedRange sqref="Y39" name="Range1_11_1_7"/>
    <protectedRange sqref="V39:X39 V54:X54 V98:X98" name="Range1_11_1_2_2"/>
    <protectedRange sqref="Z39:AD39 Z54:AD54 Z98:AD98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97" priority="19488" operator="equal">
      <formula>"ERRO"</formula>
    </cfRule>
  </conditionalFormatting>
  <conditionalFormatting sqref="X4 Y475:Y550 Y408:Z474 Y1:Z18 Y21:Z21 Y23:Z26 Z27:Z28 Z31 Y27:Y31 Y36:Z37 Y32:Z34 Y40:Z45 Y54:Z54 Z47:Z53 Z55 Z65:Z66 Y57:Z64 Y67:Z77 Z78:Z85 Y86:Z400">
    <cfRule type="cellIs" dxfId="896" priority="19477" operator="equal">
      <formula>"OPORTUNIDADE"</formula>
    </cfRule>
  </conditionalFormatting>
  <conditionalFormatting sqref="AZ6:AZ522">
    <cfRule type="expression" dxfId="895" priority="19472">
      <formula>$BU6=1</formula>
    </cfRule>
  </conditionalFormatting>
  <conditionalFormatting sqref="BQ6:BQ599">
    <cfRule type="cellIs" dxfId="894" priority="19483" operator="equal">
      <formula>"Produção e Intervalo"</formula>
    </cfRule>
    <cfRule type="cellIs" dxfId="893" priority="19484" operator="equal">
      <formula>"Aderente"</formula>
    </cfRule>
    <cfRule type="cellIs" dxfId="892" priority="19485" operator="equal">
      <formula>"Intervalo"</formula>
    </cfRule>
    <cfRule type="cellIs" dxfId="891" priority="19486" operator="equal">
      <formula>"Produção"</formula>
    </cfRule>
    <cfRule type="cellIs" dxfId="890" priority="19487" operator="equal">
      <formula>"ERRO"</formula>
    </cfRule>
  </conditionalFormatting>
  <conditionalFormatting sqref="BR6:BS552">
    <cfRule type="cellIs" dxfId="889" priority="19465" operator="equal">
      <formula>"*"</formula>
    </cfRule>
    <cfRule type="cellIs" dxfId="888" priority="19466" operator="greaterThanOrEqual">
      <formula>1</formula>
    </cfRule>
    <cfRule type="cellIs" dxfId="887" priority="19467" operator="lessThan">
      <formula>1</formula>
    </cfRule>
  </conditionalFormatting>
  <conditionalFormatting sqref="X475:X522 Y475:Y550 Y408:Z474 Y6:Z18 Y21:Z21 Y23:Z26 Z27:Z28 Z31 Y27:Y31 Y36:Z37 Y32:Z34 Y40:Z45 Y54:Z54 Z47:Z53 Z55 Z65:Z66 Y57:Z64 Y67:Z77 Z78:Z85 Y86:Z400">
    <cfRule type="cellIs" dxfId="886" priority="19413" operator="equal">
      <formula>"NÃO"</formula>
    </cfRule>
    <cfRule type="cellIs" dxfId="885" priority="19414" operator="equal">
      <formula>"SIM"</formula>
    </cfRule>
  </conditionalFormatting>
  <conditionalFormatting sqref="X475:X522">
    <cfRule type="cellIs" dxfId="884" priority="19412" operator="equal">
      <formula>"OPORTUNIDADE"</formula>
    </cfRule>
  </conditionalFormatting>
  <conditionalFormatting sqref="Z475:Z522">
    <cfRule type="cellIs" dxfId="883" priority="19410" operator="equal">
      <formula>"NÃO"</formula>
    </cfRule>
    <cfRule type="cellIs" dxfId="882" priority="19411" operator="equal">
      <formula>"SIM"</formula>
    </cfRule>
  </conditionalFormatting>
  <conditionalFormatting sqref="Z475:Z522">
    <cfRule type="cellIs" dxfId="881" priority="19409" operator="equal">
      <formula>"OPORTUNIDADE"</formula>
    </cfRule>
  </conditionalFormatting>
  <conditionalFormatting sqref="Y1048575:Y1048576">
    <cfRule type="cellIs" dxfId="880" priority="19294" operator="equal">
      <formula>"OPORTUNIDADE"</formula>
    </cfRule>
  </conditionalFormatting>
  <conditionalFormatting sqref="Y1048575:Y1048576">
    <cfRule type="cellIs" dxfId="879" priority="19292" operator="equal">
      <formula>"NÃO"</formula>
    </cfRule>
    <cfRule type="cellIs" dxfId="878" priority="19293" operator="equal">
      <formula>"SIM"</formula>
    </cfRule>
  </conditionalFormatting>
  <conditionalFormatting sqref="Z523:Z548">
    <cfRule type="cellIs" dxfId="877" priority="19029" operator="equal">
      <formula>"OPORTUNIDADE"</formula>
    </cfRule>
  </conditionalFormatting>
  <conditionalFormatting sqref="Z523:Z548">
    <cfRule type="cellIs" dxfId="876" priority="19027" operator="equal">
      <formula>"NÃO"</formula>
    </cfRule>
    <cfRule type="cellIs" dxfId="875" priority="19028" operator="equal">
      <formula>"SIM"</formula>
    </cfRule>
  </conditionalFormatting>
  <conditionalFormatting sqref="X549">
    <cfRule type="cellIs" dxfId="874" priority="19015" operator="equal">
      <formula>"NÃO"</formula>
    </cfRule>
    <cfRule type="cellIs" dxfId="873" priority="19016" operator="equal">
      <formula>"SIM"</formula>
    </cfRule>
  </conditionalFormatting>
  <conditionalFormatting sqref="X549">
    <cfRule type="cellIs" dxfId="872" priority="19014" operator="equal">
      <formula>"OPORTUNIDADE"</formula>
    </cfRule>
  </conditionalFormatting>
  <conditionalFormatting sqref="Z549">
    <cfRule type="cellIs" dxfId="871" priority="19012" operator="equal">
      <formula>"NÃO"</formula>
    </cfRule>
    <cfRule type="cellIs" dxfId="870" priority="19013" operator="equal">
      <formula>"SIM"</formula>
    </cfRule>
  </conditionalFormatting>
  <conditionalFormatting sqref="Z549">
    <cfRule type="cellIs" dxfId="869" priority="19011" operator="equal">
      <formula>"OPORTUNIDADE"</formula>
    </cfRule>
  </conditionalFormatting>
  <conditionalFormatting sqref="BI54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21">
      <iconSet showValue="0">
        <cfvo type="percent" val="0"/>
        <cfvo type="num" val="1"/>
        <cfvo type="num" val="1" gte="0"/>
      </iconSet>
    </cfRule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68" priority="19631">
      <formula>$BU492=1</formula>
    </cfRule>
  </conditionalFormatting>
  <conditionalFormatting sqref="AZ525:AZ549">
    <cfRule type="expression" dxfId="867" priority="19791">
      <formula>$BU497=1</formula>
    </cfRule>
  </conditionalFormatting>
  <conditionalFormatting sqref="BI523:BI548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94">
      <iconSet showValue="0">
        <cfvo type="percent" val="0"/>
        <cfvo type="num" val="1"/>
        <cfvo type="num" val="1" gte="0"/>
      </iconSet>
    </cfRule>
    <cfRule type="iconSet" priority="197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8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66" priority="14426" operator="equal">
      <formula>"*"</formula>
    </cfRule>
    <cfRule type="cellIs" dxfId="865" priority="14427" operator="greaterThanOrEqual">
      <formula>1</formula>
    </cfRule>
    <cfRule type="cellIs" dxfId="864" priority="14428" operator="lessThan">
      <formula>1</formula>
    </cfRule>
  </conditionalFormatting>
  <conditionalFormatting sqref="BI6:BI522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16">
      <iconSet showValue="0">
        <cfvo type="percent" val="0"/>
        <cfvo type="num" val="1"/>
        <cfvo type="num" val="1" gte="0"/>
      </iconSet>
    </cfRule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63" priority="1134" operator="equal">
      <formula>"OPORTUNIDADE"</formula>
    </cfRule>
  </conditionalFormatting>
  <conditionalFormatting sqref="Y401:Z407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4">
    <cfRule type="cellIs" dxfId="860" priority="1131" operator="equal">
      <formula>"OPORTUNIDADE"</formula>
    </cfRule>
  </conditionalFormatting>
  <conditionalFormatting sqref="Z404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4">
    <cfRule type="cellIs" dxfId="857" priority="1128" operator="equal">
      <formula>"OPORTUNIDADE"</formula>
    </cfRule>
  </conditionalFormatting>
  <conditionalFormatting sqref="Z404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4">
    <cfRule type="cellIs" dxfId="854" priority="1125" operator="equal">
      <formula>"OPORTUNIDADE"</formula>
    </cfRule>
  </conditionalFormatting>
  <conditionalFormatting sqref="Z404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4">
    <cfRule type="cellIs" dxfId="851" priority="1122" operator="equal">
      <formula>"OPORTUNIDADE"</formula>
    </cfRule>
  </conditionalFormatting>
  <conditionalFormatting sqref="Z404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4">
    <cfRule type="cellIs" dxfId="848" priority="1119" operator="equal">
      <formula>"OPORTUNIDADE"</formula>
    </cfRule>
  </conditionalFormatting>
  <conditionalFormatting sqref="Z404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4">
    <cfRule type="cellIs" dxfId="788" priority="1059" operator="equal">
      <formula>"OPORTUNIDADE"</formula>
    </cfRule>
  </conditionalFormatting>
  <conditionalFormatting sqref="Y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4">
    <cfRule type="cellIs" dxfId="785" priority="1056" operator="equal">
      <formula>"OPORTUNIDADE"</formula>
    </cfRule>
  </conditionalFormatting>
  <conditionalFormatting sqref="Y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4">
    <cfRule type="cellIs" dxfId="782" priority="1053" operator="equal">
      <formula>"OPORTUNIDADE"</formula>
    </cfRule>
  </conditionalFormatting>
  <conditionalFormatting sqref="Y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4">
    <cfRule type="cellIs" dxfId="779" priority="1050" operator="equal">
      <formula>"OPORTUNIDADE"</formula>
    </cfRule>
  </conditionalFormatting>
  <conditionalFormatting sqref="Y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4">
    <cfRule type="cellIs" dxfId="776" priority="1047" operator="equal">
      <formula>"OPORTUNIDADE"</formula>
    </cfRule>
  </conditionalFormatting>
  <conditionalFormatting sqref="Y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7">
    <cfRule type="cellIs" dxfId="689" priority="960" operator="equal">
      <formula>"OPORTUNIDADE"</formula>
    </cfRule>
  </conditionalFormatting>
  <conditionalFormatting sqref="Y407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Z407">
    <cfRule type="cellIs" dxfId="686" priority="957" operator="equal">
      <formula>"OPORTUNIDADE"</formula>
    </cfRule>
  </conditionalFormatting>
  <conditionalFormatting sqref="Z407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Z407">
    <cfRule type="cellIs" dxfId="683" priority="954" operator="equal">
      <formula>"OPORTUNIDADE"</formula>
    </cfRule>
  </conditionalFormatting>
  <conditionalFormatting sqref="Z407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Z407">
    <cfRule type="cellIs" dxfId="680" priority="951" operator="equal">
      <formula>"OPORTUNIDADE"</formula>
    </cfRule>
  </conditionalFormatting>
  <conditionalFormatting sqref="Z407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Z407">
    <cfRule type="cellIs" dxfId="677" priority="948" operator="equal">
      <formula>"OPORTUNIDADE"</formula>
    </cfRule>
  </conditionalFormatting>
  <conditionalFormatting sqref="Z407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Z407">
    <cfRule type="cellIs" dxfId="674" priority="945" operator="equal">
      <formula>"OPORTUNIDADE"</formula>
    </cfRule>
  </conditionalFormatting>
  <conditionalFormatting sqref="Z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BK1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71" priority="938" operator="equal">
      <formula>"OPORTUNIDADE"</formula>
    </cfRule>
  </conditionalFormatting>
  <conditionalFormatting sqref="Z20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20">
    <cfRule type="cellIs" dxfId="668" priority="935" operator="equal">
      <formula>"OPORTUNIDADE"</formula>
    </cfRule>
  </conditionalFormatting>
  <conditionalFormatting sqref="Y20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19">
    <cfRule type="cellIs" dxfId="665" priority="932" operator="equal">
      <formula>"OPORTUNIDADE"</formula>
    </cfRule>
  </conditionalFormatting>
  <conditionalFormatting sqref="Z19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902" operator="equal">
      <formula>"OPORTUNIDADE"</formula>
    </cfRule>
  </conditionalFormatting>
  <conditionalFormatting sqref="Z19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4" operator="equal">
      <formula>"OPORTUNIDADE"</formula>
    </cfRule>
  </conditionalFormatting>
  <conditionalFormatting sqref="Z19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19">
    <cfRule type="cellIs" dxfId="632" priority="881" operator="equal">
      <formula>"OPORTUNIDADE"</formula>
    </cfRule>
  </conditionalFormatting>
  <conditionalFormatting sqref="Z19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Y19">
    <cfRule type="cellIs" dxfId="629" priority="848" operator="equal">
      <formula>"OPORTUNIDADE"</formula>
    </cfRule>
  </conditionalFormatting>
  <conditionalFormatting sqref="Y19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22:Z22">
    <cfRule type="cellIs" dxfId="626" priority="845" operator="equal">
      <formula>"OPORTUNIDADE"</formula>
    </cfRule>
  </conditionalFormatting>
  <conditionalFormatting sqref="Y22:Z2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BP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23" priority="835" operator="equal">
      <formula>"OPORTUNIDADE"</formula>
    </cfRule>
  </conditionalFormatting>
  <conditionalFormatting sqref="Z30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BK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20" priority="828" operator="equal">
      <formula>"OPORTUNIDADE"</formula>
    </cfRule>
  </conditionalFormatting>
  <conditionalFormatting sqref="Z27">
    <cfRule type="cellIs" dxfId="619" priority="826" operator="equal">
      <formula>"NÃO"</formula>
    </cfRule>
    <cfRule type="cellIs" dxfId="618" priority="827" operator="equal">
      <formula>"SIM"</formula>
    </cfRule>
  </conditionalFormatting>
  <conditionalFormatting sqref="Z28">
    <cfRule type="cellIs" dxfId="617" priority="822" operator="equal">
      <formula>"OPORTUNIDADE"</formula>
    </cfRule>
  </conditionalFormatting>
  <conditionalFormatting sqref="Z28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Z29">
    <cfRule type="cellIs" dxfId="614" priority="819" operator="equal">
      <formula>"OPORTUNIDADE"</formula>
    </cfRule>
  </conditionalFormatting>
  <conditionalFormatting sqref="Z2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BK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11" priority="811" operator="equal">
      <formula>"OPORTUNIDADE"</formula>
    </cfRule>
  </conditionalFormatting>
  <conditionalFormatting sqref="Z29">
    <cfRule type="cellIs" dxfId="610" priority="809" operator="equal">
      <formula>"NÃO"</formula>
    </cfRule>
    <cfRule type="cellIs" dxfId="609" priority="810" operator="equal">
      <formula>"SIM"</formula>
    </cfRule>
  </conditionalFormatting>
  <conditionalFormatting sqref="Z30">
    <cfRule type="cellIs" dxfId="608" priority="808" operator="equal">
      <formula>"OPORTUNIDADE"</formula>
    </cfRule>
  </conditionalFormatting>
  <conditionalFormatting sqref="Z30">
    <cfRule type="cellIs" dxfId="607" priority="806" operator="equal">
      <formula>"NÃO"</formula>
    </cfRule>
    <cfRule type="cellIs" dxfId="606" priority="807" operator="equal">
      <formula>"SIM"</formula>
    </cfRule>
  </conditionalFormatting>
  <conditionalFormatting sqref="Z31">
    <cfRule type="cellIs" dxfId="605" priority="805" operator="equal">
      <formula>"OPORTUNIDADE"</formula>
    </cfRule>
  </conditionalFormatting>
  <conditionalFormatting sqref="Z31">
    <cfRule type="cellIs" dxfId="604" priority="803" operator="equal">
      <formula>"NÃO"</formula>
    </cfRule>
    <cfRule type="cellIs" dxfId="603" priority="804" operator="equal">
      <formula>"SIM"</formula>
    </cfRule>
  </conditionalFormatting>
  <conditionalFormatting sqref="BK1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02" priority="788" operator="equal">
      <formula>"OPORTUNIDADE"</formula>
    </cfRule>
  </conditionalFormatting>
  <conditionalFormatting sqref="Z40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Z38">
    <cfRule type="cellIs" dxfId="599" priority="785" operator="equal">
      <formula>"OPORTUNIDADE"</formula>
    </cfRule>
  </conditionalFormatting>
  <conditionalFormatting sqref="Z38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Y38 Y40">
    <cfRule type="cellIs" dxfId="596" priority="782" operator="equal">
      <formula>"OPORTUNIDADE"</formula>
    </cfRule>
  </conditionalFormatting>
  <conditionalFormatting sqref="Y38 Y40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41:Z43">
    <cfRule type="cellIs" dxfId="593" priority="779" operator="equal">
      <formula>"OPORTUNIDADE"</formula>
    </cfRule>
  </conditionalFormatting>
  <conditionalFormatting sqref="Z41:Z43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41:Z43">
    <cfRule type="cellIs" dxfId="590" priority="776" operator="equal">
      <formula>"OPORTUNIDADE"</formula>
    </cfRule>
  </conditionalFormatting>
  <conditionalFormatting sqref="Z41:Z43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42:Z43">
    <cfRule type="cellIs" dxfId="587" priority="773" operator="equal">
      <formula>"OPORTUNIDADE"</formula>
    </cfRule>
  </conditionalFormatting>
  <conditionalFormatting sqref="Z42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BJ24:BJ2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84" priority="760" operator="equal">
      <formula>"OPORTUNIDADE"</formula>
    </cfRule>
  </conditionalFormatting>
  <conditionalFormatting sqref="Z40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:Z39">
    <cfRule type="cellIs" dxfId="581" priority="757" operator="equal">
      <formula>"OPORTUNIDADE"</formula>
    </cfRule>
  </conditionalFormatting>
  <conditionalFormatting sqref="Y39:Z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Y39">
    <cfRule type="cellIs" dxfId="578" priority="754" operator="equal">
      <formula>"OPORTUNIDADE"</formula>
    </cfRule>
  </conditionalFormatting>
  <conditionalFormatting sqref="Y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Y39">
    <cfRule type="cellIs" dxfId="575" priority="751" operator="equal">
      <formula>"OPORTUNIDADE"</formula>
    </cfRule>
  </conditionalFormatting>
  <conditionalFormatting sqref="Y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39">
    <cfRule type="cellIs" dxfId="572" priority="748" operator="equal">
      <formula>"OPORTUNIDADE"</formula>
    </cfRule>
  </conditionalFormatting>
  <conditionalFormatting sqref="Y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9">
    <cfRule type="cellIs" dxfId="563" priority="739" operator="equal">
      <formula>"OPORTUNIDADE"</formula>
    </cfRule>
  </conditionalFormatting>
  <conditionalFormatting sqref="Z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Z39">
    <cfRule type="cellIs" dxfId="560" priority="736" operator="equal">
      <formula>"OPORTUNIDADE"</formula>
    </cfRule>
  </conditionalFormatting>
  <conditionalFormatting sqref="Z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39">
    <cfRule type="cellIs" dxfId="557" priority="733" operator="equal">
      <formula>"OPORTUNIDADE"</formula>
    </cfRule>
  </conditionalFormatting>
  <conditionalFormatting sqref="Z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Y39">
    <cfRule type="cellIs" dxfId="548" priority="724" operator="equal">
      <formula>"OPORTUNIDADE"</formula>
    </cfRule>
  </conditionalFormatting>
  <conditionalFormatting sqref="Y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Z39">
    <cfRule type="cellIs" dxfId="536" priority="712" operator="equal">
      <formula>"OPORTUNIDADE"</formula>
    </cfRule>
  </conditionalFormatting>
  <conditionalFormatting sqref="Z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Z39">
    <cfRule type="cellIs" dxfId="515" priority="691" operator="equal">
      <formula>"OPORTUNIDADE"</formula>
    </cfRule>
  </conditionalFormatting>
  <conditionalFormatting sqref="Z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Z39">
    <cfRule type="cellIs" dxfId="512" priority="688" operator="equal">
      <formula>"OPORTUNIDADE"</formula>
    </cfRule>
  </conditionalFormatting>
  <conditionalFormatting sqref="Z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">
    <cfRule type="cellIs" dxfId="497" priority="673" operator="equal">
      <formula>"OPORTUNIDADE"</formula>
    </cfRule>
  </conditionalFormatting>
  <conditionalFormatting sqref="Y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:Z39">
    <cfRule type="cellIs" dxfId="470" priority="646" operator="equal">
      <formula>"OPORTUNIDADE"</formula>
    </cfRule>
  </conditionalFormatting>
  <conditionalFormatting sqref="Y39:Z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Z35">
    <cfRule type="cellIs" dxfId="455" priority="631" operator="equal">
      <formula>"OPORTUNIDADE"</formula>
    </cfRule>
  </conditionalFormatting>
  <conditionalFormatting sqref="Z35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5">
    <cfRule type="cellIs" dxfId="452" priority="628" operator="equal">
      <formula>"OPORTUNIDADE"</formula>
    </cfRule>
  </conditionalFormatting>
  <conditionalFormatting sqref="Y35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BK1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49" priority="602" operator="equal">
      <formula>"OPORTUNIDADE"</formula>
    </cfRule>
  </conditionalFormatting>
  <conditionalFormatting sqref="Z52:Z54">
    <cfRule type="cellIs" dxfId="448" priority="600" operator="equal">
      <formula>"NÃO"</formula>
    </cfRule>
    <cfRule type="cellIs" dxfId="447" priority="601" operator="equal">
      <formula>"SIM"</formula>
    </cfRule>
  </conditionalFormatting>
  <conditionalFormatting sqref="Z52:Z54">
    <cfRule type="cellIs" dxfId="446" priority="584" operator="equal">
      <formula>"OPORTUNIDADE"</formula>
    </cfRule>
  </conditionalFormatting>
  <conditionalFormatting sqref="Z52:Z54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Z52:Z54">
    <cfRule type="cellIs" dxfId="443" priority="581" operator="equal">
      <formula>"OPORTUNIDADE"</formula>
    </cfRule>
  </conditionalFormatting>
  <conditionalFormatting sqref="Z52:Z54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Z52:Z54">
    <cfRule type="cellIs" dxfId="440" priority="578" operator="equal">
      <formula>"OPORTUNIDADE"</formula>
    </cfRule>
  </conditionalFormatting>
  <conditionalFormatting sqref="Z52:Z54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Z52:Z54">
    <cfRule type="cellIs" dxfId="437" priority="557" operator="equal">
      <formula>"OPORTUNIDADE"</formula>
    </cfRule>
  </conditionalFormatting>
  <conditionalFormatting sqref="Z52:Z54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Z52:Z54">
    <cfRule type="cellIs" dxfId="434" priority="554" operator="equal">
      <formula>"OPORTUNIDADE"</formula>
    </cfRule>
  </conditionalFormatting>
  <conditionalFormatting sqref="Z52:Z54">
    <cfRule type="cellIs" dxfId="433" priority="552" operator="equal">
      <formula>"NÃO"</formula>
    </cfRule>
    <cfRule type="cellIs" dxfId="432" priority="553" operator="equal">
      <formula>"SIM"</formula>
    </cfRule>
  </conditionalFormatting>
  <conditionalFormatting sqref="Z52:Z54">
    <cfRule type="cellIs" dxfId="431" priority="539" operator="equal">
      <formula>"OPORTUNIDADE"</formula>
    </cfRule>
  </conditionalFormatting>
  <conditionalFormatting sqref="Z52:Z54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52:Z54">
    <cfRule type="cellIs" dxfId="428" priority="536" operator="equal">
      <formula>"OPORTUNIDADE"</formula>
    </cfRule>
  </conditionalFormatting>
  <conditionalFormatting sqref="Z52:Z54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52:Z54">
    <cfRule type="cellIs" dxfId="425" priority="533" operator="equal">
      <formula>"OPORTUNIDADE"</formula>
    </cfRule>
  </conditionalFormatting>
  <conditionalFormatting sqref="Z52:Z54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2:Z54">
    <cfRule type="cellIs" dxfId="410" priority="491" operator="equal">
      <formula>"OPORTUNIDADE"</formula>
    </cfRule>
  </conditionalFormatting>
  <conditionalFormatting sqref="Z52:Z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Y54">
    <cfRule type="cellIs" dxfId="395" priority="476" operator="equal">
      <formula>"OPORTUNIDADE"</formula>
    </cfRule>
  </conditionalFormatting>
  <conditionalFormatting sqref="Y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0:Z53">
    <cfRule type="cellIs" dxfId="392" priority="472" operator="equal">
      <formula>"OPORTUNIDADE"</formula>
    </cfRule>
  </conditionalFormatting>
  <conditionalFormatting sqref="Z50:Z53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Z50:Z53">
    <cfRule type="cellIs" dxfId="389" priority="466" operator="equal">
      <formula>"OPORTUNIDADE"</formula>
    </cfRule>
  </conditionalFormatting>
  <conditionalFormatting sqref="Z50:Z53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0:Z53">
    <cfRule type="cellIs" dxfId="386" priority="463" operator="equal">
      <formula>"OPORTUNIDADE"</formula>
    </cfRule>
  </conditionalFormatting>
  <conditionalFormatting sqref="Z50:Z53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1:Z53">
    <cfRule type="cellIs" dxfId="383" priority="460" operator="equal">
      <formula>"OPORTUNIDADE"</formula>
    </cfRule>
  </conditionalFormatting>
  <conditionalFormatting sqref="Z51:Z53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0:Z51">
    <cfRule type="cellIs" dxfId="380" priority="457" operator="equal">
      <formula>"OPORTUNIDADE"</formula>
    </cfRule>
  </conditionalFormatting>
  <conditionalFormatting sqref="Z50:Z51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48:Z49">
    <cfRule type="cellIs" dxfId="377" priority="454" operator="equal">
      <formula>"OPORTUNIDADE"</formula>
    </cfRule>
  </conditionalFormatting>
  <conditionalFormatting sqref="Z48:Z49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46">
    <cfRule type="cellIs" dxfId="374" priority="445" operator="equal">
      <formula>"OPORTUNIDADE"</formula>
    </cfRule>
  </conditionalFormatting>
  <conditionalFormatting sqref="Z46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46:Y53 Y55:Y56">
    <cfRule type="cellIs" dxfId="371" priority="439" operator="equal">
      <formula>"OPORTUNIDADE"</formula>
    </cfRule>
  </conditionalFormatting>
  <conditionalFormatting sqref="Y46:Y53 Y55:Y56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4:Z55">
    <cfRule type="cellIs" dxfId="368" priority="436" operator="equal">
      <formula>"OPORTUNIDADE"</formula>
    </cfRule>
  </conditionalFormatting>
  <conditionalFormatting sqref="Z54:Z55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4:Z55">
    <cfRule type="cellIs" dxfId="365" priority="433" operator="equal">
      <formula>"OPORTUNIDADE"</formula>
    </cfRule>
  </conditionalFormatting>
  <conditionalFormatting sqref="Z54:Z55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4:Z55">
    <cfRule type="cellIs" dxfId="362" priority="430" operator="equal">
      <formula>"OPORTUNIDADE"</formula>
    </cfRule>
  </conditionalFormatting>
  <conditionalFormatting sqref="Z54:Z55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54:Z55">
    <cfRule type="cellIs" dxfId="359" priority="427" operator="equal">
      <formula>"OPORTUNIDADE"</formula>
    </cfRule>
  </conditionalFormatting>
  <conditionalFormatting sqref="Z54:Z55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BJ35:BK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56" priority="412" operator="equal">
      <formula>"OPORTUNIDADE"</formula>
    </cfRule>
  </conditionalFormatting>
  <conditionalFormatting sqref="Z56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4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53" priority="393" operator="equal">
      <formula>"OPORTUNIDADE"</formula>
    </cfRule>
  </conditionalFormatting>
  <conditionalFormatting sqref="Z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6">
    <cfRule type="cellIs" dxfId="350" priority="390" operator="equal">
      <formula>"OPORTUNIDADE"</formula>
    </cfRule>
  </conditionalFormatting>
  <conditionalFormatting sqref="Z66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6">
    <cfRule type="cellIs" dxfId="347" priority="387" operator="equal">
      <formula>"OPORTUNIDADE"</formula>
    </cfRule>
  </conditionalFormatting>
  <conditionalFormatting sqref="Z66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6">
    <cfRule type="cellIs" dxfId="344" priority="384" operator="equal">
      <formula>"OPORTUNIDADE"</formula>
    </cfRule>
  </conditionalFormatting>
  <conditionalFormatting sqref="Z66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6">
    <cfRule type="cellIs" dxfId="341" priority="381" operator="equal">
      <formula>"OPORTUNIDADE"</formula>
    </cfRule>
  </conditionalFormatting>
  <conditionalFormatting sqref="Z66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Y66">
    <cfRule type="cellIs" dxfId="338" priority="378" operator="equal">
      <formula>"OPORTUNIDADE"</formula>
    </cfRule>
  </conditionalFormatting>
  <conditionalFormatting sqref="Y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5">
    <cfRule type="cellIs" dxfId="335" priority="375" operator="equal">
      <formula>"OPORTUNIDADE"</formula>
    </cfRule>
  </conditionalFormatting>
  <conditionalFormatting sqref="Z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5">
    <cfRule type="cellIs" dxfId="332" priority="372" operator="equal">
      <formula>"OPORTUNIDADE"</formula>
    </cfRule>
  </conditionalFormatting>
  <conditionalFormatting sqref="Z65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5">
    <cfRule type="cellIs" dxfId="329" priority="369" operator="equal">
      <formula>"OPORTUNIDADE"</formula>
    </cfRule>
  </conditionalFormatting>
  <conditionalFormatting sqref="Z65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5">
    <cfRule type="cellIs" dxfId="326" priority="366" operator="equal">
      <formula>"OPORTUNIDADE"</formula>
    </cfRule>
  </conditionalFormatting>
  <conditionalFormatting sqref="Z65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65">
    <cfRule type="cellIs" dxfId="323" priority="363" operator="equal">
      <formula>"OPORTUNIDADE"</formula>
    </cfRule>
  </conditionalFormatting>
  <conditionalFormatting sqref="Z65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Y65">
    <cfRule type="cellIs" dxfId="320" priority="360" operator="equal">
      <formula>"OPORTUNIDADE"</formula>
    </cfRule>
  </conditionalFormatting>
  <conditionalFormatting sqref="Y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9">
    <cfRule type="cellIs" dxfId="317" priority="354" operator="equal">
      <formula>"OPORTUNIDADE"</formula>
    </cfRule>
  </conditionalFormatting>
  <conditionalFormatting sqref="Z6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69">
    <cfRule type="cellIs" dxfId="314" priority="351" operator="equal">
      <formula>"OPORTUNIDADE"</formula>
    </cfRule>
  </conditionalFormatting>
  <conditionalFormatting sqref="Z6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69">
    <cfRule type="cellIs" dxfId="311" priority="348" operator="equal">
      <formula>"OPORTUNIDADE"</formula>
    </cfRule>
  </conditionalFormatting>
  <conditionalFormatting sqref="Z6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69">
    <cfRule type="cellIs" dxfId="308" priority="345" operator="equal">
      <formula>"OPORTUNIDADE"</formula>
    </cfRule>
  </conditionalFormatting>
  <conditionalFormatting sqref="Z6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" priority="335" operator="equal">
      <formula>"OPORTUNIDADE"</formula>
    </cfRule>
  </conditionalFormatting>
  <conditionalFormatting sqref="Z77:Z78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77:Y78 Y80:Y85">
    <cfRule type="cellIs" dxfId="302" priority="329" operator="equal">
      <formula>"OPORTUNIDADE"</formula>
    </cfRule>
  </conditionalFormatting>
  <conditionalFormatting sqref="Y77:Y78 Y80:Y85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BK6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99" priority="322" operator="equal">
      <formula>"OPORTUNIDADE"</formula>
    </cfRule>
  </conditionalFormatting>
  <conditionalFormatting sqref="Z84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84">
    <cfRule type="cellIs" dxfId="296" priority="319" operator="equal">
      <formula>"OPORTUNIDADE"</formula>
    </cfRule>
  </conditionalFormatting>
  <conditionalFormatting sqref="Z84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84">
    <cfRule type="cellIs" dxfId="293" priority="316" operator="equal">
      <formula>"OPORTUNIDADE"</formula>
    </cfRule>
  </conditionalFormatting>
  <conditionalFormatting sqref="Z84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84">
    <cfRule type="cellIs" dxfId="290" priority="313" operator="equal">
      <formula>"OPORTUNIDADE"</formula>
    </cfRule>
  </conditionalFormatting>
  <conditionalFormatting sqref="Z84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93:Z94">
    <cfRule type="cellIs" dxfId="287" priority="310" operator="equal">
      <formula>"OPORTUNIDADE"</formula>
    </cfRule>
  </conditionalFormatting>
  <conditionalFormatting sqref="Z93:Z94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93:Z94">
    <cfRule type="cellIs" dxfId="284" priority="307" operator="equal">
      <formula>"OPORTUNIDADE"</formula>
    </cfRule>
  </conditionalFormatting>
  <conditionalFormatting sqref="Z93:Z9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93:Z94">
    <cfRule type="cellIs" dxfId="281" priority="304" operator="equal">
      <formula>"OPORTUNIDADE"</formula>
    </cfRule>
  </conditionalFormatting>
  <conditionalFormatting sqref="Z93:Z9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93:Z94">
    <cfRule type="cellIs" dxfId="278" priority="301" operator="equal">
      <formula>"OPORTUNIDADE"</formula>
    </cfRule>
  </conditionalFormatting>
  <conditionalFormatting sqref="Z93:Z9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93:Z94">
    <cfRule type="cellIs" dxfId="275" priority="298" operator="equal">
      <formula>"OPORTUNIDADE"</formula>
    </cfRule>
  </conditionalFormatting>
  <conditionalFormatting sqref="Z93:Z9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82">
    <cfRule type="cellIs" dxfId="272" priority="292" operator="equal">
      <formula>"OPORTUNIDADE"</formula>
    </cfRule>
  </conditionalFormatting>
  <conditionalFormatting sqref="Z82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Z82">
    <cfRule type="cellIs" dxfId="269" priority="289" operator="equal">
      <formula>"OPORTUNIDADE"</formula>
    </cfRule>
  </conditionalFormatting>
  <conditionalFormatting sqref="Z82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Z82">
    <cfRule type="cellIs" dxfId="266" priority="286" operator="equal">
      <formula>"OPORTUNIDADE"</formula>
    </cfRule>
  </conditionalFormatting>
  <conditionalFormatting sqref="Z82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Z82">
    <cfRule type="cellIs" dxfId="263" priority="283" operator="equal">
      <formula>"OPORTUNIDADE"</formula>
    </cfRule>
  </conditionalFormatting>
  <conditionalFormatting sqref="Z82">
    <cfRule type="cellIs" dxfId="262" priority="281" operator="equal">
      <formula>"NÃO"</formula>
    </cfRule>
    <cfRule type="cellIs" dxfId="261" priority="282" operator="equal">
      <formula>"SIM"</formula>
    </cfRule>
  </conditionalFormatting>
  <conditionalFormatting sqref="Z82">
    <cfRule type="cellIs" dxfId="260" priority="280" operator="equal">
      <formula>"OPORTUNIDADE"</formula>
    </cfRule>
  </conditionalFormatting>
  <conditionalFormatting sqref="Z82">
    <cfRule type="cellIs" dxfId="259" priority="278" operator="equal">
      <formula>"NÃO"</formula>
    </cfRule>
    <cfRule type="cellIs" dxfId="258" priority="279" operator="equal">
      <formula>"SIM"</formula>
    </cfRule>
  </conditionalFormatting>
  <conditionalFormatting sqref="Z87">
    <cfRule type="cellIs" dxfId="257" priority="274" operator="equal">
      <formula>"OPORTUNIDADE"</formula>
    </cfRule>
  </conditionalFormatting>
  <conditionalFormatting sqref="Z87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87">
    <cfRule type="cellIs" dxfId="254" priority="271" operator="equal">
      <formula>"OPORTUNIDADE"</formula>
    </cfRule>
  </conditionalFormatting>
  <conditionalFormatting sqref="Z87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87">
    <cfRule type="cellIs" dxfId="251" priority="268" operator="equal">
      <formula>"OPORTUNIDADE"</formula>
    </cfRule>
  </conditionalFormatting>
  <conditionalFormatting sqref="Z87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87">
    <cfRule type="cellIs" dxfId="248" priority="265" operator="equal">
      <formula>"OPORTUNIDADE"</formula>
    </cfRule>
  </conditionalFormatting>
  <conditionalFormatting sqref="Z8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87">
    <cfRule type="cellIs" dxfId="245" priority="262" operator="equal">
      <formula>"OPORTUNIDADE"</formula>
    </cfRule>
  </conditionalFormatting>
  <conditionalFormatting sqref="Z8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4:Z95">
    <cfRule type="cellIs" dxfId="242" priority="259" operator="equal">
      <formula>"OPORTUNIDADE"</formula>
    </cfRule>
  </conditionalFormatting>
  <conditionalFormatting sqref="Z94:Z95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4:Z95">
    <cfRule type="cellIs" dxfId="239" priority="256" operator="equal">
      <formula>"OPORTUNIDADE"</formula>
    </cfRule>
  </conditionalFormatting>
  <conditionalFormatting sqref="Z94:Z95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94:Z95">
    <cfRule type="cellIs" dxfId="236" priority="253" operator="equal">
      <formula>"OPORTUNIDADE"</formula>
    </cfRule>
  </conditionalFormatting>
  <conditionalFormatting sqref="Z94:Z95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94:Z95">
    <cfRule type="cellIs" dxfId="233" priority="250" operator="equal">
      <formula>"OPORTUNIDADE"</formula>
    </cfRule>
  </conditionalFormatting>
  <conditionalFormatting sqref="Z94:Z95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94:Z95">
    <cfRule type="cellIs" dxfId="230" priority="247" operator="equal">
      <formula>"OPORTUNIDADE"</formula>
    </cfRule>
  </conditionalFormatting>
  <conditionalFormatting sqref="Z94:Z95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7:Z98">
    <cfRule type="cellIs" dxfId="227" priority="244" operator="equal">
      <formula>"OPORTUNIDADE"</formula>
    </cfRule>
  </conditionalFormatting>
  <conditionalFormatting sqref="Z97:Z98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7:Z98">
    <cfRule type="cellIs" dxfId="224" priority="226" operator="equal">
      <formula>"OPORTUNIDADE"</formula>
    </cfRule>
  </conditionalFormatting>
  <conditionalFormatting sqref="Z97:Z98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7:Z98">
    <cfRule type="cellIs" dxfId="221" priority="223" operator="equal">
      <formula>"OPORTUNIDADE"</formula>
    </cfRule>
  </conditionalFormatting>
  <conditionalFormatting sqref="Z97:Z98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97:Z98">
    <cfRule type="cellIs" dxfId="218" priority="220" operator="equal">
      <formula>"OPORTUNIDADE"</formula>
    </cfRule>
  </conditionalFormatting>
  <conditionalFormatting sqref="Z97:Z98">
    <cfRule type="cellIs" dxfId="217" priority="218" operator="equal">
      <formula>"NÃO"</formula>
    </cfRule>
    <cfRule type="cellIs" dxfId="216" priority="219" operator="equal">
      <formula>"SIM"</formula>
    </cfRule>
  </conditionalFormatting>
  <conditionalFormatting sqref="Z97:Z98">
    <cfRule type="cellIs" dxfId="215" priority="199" operator="equal">
      <formula>"OPORTUNIDADE"</formula>
    </cfRule>
  </conditionalFormatting>
  <conditionalFormatting sqref="Z97:Z98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97:Z98">
    <cfRule type="cellIs" dxfId="212" priority="196" operator="equal">
      <formula>"OPORTUNIDADE"</formula>
    </cfRule>
  </conditionalFormatting>
  <conditionalFormatting sqref="Z97:Z98">
    <cfRule type="cellIs" dxfId="211" priority="194" operator="equal">
      <formula>"NÃO"</formula>
    </cfRule>
    <cfRule type="cellIs" dxfId="210" priority="195" operator="equal">
      <formula>"SIM"</formula>
    </cfRule>
  </conditionalFormatting>
  <conditionalFormatting sqref="Z97:Z98">
    <cfRule type="cellIs" dxfId="209" priority="181" operator="equal">
      <formula>"OPORTUNIDADE"</formula>
    </cfRule>
  </conditionalFormatting>
  <conditionalFormatting sqref="Z97:Z9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Z97:Z98">
    <cfRule type="cellIs" dxfId="206" priority="178" operator="equal">
      <formula>"OPORTUNIDADE"</formula>
    </cfRule>
  </conditionalFormatting>
  <conditionalFormatting sqref="Z97:Z9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97:Z98">
    <cfRule type="cellIs" dxfId="203" priority="175" operator="equal">
      <formula>"OPORTUNIDADE"</formula>
    </cfRule>
  </conditionalFormatting>
  <conditionalFormatting sqref="Z97:Z9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97:Z98">
    <cfRule type="cellIs" dxfId="200" priority="145" operator="equal">
      <formula>"OPORTUNIDADE"</formula>
    </cfRule>
  </conditionalFormatting>
  <conditionalFormatting sqref="Z97:Z98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7:Z98">
    <cfRule type="cellIs" dxfId="197" priority="142" operator="equal">
      <formula>"OPORTUNIDADE"</formula>
    </cfRule>
  </conditionalFormatting>
  <conditionalFormatting sqref="Z97:Z98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7:Z98">
    <cfRule type="cellIs" dxfId="194" priority="139" operator="equal">
      <formula>"OPORTUNIDADE"</formula>
    </cfRule>
  </conditionalFormatting>
  <conditionalFormatting sqref="Z97:Z98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7:Z98">
    <cfRule type="cellIs" dxfId="191" priority="136" operator="equal">
      <formula>"OPORTUNIDADE"</formula>
    </cfRule>
  </conditionalFormatting>
  <conditionalFormatting sqref="Z97:Z98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97:Z98">
    <cfRule type="cellIs" dxfId="188" priority="133" operator="equal">
      <formula>"OPORTUNIDADE"</formula>
    </cfRule>
  </conditionalFormatting>
  <conditionalFormatting sqref="Z97:Z9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7:Z98">
    <cfRule type="cellIs" dxfId="185" priority="130" operator="equal">
      <formula>"OPORTUNIDADE"</formula>
    </cfRule>
  </conditionalFormatting>
  <conditionalFormatting sqref="Z97:Z98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:Z98">
    <cfRule type="cellIs" dxfId="182" priority="127" operator="equal">
      <formula>"OPORTUNIDADE"</formula>
    </cfRule>
  </conditionalFormatting>
  <conditionalFormatting sqref="Z97:Z9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:Z98">
    <cfRule type="cellIs" dxfId="179" priority="124" operator="equal">
      <formula>"OPORTUNIDADE"</formula>
    </cfRule>
  </conditionalFormatting>
  <conditionalFormatting sqref="Z97:Z9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:Z98">
    <cfRule type="cellIs" dxfId="176" priority="121" operator="equal">
      <formula>"OPORTUNIDADE"</formula>
    </cfRule>
  </conditionalFormatting>
  <conditionalFormatting sqref="Z97:Z98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7:Y98">
    <cfRule type="cellIs" dxfId="173" priority="118" operator="equal">
      <formula>"OPORTUNIDADE"</formula>
    </cfRule>
  </conditionalFormatting>
  <conditionalFormatting sqref="Y97:Y98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:Z99">
    <cfRule type="cellIs" dxfId="170" priority="115" operator="equal">
      <formula>"OPORTUNIDADE"</formula>
    </cfRule>
  </conditionalFormatting>
  <conditionalFormatting sqref="Z97:Z9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:Z99">
    <cfRule type="cellIs" dxfId="167" priority="112" operator="equal">
      <formula>"OPORTUNIDADE"</formula>
    </cfRule>
  </conditionalFormatting>
  <conditionalFormatting sqref="Z97:Z9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:Z99">
    <cfRule type="cellIs" dxfId="164" priority="109" operator="equal">
      <formula>"OPORTUNIDADE"</formula>
    </cfRule>
  </conditionalFormatting>
  <conditionalFormatting sqref="Z97:Z9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:Z99">
    <cfRule type="cellIs" dxfId="161" priority="106" operator="equal">
      <formula>"OPORTUNIDADE"</formula>
    </cfRule>
  </conditionalFormatting>
  <conditionalFormatting sqref="Z97:Z9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K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8" priority="75" operator="equal">
      <formula>"OPORTUNIDADE"</formula>
    </cfRule>
  </conditionalFormatting>
  <conditionalFormatting sqref="Z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79">
    <cfRule type="cellIs" dxfId="155" priority="72" operator="equal">
      <formula>"OPORTUNIDADE"</formula>
    </cfRule>
  </conditionalFormatting>
  <conditionalFormatting sqref="Z7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79">
    <cfRule type="cellIs" dxfId="152" priority="69" operator="equal">
      <formula>"OPORTUNIDADE"</formula>
    </cfRule>
  </conditionalFormatting>
  <conditionalFormatting sqref="Z7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79">
    <cfRule type="cellIs" dxfId="149" priority="66" operator="equal">
      <formula>"OPORTUNIDADE"</formula>
    </cfRule>
  </conditionalFormatting>
  <conditionalFormatting sqref="Z7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79">
    <cfRule type="cellIs" dxfId="146" priority="63" operator="equal">
      <formula>"OPORTUNIDADE"</formula>
    </cfRule>
  </conditionalFormatting>
  <conditionalFormatting sqref="Z7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79">
    <cfRule type="cellIs" dxfId="143" priority="60" operator="equal">
      <formula>"OPORTUNIDADE"</formula>
    </cfRule>
  </conditionalFormatting>
  <conditionalFormatting sqref="Y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BK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40" priority="43" operator="equal">
      <formula>"OPORTUNIDADE"</formula>
    </cfRule>
  </conditionalFormatting>
  <conditionalFormatting sqref="Z89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Z89">
    <cfRule type="cellIs" dxfId="137" priority="40" operator="equal">
      <formula>"OPORTUNIDADE"</formula>
    </cfRule>
  </conditionalFormatting>
  <conditionalFormatting sqref="Z89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Z89">
    <cfRule type="cellIs" dxfId="134" priority="37" operator="equal">
      <formula>"OPORTUNIDADE"</formula>
    </cfRule>
  </conditionalFormatting>
  <conditionalFormatting sqref="Z89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89">
    <cfRule type="cellIs" dxfId="131" priority="34" operator="equal">
      <formula>"OPORTUNIDADE"</formula>
    </cfRule>
  </conditionalFormatting>
  <conditionalFormatting sqref="Z89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89">
    <cfRule type="cellIs" dxfId="128" priority="31" operator="equal">
      <formula>"OPORTUNIDADE"</formula>
    </cfRule>
  </conditionalFormatting>
  <conditionalFormatting sqref="Z89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96:Z97">
    <cfRule type="cellIs" dxfId="125" priority="25" operator="equal">
      <formula>"OPORTUNIDADE"</formula>
    </cfRule>
  </conditionalFormatting>
  <conditionalFormatting sqref="Z96:Z9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96:Y97">
    <cfRule type="cellIs" dxfId="122" priority="22" operator="equal">
      <formula>"OPORTUNIDADE"</formula>
    </cfRule>
  </conditionalFormatting>
  <conditionalFormatting sqref="Y96:Y9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19" priority="15" operator="equal">
      <formula>"OPORTUNIDADE"</formula>
    </cfRule>
  </conditionalFormatting>
  <conditionalFormatting sqref="Z9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2">
    <cfRule type="cellIs" dxfId="116" priority="12" operator="equal">
      <formula>"OPORTUNIDADE"</formula>
    </cfRule>
  </conditionalFormatting>
  <conditionalFormatting sqref="Z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2">
    <cfRule type="cellIs" dxfId="113" priority="9" operator="equal">
      <formula>"OPORTUNIDADE"</formula>
    </cfRule>
  </conditionalFormatting>
  <conditionalFormatting sqref="Z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2">
    <cfRule type="cellIs" dxfId="110" priority="6" operator="equal">
      <formula>"OPORTUNIDADE"</formula>
    </cfRule>
  </conditionalFormatting>
  <conditionalFormatting sqref="Z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2">
    <cfRule type="cellIs" dxfId="107" priority="3" operator="equal">
      <formula>"OPORTUNIDADE"</formula>
    </cfRule>
  </conditionalFormatting>
  <conditionalFormatting sqref="Z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1415</v>
      </c>
      <c r="D5" s="354"/>
      <c r="E5" s="354"/>
      <c r="F5" s="354"/>
      <c r="G5" s="354"/>
      <c r="H5" s="354"/>
      <c r="I5" s="354"/>
      <c r="J5" s="355"/>
      <c r="K5" s="356" t="s">
        <v>1416</v>
      </c>
      <c r="L5" s="357"/>
      <c r="M5" s="357"/>
      <c r="N5" s="357"/>
      <c r="O5" s="358" t="s">
        <v>1417</v>
      </c>
      <c r="P5" s="359"/>
      <c r="Q5" s="360"/>
    </row>
    <row r="6" spans="1:17" s="93" customFormat="1" ht="15.75" customHeight="1">
      <c r="A6" s="87" t="s">
        <v>1418</v>
      </c>
      <c r="B6" s="94" t="s">
        <v>1419</v>
      </c>
      <c r="C6" s="95" t="s">
        <v>1164</v>
      </c>
      <c r="D6" s="96" t="s">
        <v>1165</v>
      </c>
      <c r="E6" s="95" t="s">
        <v>1420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1421</v>
      </c>
      <c r="M6" s="139" t="s">
        <v>626</v>
      </c>
      <c r="N6" s="140" t="s">
        <v>1159</v>
      </c>
      <c r="O6" s="246" t="s">
        <v>1202</v>
      </c>
      <c r="P6" s="157"/>
      <c r="Q6" s="193" t="s">
        <v>1422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Aguardando TP ficar pronto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W48</v>
      </c>
      <c r="F94" s="99" t="str">
        <f>IF(FN_MC!H92="","*",FN_MC!H92)</f>
        <v>TOM2</v>
      </c>
      <c r="G94" s="99" t="str">
        <f>IF(FN_MC!M92="","*",FN_MC!M92)</f>
        <v>TOM-TPC</v>
      </c>
      <c r="H94" s="154">
        <f>IF(FN_MC!K92="","*",FN_MC!K92)</f>
        <v>412</v>
      </c>
      <c r="I94" s="132">
        <f>IF(FN_MC!O92="","*",FN_MC!O92)</f>
        <v>0.35416666666666669</v>
      </c>
      <c r="J94" s="132">
        <f>IF(FN_MC!P92="","*",FN_MC!P92)</f>
        <v>8.3333333333333329E-2</v>
      </c>
      <c r="K94" s="141" t="str">
        <f>IF(FN_MC!AK92="","*",FN_MC!AK92)</f>
        <v>TOM2</v>
      </c>
      <c r="L94" s="141" t="str">
        <f>IF(FN_MC!AM92="","*",FN_MC!AM92)</f>
        <v>TOM-TPC</v>
      </c>
      <c r="M94" s="141">
        <f>IF(FN_MC!AP92="","*",FN_MC!AP92)</f>
        <v>412</v>
      </c>
      <c r="N94" s="141" t="str">
        <f>IF(FN_MC!AM92="","*",FN_MC!AM92)</f>
        <v>TOM-TPC</v>
      </c>
      <c r="O94" s="174">
        <f>FN_MC!BH92</f>
        <v>1</v>
      </c>
      <c r="P94" s="90"/>
      <c r="Q94" s="145" t="str">
        <f>IF($A$2=1,IF(FN_MC!BJ92="","*",FN_MC!BJ92),IF(FN_MC!BK92="","*",FN_MC!BK92))</f>
        <v>Aguardando TP ficar pronto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ELSON (TF-526)</v>
      </c>
      <c r="F95" s="99" t="str">
        <f>IF(FN_MC!H93="","*",FN_MC!H93)</f>
        <v>TMR326</v>
      </c>
      <c r="G95" s="99" t="str">
        <f>IF(FN_MC!M93="","*",FN_MC!M93)</f>
        <v>TMR-TLA</v>
      </c>
      <c r="H95" s="154">
        <f>IF(FN_MC!K93="","*",FN_MC!K93)</f>
        <v>321</v>
      </c>
      <c r="I95" s="132">
        <f>IF(FN_MC!O93="","*",FN_MC!O93)</f>
        <v>0.375</v>
      </c>
      <c r="J95" s="132">
        <f>IF(FN_MC!P93="","*",FN_MC!P93)</f>
        <v>6.25E-2</v>
      </c>
      <c r="K95" s="141" t="str">
        <f>IF(FN_MC!AK93="","*",FN_MC!AK93)</f>
        <v>TMR326</v>
      </c>
      <c r="L95" s="141" t="str">
        <f>IF(FN_MC!AM93="","*",FN_MC!AM93)</f>
        <v>TMR-TLA</v>
      </c>
      <c r="M95" s="141">
        <f>IF(FN_MC!AP93="","*",FN_MC!AP93)</f>
        <v>321</v>
      </c>
      <c r="N95" s="141" t="str">
        <f>IF(FN_MC!AM93="","*",FN_MC!AM93)</f>
        <v>TMR-TLA</v>
      </c>
      <c r="O95" s="174">
        <f>FN_MC!BH93</f>
        <v>1</v>
      </c>
      <c r="P95" s="90"/>
      <c r="Q95" s="145" t="str">
        <f>IF($A$2=1,IF(FN_MC!BJ93="","*",FN_MC!BJ93),IF(FN_MC!BK93="","*",FN_MC!BK93))</f>
        <v xml:space="preserve">Aguardando deslocamento dos maquinista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W50</v>
      </c>
      <c r="F96" s="99" t="str">
        <f>IF(FN_MC!H94="","*",FN_MC!H94)</f>
        <v>TCS</v>
      </c>
      <c r="G96" s="99" t="str">
        <f>IF(FN_MC!M94="","*",FN_MC!M94)</f>
        <v>TCS</v>
      </c>
      <c r="H96" s="154">
        <f>IF(FN_MC!K94="","*",FN_MC!K94)</f>
        <v>290</v>
      </c>
      <c r="I96" s="132">
        <f>IF(FN_MC!O94="","*",FN_MC!O94)</f>
        <v>0.5</v>
      </c>
      <c r="J96" s="132">
        <f>IF(FN_MC!P94="","*",FN_MC!P94)</f>
        <v>8.3333333333333329E-2</v>
      </c>
      <c r="K96" s="141" t="str">
        <f>IF(FN_MC!AK94="","*",FN_MC!AK94)</f>
        <v>TCS</v>
      </c>
      <c r="L96" s="141" t="str">
        <f>IF(FN_MC!AM94="","*",FN_MC!AM94)</f>
        <v>TCS</v>
      </c>
      <c r="M96" s="141">
        <f>IF(FN_MC!AP94="","*",FN_MC!AP94)</f>
        <v>290</v>
      </c>
      <c r="N96" s="141" t="str">
        <f>IF(FN_MC!AM94="","*",FN_MC!AM94)</f>
        <v>TCS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V86</v>
      </c>
      <c r="F97" s="99" t="str">
        <f>IF(FN_MC!H95="","*",FN_MC!H95)</f>
        <v>TID2</v>
      </c>
      <c r="G97" s="99" t="str">
        <f>IF(FN_MC!M95="","*",FN_MC!M95)</f>
        <v>TID-TVI</v>
      </c>
      <c r="H97" s="154">
        <f>IF(FN_MC!K95="","*",FN_MC!K95)</f>
        <v>200</v>
      </c>
      <c r="I97" s="132">
        <f>IF(FN_MC!O95="","*",FN_MC!O95)</f>
        <v>0.39583333333333331</v>
      </c>
      <c r="J97" s="132">
        <f>IF(FN_MC!P95="","*",FN_MC!P95)</f>
        <v>6.25E-2</v>
      </c>
      <c r="K97" s="141" t="str">
        <f>IF(FN_MC!AK95="","*",FN_MC!AK95)</f>
        <v>TID2</v>
      </c>
      <c r="L97" s="141" t="str">
        <f>IF(FN_MC!AM95="","*",FN_MC!AM95)</f>
        <v>TID-TVI</v>
      </c>
      <c r="M97" s="141">
        <f>IF(FN_MC!AP95="","*",FN_MC!AP95)</f>
        <v>200</v>
      </c>
      <c r="N97" s="141" t="str">
        <f>IF(FN_MC!AM95="","*",FN_MC!AM95)</f>
        <v>TID-TVI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FRANCISCO (TF-670)</v>
      </c>
      <c r="F98" s="99" t="str">
        <f>IF(FN_MC!H96="","*",FN_MC!H96)</f>
        <v>TIN1</v>
      </c>
      <c r="G98" s="99" t="str">
        <f>IF(FN_MC!M96="","*",FN_MC!M96)</f>
        <v>TIN</v>
      </c>
      <c r="H98" s="154">
        <f>IF(FN_MC!K96="","*",FN_MC!K96)</f>
        <v>109.1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TIN1</v>
      </c>
      <c r="L98" s="141" t="str">
        <f>IF(FN_MC!AM96="","*",FN_MC!AM96)</f>
        <v>TIN</v>
      </c>
      <c r="M98" s="141">
        <f>IF(FN_MC!AP96="","*",FN_MC!AP96)</f>
        <v>109.1</v>
      </c>
      <c r="N98" s="141" t="str">
        <f>IF(FN_MC!AM96="","*",FN_MC!AM96)</f>
        <v>TIN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ANISIO (TF-514)</v>
      </c>
      <c r="F99" s="99" t="str">
        <f>IF(FN_MC!H97="","*",FN_MC!H97)</f>
        <v>-</v>
      </c>
      <c r="G99" s="99" t="str">
        <f>IF(FN_MC!M97="","*",FN_MC!M97)</f>
        <v>TAP</v>
      </c>
      <c r="H99" s="154">
        <f>IF(FN_MC!K97="","*",FN_MC!K97)</f>
        <v>25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-</v>
      </c>
      <c r="L99" s="141" t="str">
        <f>IF(FN_MC!AM97="","*",FN_MC!AM97)</f>
        <v>TAP</v>
      </c>
      <c r="M99" s="141">
        <f>IF(FN_MC!AP97="","*",FN_MC!AP97)</f>
        <v>25</v>
      </c>
      <c r="N99" s="141" t="str">
        <f>IF(FN_MC!AM97="","*",FN_MC!AM97)</f>
        <v>TAP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Contrato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A60</v>
      </c>
      <c r="F100" s="99" t="str">
        <f>IF(FN_MC!H98="","*",FN_MC!H98)</f>
        <v>TMI</v>
      </c>
      <c r="G100" s="99" t="str">
        <f>IF(FN_MC!M98="","*",FN_MC!M98)</f>
        <v>TMI-TCS</v>
      </c>
      <c r="H100" s="154">
        <f>IF(FN_MC!K98="","*",FN_MC!K98)</f>
        <v>10</v>
      </c>
      <c r="I100" s="132">
        <f>IF(FN_MC!O98="","*",FN_MC!O98)</f>
        <v>0.33333333333333331</v>
      </c>
      <c r="J100" s="132">
        <f>IF(FN_MC!P98="","*",FN_MC!P98)</f>
        <v>4.1666666666666664E-2</v>
      </c>
      <c r="K100" s="141" t="str">
        <f>IF(FN_MC!AK98="","*",FN_MC!AK98)</f>
        <v>TMI</v>
      </c>
      <c r="L100" s="141" t="str">
        <f>IF(FN_MC!AM98="","*",FN_MC!AM98)</f>
        <v>TMI-TCS</v>
      </c>
      <c r="M100" s="141">
        <f>IF(FN_MC!AP98="","*",FN_MC!AP98)</f>
        <v>10</v>
      </c>
      <c r="N100" s="141" t="str">
        <f>IF(FN_MC!AM98="","*",FN_MC!AM98)</f>
        <v>TMI-TCS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E17</v>
      </c>
      <c r="F101" s="99" t="str">
        <f>IF(FN_MC!H99="","*",FN_MC!H99)</f>
        <v>ZDK1</v>
      </c>
      <c r="G101" s="99" t="str">
        <f>IF(FN_MC!M99="","*",FN_MC!M99)</f>
        <v>ZDK-ZVT</v>
      </c>
      <c r="H101" s="154">
        <f>IF(FN_MC!K99="","*",FN_MC!K99)</f>
        <v>251</v>
      </c>
      <c r="I101" s="132">
        <f>IF(FN_MC!O99="","*",FN_MC!O99)</f>
        <v>0.375</v>
      </c>
      <c r="J101" s="132">
        <f>IF(FN_MC!P99="","*",FN_MC!P99)</f>
        <v>0.125</v>
      </c>
      <c r="K101" s="141" t="str">
        <f>IF(FN_MC!AK99="","*",FN_MC!AK99)</f>
        <v>ZDK1</v>
      </c>
      <c r="L101" s="141" t="str">
        <f>IF(FN_MC!AM99="","*",FN_MC!AM99)</f>
        <v>ZDK-ZVT</v>
      </c>
      <c r="M101" s="141">
        <f>IF(FN_MC!AP99="","*",FN_MC!AP99)</f>
        <v>251</v>
      </c>
      <c r="N101" s="141" t="str">
        <f>IF(FN_MC!AM99="","*",FN_MC!AM99)</f>
        <v>ZDK-ZVT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V42</v>
      </c>
      <c r="F102" s="99" t="str">
        <f>IF(FN_MC!H100="","*",FN_MC!H100)</f>
        <v>ZGT1</v>
      </c>
      <c r="G102" s="99" t="str">
        <f>IF(FN_MC!M100="","*",FN_MC!M100)</f>
        <v>ZGT-ZXE</v>
      </c>
      <c r="H102" s="154">
        <f>IF(FN_MC!K100="","*",FN_MC!K100)</f>
        <v>310</v>
      </c>
      <c r="I102" s="132">
        <f>IF(FN_MC!O100="","*",FN_MC!O100)</f>
        <v>0.35416666666666669</v>
      </c>
      <c r="J102" s="132">
        <f>IF(FN_MC!P100="","*",FN_MC!P100)</f>
        <v>0.16666666666666666</v>
      </c>
      <c r="K102" s="141" t="str">
        <f>IF(FN_MC!AK100="","*",FN_MC!AK100)</f>
        <v>ZGT1</v>
      </c>
      <c r="L102" s="141" t="str">
        <f>IF(FN_MC!AM100="","*",FN_MC!AM100)</f>
        <v>ZGT-ZXE</v>
      </c>
      <c r="M102" s="141">
        <f>IF(FN_MC!AP100="","*",FN_MC!AP100)</f>
        <v>310</v>
      </c>
      <c r="N102" s="141" t="str">
        <f>IF(FN_MC!AM100="","*",FN_MC!AM100)</f>
        <v>ZGT-ZXE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PRV-POV</v>
      </c>
      <c r="E103" s="99" t="str">
        <f>IF(FN_MC!D101="","*",FN_MC!D101)</f>
        <v>W94</v>
      </c>
      <c r="F103" s="99" t="str">
        <f>IF(FN_MC!H101="","*",FN_MC!H101)</f>
        <v>PUD</v>
      </c>
      <c r="G103" s="99" t="str">
        <f>IF(FN_MC!M101="","*",FN_MC!M101)</f>
        <v>PIT-K97</v>
      </c>
      <c r="H103" s="154">
        <f>IF(FN_MC!K101="","*",FN_MC!K101)</f>
        <v>2109</v>
      </c>
      <c r="I103" s="132">
        <f>IF(FN_MC!O101="","*",FN_MC!O101)</f>
        <v>0.375</v>
      </c>
      <c r="J103" s="132">
        <f>IF(FN_MC!P101="","*",FN_MC!P101)</f>
        <v>4.1666666666666664E-2</v>
      </c>
      <c r="K103" s="141" t="str">
        <f>IF(FN_MC!AK101="","*",FN_MC!AK101)</f>
        <v>PUD</v>
      </c>
      <c r="L103" s="141" t="str">
        <f>IF(FN_MC!AM101="","*",FN_MC!AM101)</f>
        <v>PIT-K97</v>
      </c>
      <c r="M103" s="141">
        <f>IF(FN_MC!AP101="","*",FN_MC!AP101)</f>
        <v>2109</v>
      </c>
      <c r="N103" s="141" t="str">
        <f>IF(FN_MC!AM101="","*",FN_MC!AM101)</f>
        <v>PIT-K97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1423</v>
      </c>
      <c r="W1" s="366"/>
      <c r="X1" s="366"/>
      <c r="Y1" s="104"/>
    </row>
    <row r="2" spans="1:25" s="100" customFormat="1" ht="11.25" customHeight="1">
      <c r="A2" s="105" t="s">
        <v>1424</v>
      </c>
      <c r="B2" s="105" t="s">
        <v>1419</v>
      </c>
      <c r="C2" s="105" t="s">
        <v>603</v>
      </c>
      <c r="D2" s="106" t="s">
        <v>1164</v>
      </c>
      <c r="E2" s="106" t="s">
        <v>1165</v>
      </c>
      <c r="F2" s="106" t="s">
        <v>1418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W48</v>
      </c>
      <c r="H90" s="110" t="str">
        <f>IF(FN_MC!F92="","*",FN_MC!F92)</f>
        <v>MECANIZAÇÃO - DOL</v>
      </c>
      <c r="I90" s="110" t="str">
        <f>IF(FN_MC!H92="","*",FN_MC!H92)</f>
        <v>TOM2</v>
      </c>
      <c r="J90" s="110" t="str">
        <f>IF(FN_MC!I92="","*",FN_MC!I92)</f>
        <v>TOM2</v>
      </c>
      <c r="K90" s="110" t="str">
        <f>IF(FN_MC!M92="","*",FN_MC!M92)</f>
        <v>TOM-TPC</v>
      </c>
      <c r="L90" s="110" t="str">
        <f>IF(FN_MC!N92="","*",FN_MC!N92)</f>
        <v>TOM416</v>
      </c>
      <c r="M90" s="111">
        <f>IF(FN_MC!J92="","*",FN_MC!J92)</f>
        <v>74</v>
      </c>
      <c r="N90" s="290">
        <f>IF(FN_MC!K92="","*",FN_MC!K92)</f>
        <v>412</v>
      </c>
      <c r="O90" s="290" t="str">
        <f>IF(FN_MC!L92="","*",FN_MC!L92)</f>
        <v>-</v>
      </c>
      <c r="P90" s="111"/>
      <c r="Q90" s="128">
        <f>IF(FN_MC!O92="","*",FN_MC!O92)</f>
        <v>0.35416666666666669</v>
      </c>
      <c r="R90" s="128">
        <f>IF(FN_MC!P92="","*",FN_MC!P92)</f>
        <v>8.3333333333333329E-2</v>
      </c>
      <c r="S90" s="110" t="str">
        <f>IF(FN_MC!Q92="","*",CONCATENATE(FN_MC!Q92," ",FN_MC!R92))</f>
        <v>1000 M</v>
      </c>
      <c r="T90" s="110" t="str">
        <f>IF(FN_MC!V92="","*",FN_MC!V92)</f>
        <v>Saulo</v>
      </c>
      <c r="U90" s="110" t="str">
        <f>IF(FN_MC!W92="","*",FN_MC!W92)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P2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ELSON (TF-526)</v>
      </c>
      <c r="H91" s="110" t="str">
        <f>IF(FN_MC!F93="","*",FN_MC!F93)</f>
        <v>PDM - SOLDA</v>
      </c>
      <c r="I91" s="110" t="str">
        <f>IF(FN_MC!H93="","*",FN_MC!H93)</f>
        <v>TMR326</v>
      </c>
      <c r="J91" s="110" t="str">
        <f>IF(FN_MC!I93="","*",FN_MC!I93)</f>
        <v>-</v>
      </c>
      <c r="K91" s="110" t="str">
        <f>IF(FN_MC!M93="","*",FN_MC!M93)</f>
        <v>TMR-TLA</v>
      </c>
      <c r="L91" s="110" t="str">
        <f>IF(FN_MC!N93="","*",FN_MC!N93)</f>
        <v>TMR326</v>
      </c>
      <c r="M91" s="111">
        <f>IF(FN_MC!J93="","*",FN_MC!J93)</f>
        <v>74</v>
      </c>
      <c r="N91" s="290">
        <f>IF(FN_MC!K93="","*",FN_MC!K93)</f>
        <v>321</v>
      </c>
      <c r="O91" s="290" t="str">
        <f>IF(FN_MC!L93="","*",FN_MC!L93)</f>
        <v>-</v>
      </c>
      <c r="P91" s="111"/>
      <c r="Q91" s="128">
        <f>IF(FN_MC!O93="","*",FN_MC!O93)</f>
        <v>0.375</v>
      </c>
      <c r="R91" s="128">
        <f>IF(FN_MC!P93="","*",FN_MC!P93)</f>
        <v>6.25E-2</v>
      </c>
      <c r="S91" s="110" t="str">
        <f>IF(FN_MC!Q93="","*",CONCATENATE(FN_MC!Q93," ",FN_MC!R93))</f>
        <v>1 Nº DE SOLDA</v>
      </c>
      <c r="T91" s="110" t="str">
        <f>IF(FN_MC!V93="","*",FN_MC!V93)</f>
        <v>Elson</v>
      </c>
      <c r="U91" s="110" t="str">
        <f>IF(FN_MC!W93="","*",FN_MC!W93)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P0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W50</v>
      </c>
      <c r="H92" s="110" t="str">
        <f>IF(FN_MC!F94="","*",FN_MC!F94)</f>
        <v xml:space="preserve">MODERNIZAÇÃO - DORMENTE - CARGA </v>
      </c>
      <c r="I92" s="110" t="str">
        <f>IF(FN_MC!H94="","*",FN_MC!H94)</f>
        <v>TCS</v>
      </c>
      <c r="J92" s="110" t="str">
        <f>IF(FN_MC!I94="","*",FN_MC!I94)</f>
        <v>TCS</v>
      </c>
      <c r="K92" s="110" t="str">
        <f>IF(FN_MC!M94="","*",FN_MC!M94)</f>
        <v>TCS</v>
      </c>
      <c r="L92" s="110" t="str">
        <f>IF(FN_MC!N94="","*",FN_MC!N94)</f>
        <v>TCS1</v>
      </c>
      <c r="M92" s="111">
        <f>IF(FN_MC!J94="","*",FN_MC!J94)</f>
        <v>74</v>
      </c>
      <c r="N92" s="290">
        <f>IF(FN_MC!K94="","*",FN_MC!K94)</f>
        <v>290</v>
      </c>
      <c r="O92" s="290" t="str">
        <f>IF(FN_MC!L94="","*",FN_MC!L94)</f>
        <v>-</v>
      </c>
      <c r="P92" s="111"/>
      <c r="Q92" s="128">
        <f>IF(FN_MC!O94="","*",FN_MC!O94)</f>
        <v>0.5</v>
      </c>
      <c r="R92" s="128">
        <f>IF(FN_MC!P94="","*",FN_MC!P94)</f>
        <v>8.3333333333333329E-2</v>
      </c>
      <c r="S92" s="110" t="str">
        <f>IF(FN_MC!Q94="","*",CONCATENATE(FN_MC!Q94," ",FN_MC!R94))</f>
        <v>25 Nº DE DORMENTES</v>
      </c>
      <c r="T92" s="110" t="str">
        <f>IF(FN_MC!V94="","*",FN_MC!V94)</f>
        <v>Guilherme</v>
      </c>
      <c r="U92" s="110" t="str">
        <f>IF(FN_MC!W94="","*",FN_MC!W94)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P1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V86</v>
      </c>
      <c r="H93" s="110" t="str">
        <f>IF(FN_MC!F95="","*",FN_MC!F95)</f>
        <v>MECANIZAÇÃO - SOCADORA</v>
      </c>
      <c r="I93" s="110" t="str">
        <f>IF(FN_MC!H95="","*",FN_MC!H95)</f>
        <v>TID2</v>
      </c>
      <c r="J93" s="110" t="str">
        <f>IF(FN_MC!I95="","*",FN_MC!I95)</f>
        <v>TID2</v>
      </c>
      <c r="K93" s="110" t="str">
        <f>IF(FN_MC!M95="","*",FN_MC!M95)</f>
        <v>TID-TVI</v>
      </c>
      <c r="L93" s="110" t="str">
        <f>IF(FN_MC!N95="","*",FN_MC!N95)</f>
        <v>TID201</v>
      </c>
      <c r="M93" s="111">
        <f>IF(FN_MC!J95="","*",FN_MC!J95)</f>
        <v>74</v>
      </c>
      <c r="N93" s="290">
        <f>IF(FN_MC!K95="","*",FN_MC!K95)</f>
        <v>200</v>
      </c>
      <c r="O93" s="290">
        <f>IF(FN_MC!L95="","*",FN_MC!L95)</f>
        <v>194</v>
      </c>
      <c r="P93" s="111"/>
      <c r="Q93" s="128">
        <f>IF(FN_MC!O95="","*",FN_MC!O95)</f>
        <v>0.39583333333333331</v>
      </c>
      <c r="R93" s="128">
        <f>IF(FN_MC!P95="","*",FN_MC!P95)</f>
        <v>6.25E-2</v>
      </c>
      <c r="S93" s="110" t="str">
        <f>IF(FN_MC!Q95="","*",CONCATENATE(FN_MC!Q95," ",FN_MC!R95))</f>
        <v>840 M</v>
      </c>
      <c r="T93" s="110" t="str">
        <f>IF(FN_MC!V95="","*",FN_MC!V95)</f>
        <v>Saulo</v>
      </c>
      <c r="U93" s="110" t="str">
        <f>IF(FN_MC!W95="","*",FN_MC!W95)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P2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FRANCISCO (TF-670)</v>
      </c>
      <c r="H94" s="110" t="str">
        <f>IF(FN_MC!F96="","*",FN_MC!F96)</f>
        <v>PDM - SOLDA</v>
      </c>
      <c r="I94" s="110" t="str">
        <f>IF(FN_MC!H96="","*",FN_MC!H96)</f>
        <v>TIN1</v>
      </c>
      <c r="J94" s="110" t="str">
        <f>IF(FN_MC!I96="","*",FN_MC!I96)</f>
        <v>-</v>
      </c>
      <c r="K94" s="110" t="str">
        <f>IF(FN_MC!M96="","*",FN_MC!M96)</f>
        <v>TIN</v>
      </c>
      <c r="L94" s="110" t="str">
        <f>IF(FN_MC!N96="","*",FN_MC!N96)</f>
        <v>TIN1</v>
      </c>
      <c r="M94" s="111">
        <f>IF(FN_MC!J96="","*",FN_MC!J96)</f>
        <v>74</v>
      </c>
      <c r="N94" s="290">
        <f>IF(FN_MC!K96="","*",FN_MC!K96)</f>
        <v>109.1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1 Nº DE SOLDA</v>
      </c>
      <c r="T94" s="110" t="str">
        <f>IF(FN_MC!V96="","*",FN_MC!V96)</f>
        <v>Heleno</v>
      </c>
      <c r="U94" s="110" t="str">
        <f>IF(FN_MC!W96="","*",FN_MC!W96)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P3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ANISIO (TF-514)</v>
      </c>
      <c r="H95" s="110" t="str">
        <f>IF(FN_MC!F97="","*",FN_MC!F97)</f>
        <v>PDM - SUBSTITUIÇÃO - TRILHO</v>
      </c>
      <c r="I95" s="110" t="str">
        <f>IF(FN_MC!H97="","*",FN_MC!H97)</f>
        <v>-</v>
      </c>
      <c r="J95" s="110" t="str">
        <f>IF(FN_MC!I97="","*",FN_MC!I97)</f>
        <v>-</v>
      </c>
      <c r="K95" s="110" t="str">
        <f>IF(FN_MC!M97="","*",FN_MC!M97)</f>
        <v>TAP</v>
      </c>
      <c r="L95" s="110" t="str">
        <f>IF(FN_MC!N97="","*",FN_MC!N97)</f>
        <v>TAP2</v>
      </c>
      <c r="M95" s="111">
        <f>IF(FN_MC!J97="","*",FN_MC!J97)</f>
        <v>74</v>
      </c>
      <c r="N95" s="290">
        <f>IF(FN_MC!K97="","*",FN_MC!K97)</f>
        <v>25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20 M</v>
      </c>
      <c r="T95" s="110" t="str">
        <f>IF(FN_MC!V97="","*",FN_MC!V97)</f>
        <v>Herbert</v>
      </c>
      <c r="U95" s="110" t="str">
        <f>IF(FN_MC!W97="","*",FN_MC!W97)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Contrato</v>
      </c>
      <c r="C96" s="109" t="str">
        <f>IF(FN_MC!Z98="","*",FN_MC!Z98)</f>
        <v>P0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A60</v>
      </c>
      <c r="H96" s="110" t="str">
        <f>IF(FN_MC!F98="","*",FN_MC!F98)</f>
        <v>DETECÇÃO - RONDA 7 DIAS</v>
      </c>
      <c r="I96" s="110" t="str">
        <f>IF(FN_MC!H98="","*",FN_MC!H98)</f>
        <v>TMI</v>
      </c>
      <c r="J96" s="110" t="str">
        <f>IF(FN_MC!I98="","*",FN_MC!I98)</f>
        <v>TCS2</v>
      </c>
      <c r="K96" s="110" t="str">
        <f>IF(FN_MC!M98="","*",FN_MC!M98)</f>
        <v>TMI-TCS</v>
      </c>
      <c r="L96" s="110" t="str">
        <f>IF(FN_MC!N98="","*",FN_MC!N98)</f>
        <v>TMITCS</v>
      </c>
      <c r="M96" s="111">
        <f>IF(FN_MC!J98="","*",FN_MC!J98)</f>
        <v>74</v>
      </c>
      <c r="N96" s="290">
        <f>IF(FN_MC!K98="","*",FN_MC!K98)</f>
        <v>10</v>
      </c>
      <c r="O96" s="290" t="str">
        <f>IF(FN_MC!L98="","*",FN_MC!L98)</f>
        <v>-</v>
      </c>
      <c r="P96" s="111"/>
      <c r="Q96" s="128">
        <f>IF(FN_MC!O98="","*",FN_MC!O98)</f>
        <v>0.33333333333333331</v>
      </c>
      <c r="R96" s="128">
        <f>IF(FN_MC!P98="","*",FN_MC!P98)</f>
        <v>4.1666666666666664E-2</v>
      </c>
      <c r="S96" s="110" t="str">
        <f>IF(FN_MC!Q98="","*",CONCATENATE(FN_MC!Q98," ",FN_MC!R98))</f>
        <v>290 KM</v>
      </c>
      <c r="T96" s="110" t="str">
        <f>IF(FN_MC!V98="","*",FN_MC!V98)</f>
        <v>Miguel</v>
      </c>
      <c r="U96" s="110" t="str">
        <f>IF(FN_MC!W98="","*",FN_MC!W98)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E17</v>
      </c>
      <c r="H97" s="110" t="str">
        <f>IF(FN_MC!F99="","*",FN_MC!F99)</f>
        <v>CAMINHÃO DE SOLDA</v>
      </c>
      <c r="I97" s="110" t="str">
        <f>IF(FN_MC!H99="","*",FN_MC!H99)</f>
        <v>ZDK1</v>
      </c>
      <c r="J97" s="110" t="str">
        <f>IF(FN_MC!I99="","*",FN_MC!I99)</f>
        <v>ZDK1</v>
      </c>
      <c r="K97" s="110" t="str">
        <f>IF(FN_MC!M99="","*",FN_MC!M99)</f>
        <v>ZDK-ZVT</v>
      </c>
      <c r="L97" s="110" t="str">
        <f>IF(FN_MC!N99="","*",FN_MC!N99)</f>
        <v>ZDK1/ZDKZVT</v>
      </c>
      <c r="M97" s="111">
        <f>IF(FN_MC!J99="","*",FN_MC!J99)</f>
        <v>78</v>
      </c>
      <c r="N97" s="290">
        <f>IF(FN_MC!K99="","*",FN_MC!K99)</f>
        <v>251</v>
      </c>
      <c r="O97" s="290">
        <f>IF(FN_MC!L99="","*",FN_MC!L99)</f>
        <v>244</v>
      </c>
      <c r="P97" s="111"/>
      <c r="Q97" s="128">
        <f>IF(FN_MC!O99="","*",FN_MC!O99)</f>
        <v>0.375</v>
      </c>
      <c r="R97" s="128">
        <f>IF(FN_MC!P99="","*",FN_MC!P99)</f>
        <v>0.125</v>
      </c>
      <c r="S97" s="110" t="str">
        <f>IF(FN_MC!Q99="","*",CONCATENATE(FN_MC!Q99," ",FN_MC!R99))</f>
        <v>3 Nº DE SOLDA</v>
      </c>
      <c r="T97" s="110" t="str">
        <f>IF(FN_MC!V99="","*",FN_MC!V99)</f>
        <v>herbert</v>
      </c>
      <c r="U97" s="110" t="str">
        <f>IF(FN_MC!W99="","*",FN_MC!W99)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V42</v>
      </c>
      <c r="H98" s="110" t="str">
        <f>IF(FN_MC!F100="","*",FN_MC!F100)</f>
        <v>MODERNIZAÇÃO - SOCADORA</v>
      </c>
      <c r="I98" s="110" t="str">
        <f>IF(FN_MC!H100="","*",FN_MC!H100)</f>
        <v>ZGT1</v>
      </c>
      <c r="J98" s="110" t="str">
        <f>IF(FN_MC!I100="","*",FN_MC!I100)</f>
        <v>ZGT1</v>
      </c>
      <c r="K98" s="110" t="str">
        <f>IF(FN_MC!M100="","*",FN_MC!M100)</f>
        <v>ZGT-ZXE</v>
      </c>
      <c r="L98" s="110" t="str">
        <f>IF(FN_MC!N100="","*",FN_MC!N100)</f>
        <v>ZGTZXE</v>
      </c>
      <c r="M98" s="111">
        <f>IF(FN_MC!J100="","*",FN_MC!J100)</f>
        <v>72</v>
      </c>
      <c r="N98" s="290">
        <f>IF(FN_MC!K100="","*",FN_MC!K100)</f>
        <v>310</v>
      </c>
      <c r="O98" s="290">
        <f>IF(FN_MC!L100="","*",FN_MC!L100)</f>
        <v>311</v>
      </c>
      <c r="P98" s="111"/>
      <c r="Q98" s="128">
        <f>IF(FN_MC!O100="","*",FN_MC!O100)</f>
        <v>0.35416666666666669</v>
      </c>
      <c r="R98" s="128">
        <f>IF(FN_MC!P100="","*",FN_MC!P100)</f>
        <v>0.16666666666666666</v>
      </c>
      <c r="S98" s="110" t="str">
        <f>IF(FN_MC!Q100="","*",CONCATENATE(FN_MC!Q100," ",FN_MC!R100))</f>
        <v>800 M</v>
      </c>
      <c r="T98" s="110" t="str">
        <f>IF(FN_MC!V100="","*",FN_MC!V100)</f>
        <v>Ezequiel</v>
      </c>
      <c r="U98" s="110" t="str">
        <f>IF(FN_MC!W100="","*",FN_MC!W100)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PRV-POV</v>
      </c>
      <c r="F99" s="110" t="str">
        <f>IF(FN_MC!B101="","*",FN_MC!B101)</f>
        <v>*</v>
      </c>
      <c r="G99" s="110" t="str">
        <f>IF(FN_MC!D101="","*",FN_MC!D101)</f>
        <v>W94</v>
      </c>
      <c r="H99" s="110" t="str">
        <f>IF(FN_MC!F101="","*",FN_MC!F101)</f>
        <v>OUTRAS ATIVIDADES</v>
      </c>
      <c r="I99" s="110" t="str">
        <f>IF(FN_MC!H101="","*",FN_MC!H101)</f>
        <v>PUD</v>
      </c>
      <c r="J99" s="110" t="str">
        <f>IF(FN_MC!I101="","*",FN_MC!I101)</f>
        <v>PIT</v>
      </c>
      <c r="K99" s="110" t="str">
        <f>IF(FN_MC!M101="","*",FN_MC!M101)</f>
        <v>PIT-K97</v>
      </c>
      <c r="L99" s="110" t="str">
        <f>IF(FN_MC!N101="","*",FN_MC!N101)</f>
        <v>PITK96</v>
      </c>
      <c r="M99" s="111">
        <f>IF(FN_MC!J101="","*",FN_MC!J101)</f>
        <v>103</v>
      </c>
      <c r="N99" s="290">
        <f>IF(FN_MC!K101="","*",FN_MC!K101)</f>
        <v>2109</v>
      </c>
      <c r="O99" s="290" t="str">
        <f>IF(FN_MC!L101="","*",FN_MC!L101)</f>
        <v>-</v>
      </c>
      <c r="P99" s="111"/>
      <c r="Q99" s="128">
        <f>IF(FN_MC!O101="","*",FN_MC!O101)</f>
        <v>0.375</v>
      </c>
      <c r="R99" s="128">
        <f>IF(FN_MC!P101="","*",FN_MC!P101)</f>
        <v>4.1666666666666664E-2</v>
      </c>
      <c r="S99" s="110" t="str">
        <f>IF(FN_MC!Q101="","*",CONCATENATE(FN_MC!Q101," ",FN_MC!R101))</f>
        <v>1 BINÁRIO</v>
      </c>
      <c r="T99" s="110" t="str">
        <f>IF(FN_MC!V101="","*",FN_MC!V101)</f>
        <v>Lucas</v>
      </c>
      <c r="U99" s="110" t="str">
        <f>IF(FN_MC!W101="","*",FN_MC!W101)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1427</v>
      </c>
      <c r="C2" s="95" t="s">
        <v>1149</v>
      </c>
      <c r="D2" s="95" t="s">
        <v>1151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1" t="s">
        <v>1434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W48</v>
      </c>
      <c r="E90" s="121" t="str">
        <f>IF(FN_MC!H92="","*",FN_MC!H92)</f>
        <v>TOM2</v>
      </c>
      <c r="F90" s="137" t="str">
        <f>IF(FN_MC!M92="","*",FN_MC!M92)</f>
        <v>TOM-TPC</v>
      </c>
      <c r="G90" s="121" t="str">
        <f>IF(FN_MC!I92="","*",FN_MC!I92)</f>
        <v>TOM2</v>
      </c>
      <c r="H90" s="121" t="str">
        <f>IF(FN_MC!AB92="","*",FN_MC!AB92)</f>
        <v>FIXO</v>
      </c>
      <c r="I90" s="121" t="str">
        <f>IF(FN_MC!AC92="","*",FN_MC!AC92)</f>
        <v>ACIONAMENTO</v>
      </c>
      <c r="J90" s="122">
        <f>IF(FN_MC!AA92="","*",FN_MC!AA92)</f>
        <v>1</v>
      </c>
      <c r="K90" s="134">
        <f>IF(FN_MC!AD92="","*",FN_MC!AD92)</f>
        <v>0.39583333333333331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ELSON (TF-526)</v>
      </c>
      <c r="E91" s="121" t="str">
        <f>IF(FN_MC!H93="","*",FN_MC!H93)</f>
        <v>TMR326</v>
      </c>
      <c r="F91" s="137" t="str">
        <f>IF(FN_MC!M93="","*",FN_MC!M93)</f>
        <v>TMR-TLA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W50</v>
      </c>
      <c r="E92" s="121" t="str">
        <f>IF(FN_MC!H94="","*",FN_MC!H94)</f>
        <v>TCS</v>
      </c>
      <c r="F92" s="137" t="str">
        <f>IF(FN_MC!M94="","*",FN_MC!M94)</f>
        <v>TCS</v>
      </c>
      <c r="G92" s="121" t="str">
        <f>IF(FN_MC!I94="","*",FN_MC!I94)</f>
        <v>TCS</v>
      </c>
      <c r="H92" s="121" t="str">
        <f>IF(FN_MC!AB94="","*",FN_MC!AB94)</f>
        <v>FIXO</v>
      </c>
      <c r="I92" s="121" t="str">
        <f>IF(FN_MC!AC94="","*",FN_MC!AC94)</f>
        <v>ACIONAMENTO</v>
      </c>
      <c r="J92" s="122" t="str">
        <f>IF(FN_MC!AA94="","*",FN_MC!AA94)</f>
        <v>2 Alex e Maicon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V86</v>
      </c>
      <c r="E93" s="121" t="str">
        <f>IF(FN_MC!H95="","*",FN_MC!H95)</f>
        <v>TID2</v>
      </c>
      <c r="F93" s="137" t="str">
        <f>IF(FN_MC!M95="","*",FN_MC!M95)</f>
        <v>TID-TVI</v>
      </c>
      <c r="G93" s="121" t="str">
        <f>IF(FN_MC!I95="","*",FN_MC!I95)</f>
        <v>TID2</v>
      </c>
      <c r="H93" s="121" t="str">
        <f>IF(FN_MC!AB95="","*",FN_MC!AB95)</f>
        <v>FIXO</v>
      </c>
      <c r="I93" s="121" t="str">
        <f>IF(FN_MC!AC95="","*",FN_MC!AC95)</f>
        <v>ACIONAMENTO</v>
      </c>
      <c r="J93" s="122">
        <f>IF(FN_MC!AA95="","*",FN_MC!AA95)</f>
        <v>1</v>
      </c>
      <c r="K93" s="134">
        <f>IF(FN_MC!AD95="","*",FN_MC!AD95)</f>
        <v>0.39583333333333331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FRANCISCO (TF-670)</v>
      </c>
      <c r="E94" s="121" t="str">
        <f>IF(FN_MC!H96="","*",FN_MC!H96)</f>
        <v>TIN1</v>
      </c>
      <c r="F94" s="137" t="str">
        <f>IF(FN_MC!M96="","*",FN_MC!M96)</f>
        <v>TIN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ANISIO (TF-514)</v>
      </c>
      <c r="E95" s="121" t="str">
        <f>IF(FN_MC!H97="","*",FN_MC!H97)</f>
        <v>-</v>
      </c>
      <c r="F95" s="137" t="str">
        <f>IF(FN_MC!M97="","*",FN_MC!M97)</f>
        <v>TAP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A60</v>
      </c>
      <c r="E96" s="121" t="str">
        <f>IF(FN_MC!H98="","*",FN_MC!H98)</f>
        <v>TMI</v>
      </c>
      <c r="F96" s="137" t="str">
        <f>IF(FN_MC!M98="","*",FN_MC!M98)</f>
        <v>TMI-TCS</v>
      </c>
      <c r="G96" s="121" t="str">
        <f>IF(FN_MC!I98="","*",FN_MC!I98)</f>
        <v>TCS2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0.29166666666666669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E17</v>
      </c>
      <c r="E97" s="121" t="str">
        <f>IF(FN_MC!H99="","*",FN_MC!H99)</f>
        <v>ZDK1</v>
      </c>
      <c r="F97" s="137" t="str">
        <f>IF(FN_MC!M99="","*",FN_MC!M99)</f>
        <v>ZDK-ZVT</v>
      </c>
      <c r="G97" s="121" t="str">
        <f>IF(FN_MC!I99="","*",FN_MC!I99)</f>
        <v>ZDK1</v>
      </c>
      <c r="H97" s="121" t="str">
        <f>IF(FN_MC!AB99="","*",FN_MC!AB99)</f>
        <v>-</v>
      </c>
      <c r="I97" s="121" t="str">
        <f>IF(FN_MC!AC99="","*",FN_MC!AC99)</f>
        <v>-</v>
      </c>
      <c r="J97" s="122" t="str">
        <f>IF(FN_MC!AA99="","*",FN_MC!AA99)</f>
        <v>-</v>
      </c>
      <c r="K97" s="134" t="str">
        <f>IF(FN_MC!AD99="","*",FN_MC!AD99)</f>
        <v>-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V42</v>
      </c>
      <c r="E98" s="121" t="str">
        <f>IF(FN_MC!H100="","*",FN_MC!H100)</f>
        <v>ZGT1</v>
      </c>
      <c r="F98" s="137" t="str">
        <f>IF(FN_MC!M100="","*",FN_MC!M100)</f>
        <v>ZGT-ZXE</v>
      </c>
      <c r="G98" s="121" t="str">
        <f>IF(FN_MC!I100="","*",FN_MC!I100)</f>
        <v>ZGT1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0.3125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W94</v>
      </c>
      <c r="E99" s="121" t="str">
        <f>IF(FN_MC!H101="","*",FN_MC!H101)</f>
        <v>PUD</v>
      </c>
      <c r="F99" s="137" t="str">
        <f>IF(FN_MC!M101="","*",FN_MC!M101)</f>
        <v>PIT-K97</v>
      </c>
      <c r="G99" s="121" t="str">
        <f>IF(FN_MC!I101="","*",FN_MC!I101)</f>
        <v>PIT</v>
      </c>
      <c r="H99" s="121" t="str">
        <f>IF(FN_MC!AB101="","*",FN_MC!AB101)</f>
        <v>FIXO</v>
      </c>
      <c r="I99" s="121" t="str">
        <f>IF(FN_MC!AC101="","*",FN_MC!AC101)</f>
        <v>-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1436</v>
      </c>
      <c r="C4" s="322" t="s">
        <v>1437</v>
      </c>
      <c r="D4" s="322" t="s">
        <v>1438</v>
      </c>
      <c r="E4" s="322" t="s">
        <v>1439</v>
      </c>
      <c r="F4" s="322" t="s">
        <v>6</v>
      </c>
      <c r="G4" s="322" t="s">
        <v>1440</v>
      </c>
      <c r="H4" s="192"/>
    </row>
    <row r="5" spans="1:8">
      <c r="A5" s="192"/>
      <c r="B5" s="323" t="s">
        <v>1441</v>
      </c>
      <c r="C5" s="323">
        <v>309525</v>
      </c>
      <c r="D5" s="323" t="s">
        <v>1442</v>
      </c>
      <c r="E5" s="323" t="s">
        <v>835</v>
      </c>
      <c r="F5" s="323" t="s">
        <v>1443</v>
      </c>
      <c r="G5" s="324">
        <v>46296</v>
      </c>
      <c r="H5" s="192"/>
    </row>
    <row r="6" spans="1:8">
      <c r="A6" s="192"/>
      <c r="B6" s="323" t="s">
        <v>1444</v>
      </c>
      <c r="C6" s="323">
        <v>256875</v>
      </c>
      <c r="D6" s="323" t="s">
        <v>1445</v>
      </c>
      <c r="E6" s="323" t="s">
        <v>835</v>
      </c>
      <c r="F6" s="323" t="s">
        <v>1443</v>
      </c>
      <c r="G6" s="324">
        <v>46296</v>
      </c>
      <c r="H6" s="192"/>
    </row>
    <row r="7" spans="1:8">
      <c r="A7" s="192"/>
      <c r="B7" s="323" t="s">
        <v>1446</v>
      </c>
      <c r="C7" s="323">
        <v>257278</v>
      </c>
      <c r="D7" s="323" t="s">
        <v>1447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1448</v>
      </c>
      <c r="C8" s="323">
        <v>261794</v>
      </c>
      <c r="D8" s="323" t="s">
        <v>1449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1451</v>
      </c>
      <c r="E3" s="319" t="s">
        <v>1452</v>
      </c>
      <c r="F3" s="319" t="s">
        <v>1453</v>
      </c>
      <c r="G3" s="319" t="s">
        <v>1454</v>
      </c>
      <c r="H3" s="319" t="s">
        <v>1455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2025-12-08T11:22:30Z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