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60" documentId="8_{B6337239-1A00-434D-AAD0-422EA1FEB5AE}" xr6:coauthVersionLast="47" xr6:coauthVersionMax="47" xr10:uidLastSave="{80C939E0-EC6F-47F3-BF7D-0FE260DC08D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16" i="1" l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9" i="1" l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<sst xmlns="http://schemas.openxmlformats.org/spreadsheetml/2006/main" count="5615" uniqueCount="1515">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</sst>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R224" activePane="bottomRight" state="frozen"/>
      <selection pane="bottomRight" activeCell="F227" sqref="F2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 t="s">
        <v>1448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 t="s">
        <v>1451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 t="s">
        <v>1454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1455</v>
      </c>
      <c r="N214" s="199" t="s">
        <v>1455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1456</v>
      </c>
      <c r="BK214" s="16" t="s">
        <v>1457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1459</v>
      </c>
      <c r="BK216" s="16" t="s">
        <v>1460</v>
      </c>
      <c r="BL216" s="15"/>
      <c r="BM216" s="14" t="s">
        <v>992</v>
      </c>
      <c r="BN216" s="14" t="s">
        <v>992</v>
      </c>
      <c r="BO216" s="160" t="s">
        <v>992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1461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1462</v>
      </c>
      <c r="BK219" s="16" t="s">
        <v>1463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1465</v>
      </c>
      <c r="BK222" s="16" t="s">
        <v>1466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/>
      <c r="G227" s="9" t="e">
        <f>IF(D227="","*",VLOOKUP(F227,BS_ATIVIDADE[#All],3,FALSE))</f>
        <v>#N/A</v>
      </c>
      <c r="H227" s="168"/>
      <c r="I227" s="168"/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Aderente</v>
      </c>
      <c r="BR227" s="18" t="str">
        <f t="shared" si="33"/>
        <v>*</v>
      </c>
      <c r="BS227" s="18" t="str">
        <f t="shared" si="34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Aderente</v>
      </c>
      <c r="BR230" s="18" t="str">
        <f t="shared" si="33"/>
        <v>*</v>
      </c>
      <c r="BS230" s="18" t="str">
        <f t="shared" si="34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Aderente</v>
      </c>
      <c r="BR233" s="18" t="str">
        <f t="shared" si="33"/>
        <v>*</v>
      </c>
      <c r="BS233" s="18" t="str">
        <f t="shared" si="34"/>
        <v>*</v>
      </c>
      <c r="BT233" s="220" t="str">
        <f t="shared" si="26"/>
        <v/>
      </c>
    </row>
    <row r="234" spans="1:72">
      <c r="A234" s="50" t="str">
        <f t="shared" si="31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0" t="str">
        <f t="shared" si="26"/>
        <v/>
      </c>
    </row>
    <row r="235" spans="1:72">
      <c r="A235" s="50" t="str">
        <f t="shared" si="31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/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Aderente</v>
      </c>
      <c r="BR235" s="18" t="str">
        <f t="shared" si="33"/>
        <v>*</v>
      </c>
      <c r="BS235" s="18" t="str">
        <f t="shared" si="34"/>
        <v>*</v>
      </c>
      <c r="BT235" s="220" t="str">
        <f t="shared" si="26"/>
        <v/>
      </c>
    </row>
    <row r="236" spans="1:72">
      <c r="A236" s="50" t="str">
        <f t="shared" si="31"/>
        <v>W50</v>
      </c>
      <c r="B236" s="166"/>
      <c r="C236" s="8" t="str">
        <f>IF(BS_CONTROLE[[#This Row],[DATA]]="","",WEEKNUM(BS_CONTROLE[[#This Row],[DATA]]))</f>
        <v/>
      </c>
      <c r="D236" s="51" t="s">
        <v>240</v>
      </c>
      <c r="E236" s="314">
        <v>235</v>
      </c>
      <c r="F236" s="167"/>
      <c r="G236" s="9" t="e">
        <f>IF(D236="","*",VLOOKUP(F236,BS_ATIVIDADE[#All],3,FALSE))</f>
        <v>#N/A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e">
        <f>IF(D236="","*",VLOOKUP(AI236,BS_ATIVIDADE[#Data],3,FALSE))</f>
        <v>#N/A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>MARCOS (TF-520)</v>
      </c>
      <c r="B239" s="166"/>
      <c r="C239" s="8" t="str">
        <f>IF(BS_CONTROLE[[#This Row],[DATA]]="","",WEEKNUM(BS_CONTROLE[[#This Row],[DATA]]))</f>
        <v/>
      </c>
      <c r="D239" s="51" t="s">
        <v>329</v>
      </c>
      <c r="E239" s="314">
        <v>238</v>
      </c>
      <c r="F239" s="167"/>
      <c r="G239" s="9" t="e">
        <f>IF(D239="","*",VLOOKUP(F239,BS_ATIVIDADE[#All],3,FALSE))</f>
        <v>#N/A</v>
      </c>
      <c r="H239" s="168"/>
      <c r="I239" s="168"/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e">
        <f>IF(D239="","*",VLOOKUP(AI239,BS_ATIVIDADE[#Data],3,FALSE))</f>
        <v>#N/A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</v>
      </c>
      <c r="B249" s="166"/>
      <c r="C249" s="8" t="str">
        <f>IF(BS_CONTROLE[[#This Row],[DATA]]="","",WEEKNUM(BS_CONTROLE[[#This Row],[DATA]]))</f>
        <v/>
      </c>
      <c r="D249" s="51" t="s">
        <v>1467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1468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1469</v>
      </c>
      <c r="E3" s="316" t="s">
        <v>1470</v>
      </c>
      <c r="F3" s="316" t="s">
        <v>1471</v>
      </c>
      <c r="G3" s="316" t="s">
        <v>1472</v>
      </c>
      <c r="H3" s="316" t="s">
        <v>1473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1476</v>
      </c>
      <c r="W1" s="382"/>
      <c r="X1" s="382"/>
      <c r="Y1" s="103"/>
    </row>
    <row r="2" spans="1:25" s="100" customFormat="1" ht="11.25" customHeight="1">
      <c r="A2" s="104" t="s">
        <v>1477</v>
      </c>
      <c r="B2" s="104" t="s">
        <v>1478</v>
      </c>
      <c r="C2" s="104" t="s">
        <v>7</v>
      </c>
      <c r="D2" s="105" t="s">
        <v>1174</v>
      </c>
      <c r="E2" s="105" t="s">
        <v>1175</v>
      </c>
      <c r="F2" s="105" t="s">
        <v>1479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1480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*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 t="str">
        <f>IF(FN_MC!B236="","*",FN_MC!B236)</f>
        <v>*</v>
      </c>
      <c r="G234" s="109" t="str">
        <f>IF(FN_MC!D236="","*",FN_MC!D236)</f>
        <v>W50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FERRONORTE</v>
      </c>
      <c r="E237" s="109" t="str">
        <f>IF(FN_MC!T239="","*",FN_MC!T239)</f>
        <v>TMI-TCS</v>
      </c>
      <c r="F237" s="109" t="str">
        <f>IF(FN_MC!B239="","*",FN_MC!B239)</f>
        <v>*</v>
      </c>
      <c r="G237" s="109" t="str">
        <f>IF(FN_MC!D239="","*",FN_MC!D239)</f>
        <v>MARCOS (TF-520)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TID</v>
      </c>
      <c r="L237" s="328" t="str">
        <f>IF(FN_MC!N239="","*",FN_MC!N239)</f>
        <v>TID1</v>
      </c>
      <c r="M237" s="110">
        <f>IF(FN_MC!J239="","*",FN_MC!J239)</f>
        <v>74</v>
      </c>
      <c r="N237" s="291">
        <f>IF(FN_MC!K239="","*",FN_MC!K239)</f>
        <v>189.91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</v>
      </c>
      <c r="X237" s="111">
        <f ca="1">_xlfn.XLOOKUP(G237&amp;$X$2,BS_CONTROLE[CHAVE],BS_CONTROLE[Quantidade_11],"-")</f>
        <v>2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1481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1482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1483</v>
      </c>
      <c r="C4" s="321" t="s">
        <v>1484</v>
      </c>
      <c r="D4" s="321" t="s">
        <v>1485</v>
      </c>
      <c r="E4" s="321" t="s">
        <v>1486</v>
      </c>
      <c r="F4" s="321" t="s">
        <v>363</v>
      </c>
      <c r="G4" s="321" t="s">
        <v>1487</v>
      </c>
      <c r="H4" s="187"/>
    </row>
    <row r="5" spans="1:8" ht="43.5">
      <c r="A5" s="187"/>
      <c r="B5" s="322" t="s">
        <v>1488</v>
      </c>
      <c r="C5" s="322">
        <v>309525</v>
      </c>
      <c r="D5" s="322" t="s">
        <v>1489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1490</v>
      </c>
      <c r="C6" s="322">
        <v>256875</v>
      </c>
      <c r="D6" s="322" t="s">
        <v>1491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1492</v>
      </c>
      <c r="C7" s="322">
        <v>257278</v>
      </c>
      <c r="D7" s="322" t="s">
        <v>1493</v>
      </c>
      <c r="E7" s="322" t="s">
        <v>240</v>
      </c>
      <c r="F7" s="322" t="s">
        <v>1455</v>
      </c>
      <c r="G7" s="323">
        <v>46235</v>
      </c>
      <c r="H7" s="187"/>
    </row>
    <row r="8" spans="1:8" ht="43.5">
      <c r="A8" s="187"/>
      <c r="B8" s="322" t="s">
        <v>1494</v>
      </c>
      <c r="C8" s="322">
        <v>261794</v>
      </c>
      <c r="D8" s="322" t="s">
        <v>1495</v>
      </c>
      <c r="E8" s="322" t="s">
        <v>240</v>
      </c>
      <c r="F8" s="322" t="s">
        <v>1455</v>
      </c>
      <c r="G8" s="323">
        <v>46082</v>
      </c>
      <c r="H8" s="187"/>
    </row>
    <row r="9" spans="1:8" ht="43.5">
      <c r="A9" s="187"/>
      <c r="B9" s="322" t="s">
        <v>1496</v>
      </c>
      <c r="C9" s="322">
        <v>257033</v>
      </c>
      <c r="D9" s="322" t="s">
        <v>1497</v>
      </c>
      <c r="E9" s="322" t="s">
        <v>240</v>
      </c>
      <c r="F9" s="322" t="s">
        <v>550</v>
      </c>
      <c r="G9" s="322" t="s">
        <v>1498</v>
      </c>
      <c r="H9" s="187"/>
    </row>
    <row r="10" spans="1:8" ht="43.5">
      <c r="A10" s="187"/>
      <c r="B10" s="322" t="s">
        <v>1499</v>
      </c>
      <c r="C10" s="322">
        <v>396578</v>
      </c>
      <c r="D10" s="322" t="s">
        <v>1500</v>
      </c>
      <c r="E10" s="322" t="s">
        <v>240</v>
      </c>
      <c r="F10" s="322" t="s">
        <v>550</v>
      </c>
      <c r="G10" s="322" t="s">
        <v>1498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1501</v>
      </c>
      <c r="C2" s="95" t="s">
        <v>1159</v>
      </c>
      <c r="D2" s="95" t="s">
        <v>1161</v>
      </c>
      <c r="E2" s="95" t="s">
        <v>1502</v>
      </c>
      <c r="F2" s="95" t="s">
        <v>1503</v>
      </c>
      <c r="G2" s="95" t="s">
        <v>1504</v>
      </c>
      <c r="H2" s="95" t="s">
        <v>1505</v>
      </c>
      <c r="I2" s="95" t="s">
        <v>1506</v>
      </c>
      <c r="J2" s="95" t="s">
        <v>1507</v>
      </c>
      <c r="K2" s="130" t="s">
        <v>1508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TSF-TRO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TSF-TRO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MARCOS (TF-520)</v>
      </c>
      <c r="E242" s="120" t="str">
        <f>IF(FN_MC!H239="","*",FN_MC!H239)</f>
        <v>*</v>
      </c>
      <c r="F242" s="136" t="str">
        <f>IF(FN_MC!M239="","*",FN_MC!M239)</f>
        <v>TID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1509</v>
      </c>
      <c r="D5" s="386"/>
      <c r="E5" s="386"/>
      <c r="F5" s="386"/>
      <c r="G5" s="386"/>
      <c r="H5" s="386"/>
      <c r="I5" s="386"/>
      <c r="J5" s="387"/>
      <c r="K5" s="388" t="s">
        <v>1510</v>
      </c>
      <c r="L5" s="389"/>
      <c r="M5" s="389"/>
      <c r="N5" s="389"/>
      <c r="O5" s="390" t="s">
        <v>1511</v>
      </c>
      <c r="P5" s="391"/>
      <c r="Q5" s="392"/>
    </row>
    <row r="6" spans="1:17" s="93" customFormat="1" ht="15.75" customHeight="1">
      <c r="A6" s="87" t="s">
        <v>1479</v>
      </c>
      <c r="B6" s="94" t="s">
        <v>1478</v>
      </c>
      <c r="C6" s="95" t="s">
        <v>1174</v>
      </c>
      <c r="D6" s="96" t="s">
        <v>1175</v>
      </c>
      <c r="E6" s="95" t="s">
        <v>1512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1513</v>
      </c>
      <c r="M6" s="138" t="s">
        <v>30</v>
      </c>
      <c r="N6" s="139" t="s">
        <v>1169</v>
      </c>
      <c r="O6" s="241" t="s">
        <v>1212</v>
      </c>
      <c r="P6" s="152"/>
      <c r="Q6" s="188" t="s">
        <v>1514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TSF-TRO</v>
      </c>
      <c r="H231" s="149">
        <f>IF(FN_MC!K227="","*",FN_MC!K227)</f>
        <v>745.9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TSF-TRO</v>
      </c>
      <c r="H234" s="149">
        <f>IF(FN_MC!K230="","*",FN_MC!K230)</f>
        <v>739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FERRONORTE</v>
      </c>
      <c r="D243" s="99" t="str">
        <f>IF(FN_MC!T239="","*",FN_MC!T239)</f>
        <v>TMI-TCS</v>
      </c>
      <c r="E243" s="99" t="str">
        <f>IF(FN_MC!D239="","*",FN_MC!D239)</f>
        <v>MARCOS (TF-520)</v>
      </c>
      <c r="F243" s="99" t="str">
        <f>IF(FN_MC!H239="","*",FN_MC!H239)</f>
        <v>*</v>
      </c>
      <c r="G243" s="99" t="str">
        <f>IF(FN_MC!M239="","*",FN_MC!M239)</f>
        <v>TID</v>
      </c>
      <c r="H243" s="149">
        <f>IF(FN_MC!K239="","*",FN_MC!K239)</f>
        <v>189.91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TID</v>
      </c>
      <c r="M243" s="140">
        <f>IF(FN_MC!AP239="","*",FN_MC!AP239)</f>
        <v>189.91</v>
      </c>
      <c r="N243" s="140" t="str">
        <f>IF(FN_MC!AM239="","*",FN_MC!AM239)</f>
        <v>TID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2026-01-12T16:18:31Z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