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04" documentId="120_S{118792C3-22EF-5104-A093-F22BFE3913F3}" xr6:coauthVersionLast="47" xr6:coauthVersionMax="47" xr10:uidLastSave="{E296431B-DCB4-4ECE-85BF-396A45CDCE1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1" l="1"/>
  <c r="A98" i="1"/>
  <c r="A99" i="1"/>
  <c r="A100" i="1"/>
  <c r="A101" i="1"/>
  <c r="A102" i="1"/>
  <c r="A103" i="1"/>
  <c r="A104" i="1"/>
  <c r="A105" i="1"/>
  <c r="A106" i="1"/>
  <c r="A107" i="1"/>
  <c r="A108" i="1"/>
  <c r="A109" i="1"/>
  <c r="N106" i="1" a="1"/>
  <c r="N106" i="1" s="1"/>
  <c r="M106" i="1" a="1"/>
  <c r="M106" i="1" s="1"/>
  <c r="Q105" i="1"/>
  <c r="N105" i="1" a="1"/>
  <c r="N105" i="1" s="1"/>
  <c r="M105" i="1" a="1"/>
  <c r="M105" i="1" s="1"/>
  <c r="N102" i="1" a="1"/>
  <c r="N102" i="1" s="1"/>
  <c r="M102" i="1" a="1"/>
  <c r="M102" i="1" s="1"/>
  <c r="N99" i="1" a="1"/>
  <c r="N99" i="1" s="1"/>
  <c r="M99" i="1" a="1"/>
  <c r="M99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M96" i="1" a="1"/>
  <c r="M96" i="1" s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G100" i="10"/>
  <c r="M100" i="1" a="1"/>
  <c r="M100" i="1"/>
  <c r="G101" i="10" s="1"/>
  <c r="M101" i="1" a="1"/>
  <c r="M101" i="1"/>
  <c r="G102" i="10" s="1"/>
  <c r="G103" i="10"/>
  <c r="M103" i="1" a="1"/>
  <c r="M103" i="1"/>
  <c r="G104" i="10" s="1"/>
  <c r="M104" i="1" a="1"/>
  <c r="M104" i="1"/>
  <c r="G105" i="10" s="1"/>
  <c r="G106" i="10"/>
  <c r="G107" i="10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M560" i="1" a="1"/>
  <c r="M560" i="1" s="1"/>
  <c r="G561" i="10" s="1"/>
  <c r="M561" i="1" a="1"/>
  <c r="M561" i="1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L92" i="11"/>
  <c r="N100" i="1" a="1"/>
  <c r="N100" i="1" s="1"/>
  <c r="L93" i="11" s="1"/>
  <c r="N101" i="1" a="1"/>
  <c r="N101" i="1" s="1"/>
  <c r="L94" i="11" s="1"/>
  <c r="L95" i="11"/>
  <c r="N103" i="1" a="1"/>
  <c r="N103" i="1" s="1"/>
  <c r="L96" i="11" s="1"/>
  <c r="N104" i="1" a="1"/>
  <c r="N104" i="1" s="1"/>
  <c r="L97" i="11" s="1"/>
  <c r="L98" i="11"/>
  <c r="L99" i="1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85" i="11" s="1"/>
  <c r="R93" i="1"/>
  <c r="R86" i="11" s="1"/>
  <c r="R94" i="1"/>
  <c r="R87" i="11" s="1"/>
  <c r="R96" i="1"/>
  <c r="R89" i="11" s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8" i="1"/>
  <c r="AM471" i="1"/>
  <c r="AM474" i="1"/>
  <c r="AM475" i="1"/>
  <c r="AM477" i="1"/>
  <c r="AM480" i="1"/>
  <c r="AM483" i="1"/>
  <c r="AM484" i="1"/>
  <c r="AM486" i="1"/>
  <c r="AM489" i="1"/>
  <c r="AM492" i="1"/>
  <c r="AM495" i="1"/>
  <c r="AM498" i="1"/>
  <c r="AM501" i="1"/>
  <c r="AM502" i="1"/>
  <c r="AM504" i="1"/>
  <c r="AM507" i="1"/>
  <c r="AM510" i="1"/>
  <c r="AM511" i="1"/>
  <c r="AM513" i="1"/>
  <c r="AM516" i="1"/>
  <c r="AM519" i="1"/>
  <c r="AM520" i="1"/>
  <c r="AM522" i="1"/>
  <c r="AM523" i="1"/>
  <c r="AM525" i="1"/>
  <c r="AM528" i="1"/>
  <c r="AM531" i="1"/>
  <c r="AM532" i="1"/>
  <c r="AM534" i="1"/>
  <c r="AM541" i="1"/>
  <c r="AM543" i="1"/>
  <c r="AM550" i="1"/>
  <c r="AM551" i="1"/>
  <c r="AM552" i="1"/>
  <c r="AM554" i="1"/>
  <c r="AM557" i="1"/>
  <c r="AM560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28" i="10" l="1"/>
  <c r="AM627" i="1"/>
  <c r="L628" i="10" s="1"/>
  <c r="G560" i="10"/>
  <c r="AM559" i="1"/>
  <c r="L560" i="10" s="1"/>
  <c r="G494" i="10"/>
  <c r="AM493" i="1"/>
  <c r="N494" i="10" s="1"/>
  <c r="G562" i="10"/>
  <c r="AM561" i="1"/>
  <c r="N562" i="10" s="1"/>
  <c r="G515" i="10"/>
  <c r="AM514" i="1"/>
  <c r="L515" i="10" s="1"/>
  <c r="G530" i="10"/>
  <c r="AM529" i="1"/>
  <c r="N530" i="10" s="1"/>
  <c r="G467" i="10"/>
  <c r="AM466" i="1"/>
  <c r="BE95" i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1" i="10"/>
  <c r="N561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560" i="10" l="1"/>
  <c r="N628" i="10"/>
  <c r="L562" i="10"/>
  <c r="L10" i="10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<sst xmlns="http://schemas.openxmlformats.org/spreadsheetml/2006/main" count="5518" uniqueCount="1318">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</sst>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G87" activePane="topRight" state="frozen"/>
      <selection pane="topRight" activeCell="A96" sqref="A96:A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1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09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147" t="str">
        <f t="shared" si="19"/>
        <v/>
      </c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>A6345968</v>
      </c>
      <c r="B99" s="155">
        <v>45968</v>
      </c>
      <c r="C99" s="156">
        <f>IF(BS_CONTROLE[[#This Row],[DATA]]="","",WEEKNUM(BS_CONTROLE[[#This Row],[DATA]]))</f>
        <v>45</v>
      </c>
      <c r="D99" s="116" t="s">
        <v>1021</v>
      </c>
      <c r="E99" s="46">
        <v>401</v>
      </c>
      <c r="F99" s="140" t="s">
        <v>835</v>
      </c>
      <c r="G99" s="177" t="str">
        <f>IF(D99="","*",VLOOKUP(F99,BS_ATIVIDADE[],3,FALSE))</f>
        <v>OUTROS</v>
      </c>
      <c r="H99" s="187" t="s">
        <v>441</v>
      </c>
      <c r="I99" s="118" t="s">
        <v>1133</v>
      </c>
      <c r="J99" s="117">
        <v>73</v>
      </c>
      <c r="K99" s="117">
        <v>438</v>
      </c>
      <c r="L99" s="117">
        <v>439</v>
      </c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99" s="118">
        <v>0.35416666666666669</v>
      </c>
      <c r="P99" s="118">
        <v>4.1666666666666664E-2</v>
      </c>
      <c r="Q99" s="117">
        <v>1</v>
      </c>
      <c r="R99" s="10" t="str">
        <f>IFERROR(_xlfn.XLOOKUP(F99, BS_ATIVIDADE[ATIVIDADE],BS_ATIVIDADE[UNIDADE] ), "*")</f>
        <v>BINÁRIO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7" t="s">
        <v>1134</v>
      </c>
      <c r="W99" s="117" t="s">
        <v>1135</v>
      </c>
      <c r="X99" s="116" t="s">
        <v>522</v>
      </c>
      <c r="Y99" s="143"/>
      <c r="Z99" s="116"/>
      <c r="AA99" s="117" t="s">
        <v>520</v>
      </c>
      <c r="AB99" s="115" t="s">
        <v>520</v>
      </c>
      <c r="AC99" s="115" t="s">
        <v>520</v>
      </c>
      <c r="AD99" s="119" t="s">
        <v>520</v>
      </c>
      <c r="AE99" s="119" t="s">
        <v>520</v>
      </c>
      <c r="AF99" s="119" t="s">
        <v>520</v>
      </c>
      <c r="AG99" s="119" t="s">
        <v>520</v>
      </c>
      <c r="AH99" s="16"/>
      <c r="AI99" s="140"/>
      <c r="AJ99" s="9" t="str">
        <f>IF(BS_CONTROLE[[#This Row],[Atividade]]=0, "-", BS_CONTROLE[[#This Row],[Atividade]])</f>
        <v>OUTRAS ATIVIDADES</v>
      </c>
      <c r="AK99" s="34" t="str">
        <f>BS_CONTROLE[[#This Row],[Local - Partida]]</f>
        <v>ZSF</v>
      </c>
      <c r="AL99" s="34" t="str">
        <f>BS_CONTROLE[[#This Row],[Local - Encerramento]]</f>
        <v>TMI</v>
      </c>
      <c r="AM99" s="117" t="str">
        <f>IF(BS_CONTROLE[[#This Row],[Entre - Estações]]=0, "-", BS_CONTROLE[[#This Row],[Entre - Estações]])</f>
        <v>ZRW-TRP</v>
      </c>
      <c r="AN99" s="117" t="str">
        <f>IF(BS_CONTROLE[[#This Row],[SB]]=0, "-", BS_CONTROLE[[#This Row],[SB]])</f>
        <v>ZRWTMI</v>
      </c>
      <c r="AO99" s="117">
        <f>IF(BS_CONTROLE[[#This Row],[SUB]]=0, "-", BS_CONTROLE[[#This Row],[SUB]])</f>
        <v>73</v>
      </c>
      <c r="AP99" s="117">
        <f>BS_CONTROLE[[#This Row],[KM - Inicio]]</f>
        <v>438</v>
      </c>
      <c r="AQ99" s="117">
        <f>BS_CONTROLE[[#This Row],[KM - Inicio]]</f>
        <v>438</v>
      </c>
      <c r="AR99" s="120"/>
      <c r="AS99" s="120"/>
      <c r="AT99" s="120"/>
      <c r="AU99" s="166"/>
      <c r="AV99" s="166"/>
      <c r="AW99" s="15"/>
      <c r="AX99" s="15"/>
      <c r="AY99" s="12">
        <f t="shared" si="17"/>
        <v>0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7" t="str">
        <f>BS_CONTROLE[[#This Row],[Responsavel pelo boletim]]</f>
        <v>Victor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Produção e Intervalo</v>
      </c>
      <c r="BR99" s="21">
        <f t="shared" si="21"/>
        <v>0</v>
      </c>
      <c r="BS99" s="21">
        <f t="shared" si="22"/>
        <v>0</v>
      </c>
      <c r="BT99" s="8" t="str">
        <f t="shared" si="18"/>
        <v/>
      </c>
      <c r="BU99" s="8"/>
    </row>
    <row r="100" spans="1:73">
      <c r="A100" s="147" t="str">
        <f t="shared" si="19"/>
        <v/>
      </c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147" t="str">
        <f t="shared" si="19"/>
        <v/>
      </c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147" t="str">
        <f t="shared" si="19"/>
        <v>EXPANSÃO TURMA 145968</v>
      </c>
      <c r="B102" s="155">
        <v>45968</v>
      </c>
      <c r="C102" s="156">
        <f>IF(BS_CONTROLE[[#This Row],[DATA]]="","",WEEKNUM(BS_CONTROLE[[#This Row],[DATA]]))</f>
        <v>45</v>
      </c>
      <c r="D102" s="116" t="s">
        <v>693</v>
      </c>
      <c r="E102" s="46">
        <v>413</v>
      </c>
      <c r="F102" s="140" t="s">
        <v>737</v>
      </c>
      <c r="G102" s="177" t="str">
        <f>IF(D102="","*",VLOOKUP(F102,BS_ATIVIDADE[],3,FALSE))</f>
        <v>EXPANSÃO</v>
      </c>
      <c r="H102" s="187" t="s">
        <v>375</v>
      </c>
      <c r="I102" s="118" t="s">
        <v>520</v>
      </c>
      <c r="J102" s="117">
        <v>73</v>
      </c>
      <c r="K102" s="117">
        <v>295.25</v>
      </c>
      <c r="L102" s="117" t="s">
        <v>520</v>
      </c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2" s="118">
        <v>0.33333333333333331</v>
      </c>
      <c r="P102" s="118">
        <v>8.3333333333333329E-2</v>
      </c>
      <c r="Q102" s="117">
        <v>1</v>
      </c>
      <c r="R102" s="10" t="str">
        <f>IFERROR(_xlfn.XLOOKUP(F102, BS_ATIVIDADE[ATIVIDADE],BS_ATIVIDADE[UNIDADE] ), "*")</f>
        <v>BINÁRIO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1115</v>
      </c>
      <c r="W102" s="117" t="s">
        <v>1116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140"/>
      <c r="AJ102" s="9" t="str">
        <f>IF(BS_CONTROLE[[#This Row],[Atividade]]=0, "-", BS_CONTROLE[[#This Row],[Atividade]])</f>
        <v>EXPANSÃO - OUTRA ATIVIDADE</v>
      </c>
      <c r="AK102" s="34" t="str">
        <f>BS_CONTROLE[[#This Row],[Local - Partida]]</f>
        <v>ZCF1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ZCF</v>
      </c>
      <c r="AN102" s="117" t="str">
        <f>IF(BS_CONTROLE[[#This Row],[SB]]=0, "-", BS_CONTROLE[[#This Row],[SB]])</f>
        <v>ZCF1</v>
      </c>
      <c r="AO102" s="117">
        <f>IF(BS_CONTROLE[[#This Row],[SUB]]=0, "-", BS_CONTROLE[[#This Row],[SUB]])</f>
        <v>73</v>
      </c>
      <c r="AP102" s="117">
        <f>BS_CONTROLE[[#This Row],[KM - Inicio]]</f>
        <v>295.25</v>
      </c>
      <c r="AQ102" s="117">
        <f>BS_CONTROLE[[#This Row],[KM - Inicio]]</f>
        <v>295.25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Jussimar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/>
      </c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147" t="str">
        <f t="shared" si="19"/>
        <v/>
      </c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147" t="str">
        <f t="shared" si="19"/>
        <v>V4045968</v>
      </c>
      <c r="B105" s="155">
        <v>45968</v>
      </c>
      <c r="C105" s="156">
        <f>IF(BS_CONTROLE[[#This Row],[DATA]]="","",WEEKNUM(BS_CONTROLE[[#This Row],[DATA]]))</f>
        <v>45</v>
      </c>
      <c r="D105" s="157" t="s">
        <v>854</v>
      </c>
      <c r="E105" s="240">
        <v>77</v>
      </c>
      <c r="F105" s="142" t="s">
        <v>797</v>
      </c>
      <c r="G105" s="177" t="str">
        <f>IF(D105="","*",VLOOKUP(F105,BS_ATIVIDADE[],3,FALSE))</f>
        <v>MECANIZAÇÃO - SOCADORA</v>
      </c>
      <c r="H105" s="200" t="s">
        <v>72</v>
      </c>
      <c r="I105" s="158" t="s">
        <v>72</v>
      </c>
      <c r="J105" s="141">
        <v>73</v>
      </c>
      <c r="K105" s="141">
        <v>15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5" s="118">
        <v>0.375</v>
      </c>
      <c r="P105" s="118">
        <v>8.3333333333333329E-2</v>
      </c>
      <c r="Q105" s="117">
        <f>890*2</f>
        <v>1780</v>
      </c>
      <c r="R105" s="10" t="str">
        <f>IFERROR(_xlfn.XLOOKUP(F105, BS_ATIVIDADE[ATIVIDADE],BS_ATIVIDADE[UNIDADE] ), "*")</f>
        <v>M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1176</v>
      </c>
      <c r="W105" s="117" t="s">
        <v>1272</v>
      </c>
      <c r="X105" s="116" t="s">
        <v>522</v>
      </c>
      <c r="Y105" s="143"/>
      <c r="Z105" s="116"/>
      <c r="AA105" s="117">
        <v>1</v>
      </c>
      <c r="AB105" s="115" t="s">
        <v>512</v>
      </c>
      <c r="AC105" s="115" t="s">
        <v>520</v>
      </c>
      <c r="AD105" s="119">
        <v>0.29166666666666669</v>
      </c>
      <c r="AE105" s="117">
        <v>6240</v>
      </c>
      <c r="AF105" s="117" t="s">
        <v>520</v>
      </c>
      <c r="AG105" s="141" t="s">
        <v>520</v>
      </c>
      <c r="AH105" s="16"/>
      <c r="AI105" s="140"/>
      <c r="AJ105" s="9" t="str">
        <f>IF(BS_CONTROLE[[#This Row],[Atividade]]=0, "-", BS_CONTROLE[[#This Row],[Atividade]])</f>
        <v>MECANIZAÇÃO - SOCADORA</v>
      </c>
      <c r="AK105" s="34" t="str">
        <f>BS_CONTROLE[[#This Row],[Local - Partida]]</f>
        <v>ZMAPAT2</v>
      </c>
      <c r="AL105" s="34" t="str">
        <f>BS_CONTROLE[[#This Row],[Local - Encerramento]]</f>
        <v>ZMAPAT2</v>
      </c>
      <c r="AM105" s="117" t="str">
        <f>IF(BS_CONTROLE[[#This Row],[Entre - Estações]]=0, "-", BS_CONTROLE[[#This Row],[Entre - Estações]])</f>
        <v>ZTO-ZDZ</v>
      </c>
      <c r="AN105" s="117" t="str">
        <f>IF(BS_CONTROLE[[#This Row],[SB]]=0, "-", BS_CONTROLE[[#This Row],[SB]])</f>
        <v>K14K18</v>
      </c>
      <c r="AO105" s="117">
        <f>IF(BS_CONTROLE[[#This Row],[SUB]]=0, "-", BS_CONTROLE[[#This Row],[SUB]])</f>
        <v>73</v>
      </c>
      <c r="AP105" s="117">
        <f>BS_CONTROLE[[#This Row],[KM - Inicio]]</f>
        <v>15</v>
      </c>
      <c r="AQ105" s="117">
        <f>BS_CONTROLE[[#This Row],[KM - Inicio]]</f>
        <v>15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Antonioni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V9245968</v>
      </c>
      <c r="B106" s="155">
        <v>45968</v>
      </c>
      <c r="C106" s="156">
        <f>IF(BS_CONTROLE[[#This Row],[DATA]]="","",WEEKNUM(BS_CONTROLE[[#This Row],[DATA]]))</f>
        <v>45</v>
      </c>
      <c r="D106" s="161" t="s">
        <v>895</v>
      </c>
      <c r="E106" s="248"/>
      <c r="F106" s="227" t="s">
        <v>751</v>
      </c>
      <c r="G106" s="177" t="str">
        <f>IF(D106="","*",VLOOKUP(F106,BS_ATIVIDADE[],3,FALSE))</f>
        <v>EXPANSÃO</v>
      </c>
      <c r="H106" s="200" t="s">
        <v>1270</v>
      </c>
      <c r="I106" s="200" t="s">
        <v>1270</v>
      </c>
      <c r="J106" s="141">
        <v>70</v>
      </c>
      <c r="K106" s="141">
        <v>109.26600000000001</v>
      </c>
      <c r="L106" s="117" t="s">
        <v>520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41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6" s="118">
        <v>0.35416666666666669</v>
      </c>
      <c r="P106" s="118">
        <v>8.3333333333333329E-2</v>
      </c>
      <c r="Q106" s="117">
        <v>200</v>
      </c>
      <c r="R106" s="10" t="str">
        <f>IFERROR(_xlfn.XLOOKUP(F106, BS_ATIVIDADE[ATIVIDADE],BS_ATIVIDADE[UNIDADE] ), "*")</f>
        <v>M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7" t="s">
        <v>1271</v>
      </c>
      <c r="W106" s="117" t="s">
        <v>1272</v>
      </c>
      <c r="X106" s="116" t="s">
        <v>522</v>
      </c>
      <c r="Y106" s="143"/>
      <c r="Z106" s="116"/>
      <c r="AA106" s="117">
        <v>1</v>
      </c>
      <c r="AB106" s="115" t="s">
        <v>518</v>
      </c>
      <c r="AC106" s="115" t="s">
        <v>520</v>
      </c>
      <c r="AD106" s="119" t="s">
        <v>520</v>
      </c>
      <c r="AE106" s="117" t="s">
        <v>520</v>
      </c>
      <c r="AF106" s="117" t="s">
        <v>520</v>
      </c>
      <c r="AG106" s="141" t="s">
        <v>520</v>
      </c>
      <c r="AH106" s="16"/>
      <c r="AI106" s="140"/>
      <c r="AJ106" s="9" t="str">
        <f>IF(BS_CONTROLE[[#This Row],[Atividade]]=0, "-", BS_CONTROLE[[#This Row],[Atividade]])</f>
        <v>EXPANSÃO - SOCADORA</v>
      </c>
      <c r="AK106" s="34" t="str">
        <f>BS_CONTROLE[[#This Row],[Local - Partida]]</f>
        <v>109111</v>
      </c>
      <c r="AL106" s="34" t="str">
        <f>BS_CONTROLE[[#This Row],[Local - Encerramento]]</f>
        <v>109111</v>
      </c>
      <c r="AM106" s="117" t="str">
        <f>IF(BS_CONTROLE[[#This Row],[Entre - Estações]]=0, "-", BS_CONTROLE[[#This Row],[Entre - Estações]])</f>
        <v>ZLI-ZCD</v>
      </c>
      <c r="AN106" s="117">
        <f>IF(BS_CONTROLE[[#This Row],[SB]]=0, "-", BS_CONTROLE[[#This Row],[SB]])</f>
        <v>109111</v>
      </c>
      <c r="AO106" s="117">
        <f>IF(BS_CONTROLE[[#This Row],[SUB]]=0, "-", BS_CONTROLE[[#This Row],[SUB]])</f>
        <v>70</v>
      </c>
      <c r="AP106" s="117">
        <f>BS_CONTROLE[[#This Row],[KM - Inicio]]</f>
        <v>109.26600000000001</v>
      </c>
      <c r="AQ106" s="117">
        <f>BS_CONTROLE[[#This Row],[KM - Inicio]]</f>
        <v>109.26600000000001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7" t="str">
        <f>BS_CONTROLE[[#This Row],[Responsavel pelo boletim]]</f>
        <v>Fábio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147" t="str">
        <f t="shared" si="19"/>
        <v/>
      </c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147" t="str">
        <f t="shared" si="19"/>
        <v/>
      </c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147" t="str">
        <f t="shared" si="19"/>
        <v/>
      </c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ref="BT84:BT148" si="23"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4 AA117:AE120 AA115:AE115 AA113:AE113 AC112:AE112 AC116 AC137:AE137 AC140 AA141:AE144 AA123:AE136 AC182 AC189 AC198:AC199 AC214 AA224:AE224 AC242 AA107:AE107" name="Range1_1_7_35_1"/>
    <protectedRange sqref="AF27 AF35 AF103:AF104 AF117:AF121 AF115 AF141:AF144 AF123:AF137 AF224 AF107:AF113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8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5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3:AZ791 AZ6:AZ331">
    <cfRule type="expression" dxfId="234" priority="42847">
      <formula>#REF!=1</formula>
    </cfRule>
  </conditionalFormatting>
  <conditionalFormatting sqref="BF65 V65 U6:U64 U66:U793 BE6:BE811 AY6:AY811">
    <cfRule type="cellIs" dxfId="233" priority="42831" operator="equal">
      <formula>"ERRO"</formula>
    </cfRule>
  </conditionalFormatting>
  <conditionalFormatting sqref="BQ168:BQ795 BQ6:BQ166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1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4 BH417:BH791 BH6:BH27 BH28:BI34 BH35:BH84 BH85:BI88 BH89:BH414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1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8">
      <formula>#REF!=1</formula>
    </cfRule>
  </conditionalFormatting>
  <conditionalFormatting sqref="BP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9" operator="equal">
      <formula>"OPORTUNIDADE"</formula>
    </cfRule>
  </conditionalFormatting>
  <conditionalFormatting sqref="Z198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0">
    <cfRule type="cellIs" dxfId="220" priority="226" operator="equal">
      <formula>"OPORTUNIDADE"</formula>
    </cfRule>
  </conditionalFormatting>
  <conditionalFormatting sqref="Z200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8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9" operator="equal">
      <formula>"OPORTUNIDADE"</formula>
    </cfRule>
  </conditionalFormatting>
  <conditionalFormatting sqref="Y198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0">
    <cfRule type="cellIs" dxfId="214" priority="216" operator="equal">
      <formula>"OPORTUNIDADE"</formula>
    </cfRule>
  </conditionalFormatting>
  <conditionalFormatting sqref="Y200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5" operator="equal">
      <formula>"OPORTUNIDADE"</formula>
    </cfRule>
  </conditionalFormatting>
  <conditionalFormatting sqref="Z217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7:Y221">
    <cfRule type="cellIs" dxfId="208" priority="162" operator="equal">
      <formula>"OPORTUNIDADE"</formula>
    </cfRule>
  </conditionalFormatting>
  <conditionalFormatting sqref="Y217:Y221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5">
    <cfRule type="cellIs" dxfId="205" priority="159" operator="equal">
      <formula>"OPORTUNIDADE"</formula>
    </cfRule>
  </conditionalFormatting>
  <conditionalFormatting sqref="Y215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4">
    <cfRule type="cellIs" dxfId="202" priority="156" operator="equal">
      <formula>"OPORTUNIDADE"</formula>
    </cfRule>
  </conditionalFormatting>
  <conditionalFormatting sqref="Y214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3">
    <cfRule type="cellIs" dxfId="199" priority="153" operator="equal">
      <formula>"OPORTUNIDADE"</formula>
    </cfRule>
  </conditionalFormatting>
  <conditionalFormatting sqref="Y213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2">
    <cfRule type="cellIs" dxfId="196" priority="150" operator="equal">
      <formula>"OPORTUNIDADE"</formula>
    </cfRule>
  </conditionalFormatting>
  <conditionalFormatting sqref="Y212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1">
    <cfRule type="cellIs" dxfId="193" priority="147" operator="equal">
      <formula>"OPORTUNIDADE"</formula>
    </cfRule>
  </conditionalFormatting>
  <conditionalFormatting sqref="Y211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0">
    <cfRule type="cellIs" dxfId="190" priority="144" operator="equal">
      <formula>"OPORTUNIDADE"</formula>
    </cfRule>
  </conditionalFormatting>
  <conditionalFormatting sqref="Y210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7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6:BK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30" operator="equal">
      <formula>"OPORTUNIDADE"</formula>
    </cfRule>
  </conditionalFormatting>
  <conditionalFormatting sqref="Y228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6">
    <cfRule type="cellIs" dxfId="179" priority="124" operator="equal">
      <formula>"OPORTUNIDADE"</formula>
    </cfRule>
  </conditionalFormatting>
  <conditionalFormatting sqref="Y23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5" operator="equal">
      <formula>"OPORTUNIDADE"</formula>
    </cfRule>
  </conditionalFormatting>
  <conditionalFormatting sqref="Y248:Z248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8" operator="equal">
      <formula>"OPORTUNIDADE"</formula>
    </cfRule>
  </conditionalFormatting>
  <conditionalFormatting sqref="Z245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 BN85:BO85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84 BN86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84 BO86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1298</v>
      </c>
      <c r="V1" s="295"/>
      <c r="W1" s="295"/>
    </row>
    <row r="2" spans="1:23" s="91" customFormat="1">
      <c r="A2" s="94" t="s">
        <v>1299</v>
      </c>
      <c r="B2" s="94" t="s">
        <v>1300</v>
      </c>
      <c r="C2" s="94" t="s">
        <v>511</v>
      </c>
      <c r="D2" s="95" t="s">
        <v>1064</v>
      </c>
      <c r="E2" s="95" t="s">
        <v>1065</v>
      </c>
      <c r="F2" s="95" t="s">
        <v>1301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1302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Oportunidade</v>
      </c>
      <c r="C92" s="181" t="str">
        <f>IF(SP_NORTE!Z99="","*",SP_NORTE!Z99)</f>
        <v>*</v>
      </c>
      <c r="D92" s="171" t="str">
        <f>IF(SP_NORTE!S99="","*",SP_NORTE!S99)</f>
        <v>SP NORTE</v>
      </c>
      <c r="E92" s="171" t="str">
        <f>IF(SP_NORTE!T99="","*",SP_NORTE!T99)</f>
        <v>TMI-ZEB</v>
      </c>
      <c r="F92" s="180">
        <f>IF(SP_NORTE!B99="","*",SP_NORTE!B99)</f>
        <v>45968</v>
      </c>
      <c r="G92" s="180" t="str">
        <f>IF(SP_NORTE!D99="","*",SP_NORTE!D99)</f>
        <v>A63</v>
      </c>
      <c r="H92" s="180" t="str">
        <f>IF(SP_NORTE!F99="","*",SP_NORTE!F99)</f>
        <v>OUTRAS ATIVIDADES</v>
      </c>
      <c r="I92" s="180" t="str">
        <f>IF(SP_NORTE!H99="","*",SP_NORTE!H99)</f>
        <v>ZSF</v>
      </c>
      <c r="J92" s="180" t="str">
        <f>IF(SP_NORTE!I99="","*",SP_NORTE!I99)</f>
        <v>TMI</v>
      </c>
      <c r="K92" s="171" t="str">
        <f>IF(SP_NORTE!M99="","*",SP_NORTE!M99)</f>
        <v>ZRW-TRP</v>
      </c>
      <c r="L92" s="171" t="str">
        <f>IF(SP_NORTE!N99="","*",SP_NORTE!N99)</f>
        <v>ZRWTMI</v>
      </c>
      <c r="M92" s="172">
        <f>IF(SP_NORTE!J99="","*",SP_NORTE!J99)</f>
        <v>73</v>
      </c>
      <c r="N92" s="179">
        <f>IF(SP_NORTE!K99="","*",SP_NORTE!K99)</f>
        <v>438</v>
      </c>
      <c r="O92" s="179">
        <f>IF(SP_NORTE!L99="","*",SP_NORTE!L99)</f>
        <v>439</v>
      </c>
      <c r="P92" s="178">
        <f>IF(SP_NORTE!O99="","*",SP_NORTE!O99)</f>
        <v>0.35416666666666669</v>
      </c>
      <c r="Q92" s="178">
        <f>IF(SP_NORTE!P99="","*",SP_NORTE!P99)</f>
        <v>4.1666666666666664E-2</v>
      </c>
      <c r="R92" s="180" t="str">
        <f>IF(SP_NORTE!Q99="","*",CONCATENATE(SP_NORTE!Q99," ",SP_NORTE!R99))</f>
        <v>1 BINÁRIO</v>
      </c>
      <c r="S92" s="180" t="str">
        <f>IF(SP_NORTE!V99="","*",SP_NORTE!V99)</f>
        <v>Victor</v>
      </c>
      <c r="T92" s="180" t="str">
        <f>IF(SP_NORTE!W99="","*",SP_NORTE!W99)</f>
        <v xml:space="preserve">Descarga de dormentes para Infra no km 438 ao 439 (2h) </v>
      </c>
      <c r="U92" s="169">
        <f ca="1">_xlfn.XLOOKUP(G92&amp;$U$2,BS_CONTROLE[CHAVE],BS_CONTROLE[Quantidade_11],"-")</f>
        <v>1</v>
      </c>
      <c r="V92" s="169">
        <f ca="1">_xlfn.XLOOKUP(G92&amp;$V$2,BS_CONTROLE[CHAVE],BS_CONTROLE[Quantidade_11],"-")</f>
        <v>1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Oportunidade</v>
      </c>
      <c r="C95" s="181" t="str">
        <f>IF(SP_NORTE!Z102="","*",SP_NORTE!Z102)</f>
        <v>*</v>
      </c>
      <c r="D95" s="171" t="str">
        <f>IF(SP_NORTE!S102="","*",SP_NORTE!S102)</f>
        <v>SP NORTE</v>
      </c>
      <c r="E95" s="171" t="str">
        <f>IF(SP_NORTE!T102="","*",SP_NORTE!T102)</f>
        <v>TMI-ZEB</v>
      </c>
      <c r="F95" s="180">
        <f>IF(SP_NORTE!B102="","*",SP_NORTE!B102)</f>
        <v>45968</v>
      </c>
      <c r="G95" s="180" t="str">
        <f>IF(SP_NORTE!D102="","*",SP_NORTE!D102)</f>
        <v>EXPANSÃO TURMA 1</v>
      </c>
      <c r="H95" s="180" t="str">
        <f>IF(SP_NORTE!F102="","*",SP_NORTE!F102)</f>
        <v>EXPANSÃO - OUTRA ATIVIDADE</v>
      </c>
      <c r="I95" s="180" t="str">
        <f>IF(SP_NORTE!H102="","*",SP_NORTE!H102)</f>
        <v>ZCF1</v>
      </c>
      <c r="J95" s="180" t="str">
        <f>IF(SP_NORTE!I102="","*",SP_NORTE!I102)</f>
        <v>-</v>
      </c>
      <c r="K95" s="171" t="str">
        <f>IF(SP_NORTE!M102="","*",SP_NORTE!M102)</f>
        <v>ZCF</v>
      </c>
      <c r="L95" s="171" t="str">
        <f>IF(SP_NORTE!N102="","*",SP_NORTE!N102)</f>
        <v>ZCF1</v>
      </c>
      <c r="M95" s="172">
        <f>IF(SP_NORTE!J102="","*",SP_NORTE!J102)</f>
        <v>73</v>
      </c>
      <c r="N95" s="179">
        <f>IF(SP_NORTE!K102="","*",SP_NORTE!K102)</f>
        <v>295.25</v>
      </c>
      <c r="O95" s="179" t="str">
        <f>IF(SP_NORTE!L102="","*",SP_NORTE!L102)</f>
        <v>-</v>
      </c>
      <c r="P95" s="178">
        <f>IF(SP_NORTE!O102="","*",SP_NORTE!O102)</f>
        <v>0.33333333333333331</v>
      </c>
      <c r="Q95" s="178">
        <f>IF(SP_NORTE!P102="","*",SP_NORTE!P102)</f>
        <v>8.3333333333333329E-2</v>
      </c>
      <c r="R95" s="180" t="str">
        <f>IF(SP_NORTE!Q102="","*",CONCATENATE(SP_NORTE!Q102," ",SP_NORTE!R102))</f>
        <v>1 BINÁRIO</v>
      </c>
      <c r="S95" s="180" t="str">
        <f>IF(SP_NORTE!V102="","*",SP_NORTE!V102)</f>
        <v>Jussimar</v>
      </c>
      <c r="T95" s="180" t="str">
        <f>IF(SP_NORTE!W102="","*",SP_NORTE!W102)</f>
        <v>Montagem de AMV</v>
      </c>
      <c r="U95" s="169">
        <f ca="1">_xlfn.XLOOKUP(G95&amp;$U$2,BS_CONTROLE[CHAVE],BS_CONTROLE[Quantidade_11],"-")</f>
        <v>0</v>
      </c>
      <c r="V95" s="169">
        <f ca="1">_xlfn.XLOOKUP(G95&amp;$V$2,BS_CONTROLE[CHAVE],BS_CONTROLE[Quantidade_11],"-")</f>
        <v>0</v>
      </c>
      <c r="W95" s="169">
        <f ca="1">_xlfn.XLOOKUP(G95&amp;$W$2,BS_CONTROLE[CHAVE],BS_CONTROLE[Quantidade_11],"-")</f>
        <v>0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Oportunidade</v>
      </c>
      <c r="C98" s="181" t="str">
        <f>IF(SP_NORTE!Z105="","*",SP_NORTE!Z105)</f>
        <v>*</v>
      </c>
      <c r="D98" s="171" t="str">
        <f>IF(SP_NORTE!S105="","*",SP_NORTE!S105)</f>
        <v>SP NORTE</v>
      </c>
      <c r="E98" s="171" t="str">
        <f>IF(SP_NORTE!T105="","*",SP_NORTE!T105)</f>
        <v>ZCZ-ZTI</v>
      </c>
      <c r="F98" s="180">
        <f>IF(SP_NORTE!B105="","*",SP_NORTE!B105)</f>
        <v>45968</v>
      </c>
      <c r="G98" s="180" t="str">
        <f>IF(SP_NORTE!D105="","*",SP_NORTE!D105)</f>
        <v>V40</v>
      </c>
      <c r="H98" s="180" t="str">
        <f>IF(SP_NORTE!F105="","*",SP_NORTE!F105)</f>
        <v>MECANIZAÇÃO - SOCADORA</v>
      </c>
      <c r="I98" s="180" t="str">
        <f>IF(SP_NORTE!H105="","*",SP_NORTE!H105)</f>
        <v>ZMAPAT2</v>
      </c>
      <c r="J98" s="180" t="str">
        <f>IF(SP_NORTE!I105="","*",SP_NORTE!I105)</f>
        <v>ZMAPAT2</v>
      </c>
      <c r="K98" s="171" t="str">
        <f>IF(SP_NORTE!M105="","*",SP_NORTE!M105)</f>
        <v>ZTO-ZDZ</v>
      </c>
      <c r="L98" s="171" t="str">
        <f>IF(SP_NORTE!N105="","*",SP_NORTE!N105)</f>
        <v>K14K18</v>
      </c>
      <c r="M98" s="172">
        <f>IF(SP_NORTE!J105="","*",SP_NORTE!J105)</f>
        <v>73</v>
      </c>
      <c r="N98" s="179">
        <f>IF(SP_NORTE!K105="","*",SP_NORTE!K105)</f>
        <v>15</v>
      </c>
      <c r="O98" s="179" t="str">
        <f>IF(SP_NORTE!L105="","*",SP_NORTE!L105)</f>
        <v>-</v>
      </c>
      <c r="P98" s="178">
        <f>IF(SP_NORTE!O105="","*",SP_NORTE!O105)</f>
        <v>0.375</v>
      </c>
      <c r="Q98" s="178">
        <f>IF(SP_NORTE!P105="","*",SP_NORTE!P105)</f>
        <v>8.3333333333333329E-2</v>
      </c>
      <c r="R98" s="180" t="str">
        <f>IF(SP_NORTE!Q105="","*",CONCATENATE(SP_NORTE!Q105," ",SP_NORTE!R105))</f>
        <v>1780 M</v>
      </c>
      <c r="S98" s="180" t="str">
        <f>IF(SP_NORTE!V105="","*",SP_NORTE!V105)</f>
        <v>Antonioni</v>
      </c>
      <c r="T98" s="180" t="str">
        <f>IF(SP_NORTE!W105="","*",SP_NORTE!W105)</f>
        <v>Socaria mecanizada</v>
      </c>
      <c r="U98" s="169">
        <f ca="1">_xlfn.XLOOKUP(G98&amp;$U$2,BS_CONTROLE[CHAVE],BS_CONTROLE[Quantidade_11],"-")</f>
        <v>0</v>
      </c>
      <c r="V98" s="169">
        <f ca="1">_xlfn.XLOOKUP(G98&amp;$V$2,BS_CONTROLE[CHAVE],BS_CONTROLE[Quantidade_11],"-")</f>
        <v>0</v>
      </c>
      <c r="W98" s="169">
        <f ca="1">_xlfn.XLOOKUP(G98&amp;$W$2,BS_CONTROLE[CHAVE],BS_CONTROLE[Quantidade_11],"-")</f>
        <v>0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Oportunidade</v>
      </c>
      <c r="C99" s="181" t="str">
        <f>IF(SP_NORTE!Z106="","*",SP_NORTE!Z106)</f>
        <v>*</v>
      </c>
      <c r="D99" s="171" t="str">
        <f>IF(SP_NORTE!S106="","*",SP_NORTE!S106)</f>
        <v>SP NORTE</v>
      </c>
      <c r="E99" s="171" t="str">
        <f>IF(SP_NORTE!T106="","*",SP_NORTE!T106)</f>
        <v>ZBV-ZTI</v>
      </c>
      <c r="F99" s="180">
        <f>IF(SP_NORTE!B106="","*",SP_NORTE!B106)</f>
        <v>45968</v>
      </c>
      <c r="G99" s="180" t="str">
        <f>IF(SP_NORTE!D106="","*",SP_NORTE!D106)</f>
        <v>V92</v>
      </c>
      <c r="H99" s="180" t="str">
        <f>IF(SP_NORTE!F106="","*",SP_NORTE!F106)</f>
        <v>EXPANSÃO - SOCADORA</v>
      </c>
      <c r="I99" s="180" t="str">
        <f>IF(SP_NORTE!H106="","*",SP_NORTE!H106)</f>
        <v>109111</v>
      </c>
      <c r="J99" s="180" t="str">
        <f>IF(SP_NORTE!I106="","*",SP_NORTE!I106)</f>
        <v>109111</v>
      </c>
      <c r="K99" s="171" t="str">
        <f>IF(SP_NORTE!M106="","*",SP_NORTE!M106)</f>
        <v>ZLI-ZCD</v>
      </c>
      <c r="L99" s="171">
        <f>IF(SP_NORTE!N106="","*",SP_NORTE!N106)</f>
        <v>109111</v>
      </c>
      <c r="M99" s="172">
        <f>IF(SP_NORTE!J106="","*",SP_NORTE!J106)</f>
        <v>70</v>
      </c>
      <c r="N99" s="179">
        <f>IF(SP_NORTE!K106="","*",SP_NORTE!K106)</f>
        <v>109.26600000000001</v>
      </c>
      <c r="O99" s="179" t="str">
        <f>IF(SP_NORTE!L106="","*",SP_NORTE!L106)</f>
        <v>-</v>
      </c>
      <c r="P99" s="178">
        <f>IF(SP_NORTE!O106="","*",SP_NORTE!O106)</f>
        <v>0.35416666666666669</v>
      </c>
      <c r="Q99" s="178">
        <f>IF(SP_NORTE!P106="","*",SP_NORTE!P106)</f>
        <v>8.3333333333333329E-2</v>
      </c>
      <c r="R99" s="180" t="str">
        <f>IF(SP_NORTE!Q106="","*",CONCATENATE(SP_NORTE!Q106," ",SP_NORTE!R106))</f>
        <v>200 M</v>
      </c>
      <c r="S99" s="180" t="str">
        <f>IF(SP_NORTE!V106="","*",SP_NORTE!V106)</f>
        <v>Fábio</v>
      </c>
      <c r="T99" s="180" t="str">
        <f>IF(SP_NORTE!W106="","*",SP_NORTE!W106)</f>
        <v>Socaria mecanizada</v>
      </c>
      <c r="U99" s="169">
        <f ca="1">_xlfn.XLOOKUP(G99&amp;$U$2,BS_CONTROLE[CHAVE],BS_CONTROLE[Quantidade_11],"-")</f>
        <v>0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1304</v>
      </c>
      <c r="D5" s="297"/>
      <c r="E5" s="297"/>
      <c r="F5" s="297"/>
      <c r="G5" s="297"/>
      <c r="H5" s="297"/>
      <c r="I5" s="297"/>
      <c r="J5" s="298"/>
      <c r="K5" s="299" t="s">
        <v>1305</v>
      </c>
      <c r="L5" s="300"/>
      <c r="M5" s="300"/>
      <c r="N5" s="300"/>
      <c r="O5" s="301" t="s">
        <v>1306</v>
      </c>
      <c r="P5" s="302"/>
    </row>
    <row r="6" spans="1:16" s="81" customFormat="1" ht="15" customHeight="1">
      <c r="A6" s="73" t="s">
        <v>1301</v>
      </c>
      <c r="B6" s="82" t="s">
        <v>1300</v>
      </c>
      <c r="C6" s="83" t="s">
        <v>1064</v>
      </c>
      <c r="D6" s="84" t="s">
        <v>1065</v>
      </c>
      <c r="E6" s="83" t="s">
        <v>1307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1308</v>
      </c>
      <c r="M6" s="87" t="s">
        <v>710</v>
      </c>
      <c r="N6" s="88" t="s">
        <v>1059</v>
      </c>
      <c r="O6" s="204" t="s">
        <v>1102</v>
      </c>
      <c r="P6" s="149" t="s">
        <v>1309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IF(SP_NORTE!B99="","*",SP_NORTE!B99)</f>
        <v>45968</v>
      </c>
      <c r="B100" s="90" t="str">
        <f>IF(SP_NORTE!X99="","*",SP_NORTE!X99)</f>
        <v>Oportunidade</v>
      </c>
      <c r="C100" s="90" t="str">
        <f>IF(SP_NORTE!S99="","*",SP_NORTE!S99)</f>
        <v>SP NORTE</v>
      </c>
      <c r="D100" s="90" t="str">
        <f>IF(SP_NORTE!T99="","*",SP_NORTE!T99)</f>
        <v>TMI-ZEB</v>
      </c>
      <c r="E100" s="90" t="str">
        <f>IF(SP_NORTE!D99="","*",SP_NORTE!D99)</f>
        <v>A63</v>
      </c>
      <c r="F100" s="90" t="str">
        <f>IF(SP_NORTE!H99="","*",SP_NORTE!H99)</f>
        <v>ZSF</v>
      </c>
      <c r="G100" s="90" t="str">
        <f>IF(SP_NORTE!M99="","*",SP_NORTE!M99)</f>
        <v>ZRW-TRP</v>
      </c>
      <c r="H100" s="129">
        <f>IF(SP_NORTE!K99="","*",SP_NORTE!K99)</f>
        <v>438</v>
      </c>
      <c r="I100" s="126">
        <f>IF(SP_NORTE!O99="","*",SP_NORTE!O99)</f>
        <v>0.35416666666666669</v>
      </c>
      <c r="J100" s="126">
        <f>IF(SP_NORTE!P99="","*",SP_NORTE!P99)</f>
        <v>4.1666666666666664E-2</v>
      </c>
      <c r="K100" s="90" t="str">
        <f>IF(SP_NORTE!AK99="","*",SP_NORTE!AK99)</f>
        <v>ZSF</v>
      </c>
      <c r="L100" s="90" t="str">
        <f>IF(SP_NORTE!AM99="","*",SP_NORTE!AM99)</f>
        <v>ZRW-TRP</v>
      </c>
      <c r="M100" s="90">
        <f>IF(SP_NORTE!AP99="","*",SP_NORTE!AP99)</f>
        <v>438</v>
      </c>
      <c r="N100" s="90" t="str">
        <f>IF(SP_NORTE!AM99="","*",SP_NORTE!AM99)</f>
        <v>ZRW-TRP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EXPANSÃO TURMA 1</v>
      </c>
      <c r="F103" s="90" t="str">
        <f>IF(SP_NORTE!H102="","*",SP_NORTE!H102)</f>
        <v>ZCF1</v>
      </c>
      <c r="G103" s="90" t="str">
        <f>IF(SP_NORTE!M102="","*",SP_NORTE!M102)</f>
        <v>ZCF</v>
      </c>
      <c r="H103" s="129">
        <f>IF(SP_NORTE!K102="","*",SP_NORTE!K102)</f>
        <v>295.25</v>
      </c>
      <c r="I103" s="126">
        <f>IF(SP_NORTE!O102="","*",SP_NORTE!O102)</f>
        <v>0.33333333333333331</v>
      </c>
      <c r="J103" s="126">
        <f>IF(SP_NORTE!P102="","*",SP_NORTE!P102)</f>
        <v>8.3333333333333329E-2</v>
      </c>
      <c r="K103" s="90" t="str">
        <f>IF(SP_NORTE!AK102="","*",SP_NORTE!AK102)</f>
        <v>ZCF1</v>
      </c>
      <c r="L103" s="90" t="str">
        <f>IF(SP_NORTE!AM102="","*",SP_NORTE!AM102)</f>
        <v>ZCF</v>
      </c>
      <c r="M103" s="90">
        <f>IF(SP_NORTE!AP102="","*",SP_NORTE!AP102)</f>
        <v>295.25</v>
      </c>
      <c r="N103" s="90" t="str">
        <f>IF(SP_NORTE!AM102="","*",SP_NORTE!AM102)</f>
        <v>ZCF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V40</v>
      </c>
      <c r="F106" s="90" t="str">
        <f>IF(SP_NORTE!H105="","*",SP_NORTE!H105)</f>
        <v>ZMAPAT2</v>
      </c>
      <c r="G106" s="90" t="str">
        <f>IF(SP_NORTE!M105="","*",SP_NORTE!M105)</f>
        <v>ZTO-ZDZ</v>
      </c>
      <c r="H106" s="129">
        <f>IF(SP_NORTE!K105="","*",SP_NORTE!K105)</f>
        <v>15</v>
      </c>
      <c r="I106" s="126">
        <f>IF(SP_NORTE!O105="","*",SP_NORTE!O105)</f>
        <v>0.375</v>
      </c>
      <c r="J106" s="126">
        <f>IF(SP_NORTE!P105="","*",SP_NORTE!P105)</f>
        <v>8.3333333333333329E-2</v>
      </c>
      <c r="K106" s="90" t="str">
        <f>IF(SP_NORTE!AK105="","*",SP_NORTE!AK105)</f>
        <v>ZMAPAT2</v>
      </c>
      <c r="L106" s="90" t="str">
        <f>IF(SP_NORTE!AM105="","*",SP_NORTE!AM105)</f>
        <v>ZTO-ZDZ</v>
      </c>
      <c r="M106" s="90">
        <f>IF(SP_NORTE!AP105="","*",SP_NORTE!AP105)</f>
        <v>15</v>
      </c>
      <c r="N106" s="90" t="str">
        <f>IF(SP_NORTE!AM105="","*",SP_NORTE!AM105)</f>
        <v>ZTO-ZDZ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ZBV-ZTI</v>
      </c>
      <c r="E107" s="90" t="str">
        <f>IF(SP_NORTE!D106="","*",SP_NORTE!D106)</f>
        <v>V92</v>
      </c>
      <c r="F107" s="90" t="str">
        <f>IF(SP_NORTE!H106="","*",SP_NORTE!H106)</f>
        <v>109111</v>
      </c>
      <c r="G107" s="90" t="str">
        <f>IF(SP_NORTE!M106="","*",SP_NORTE!M106)</f>
        <v>ZLI-ZCD</v>
      </c>
      <c r="H107" s="129">
        <f>IF(SP_NORTE!K106="","*",SP_NORTE!K106)</f>
        <v>109.26600000000001</v>
      </c>
      <c r="I107" s="126">
        <f>IF(SP_NORTE!O106="","*",SP_NORTE!O106)</f>
        <v>0.35416666666666669</v>
      </c>
      <c r="J107" s="126">
        <f>IF(SP_NORTE!P106="","*",SP_NORTE!P106)</f>
        <v>8.3333333333333329E-2</v>
      </c>
      <c r="K107" s="90" t="str">
        <f>IF(SP_NORTE!AK106="","*",SP_NORTE!AK106)</f>
        <v>109111</v>
      </c>
      <c r="L107" s="90" t="str">
        <f>IF(SP_NORTE!AM106="","*",SP_NORTE!AM106)</f>
        <v>ZLI-ZCD</v>
      </c>
      <c r="M107" s="90">
        <f>IF(SP_NORTE!AP106="","*",SP_NORTE!AP106)</f>
        <v>109.26600000000001</v>
      </c>
      <c r="N107" s="90" t="str">
        <f>IF(SP_NORTE!AM106="","*",SP_NORTE!AM106)</f>
        <v>ZLI-ZCD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1310</v>
      </c>
      <c r="C2" s="134" t="s">
        <v>1049</v>
      </c>
      <c r="D2" s="83" t="s">
        <v>1051</v>
      </c>
      <c r="E2" s="83" t="s">
        <v>1311</v>
      </c>
      <c r="F2" s="111" t="s">
        <v>1312</v>
      </c>
      <c r="G2" s="83" t="s">
        <v>1313</v>
      </c>
      <c r="H2" s="83" t="s">
        <v>1314</v>
      </c>
      <c r="I2" s="83" t="s">
        <v>1315</v>
      </c>
      <c r="J2" s="83" t="s">
        <v>1316</v>
      </c>
      <c r="K2" s="85" t="s">
        <v>1317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>
        <f>IF(SP_NORTE!B99="","*",SP_NORTE!B99)</f>
        <v>45968</v>
      </c>
      <c r="D85" s="106" t="str">
        <f>IF(SP_NORTE!D99="","*",SP_NORTE!D99)</f>
        <v>A63</v>
      </c>
      <c r="E85" s="106" t="str">
        <f>IF(SP_NORTE!H99="","*",SP_NORTE!H99)</f>
        <v>ZSF</v>
      </c>
      <c r="F85" s="112" t="str">
        <f>IF(SP_NORTE!M99="","*",SP_NORTE!M99)</f>
        <v>ZRW-TRP</v>
      </c>
      <c r="G85" s="107" t="str">
        <f>IF(SP_NORTE!I99="","*",SP_NORTE!I99)</f>
        <v>TMI</v>
      </c>
      <c r="H85" s="107" t="str">
        <f>IF(SP_NORTE!AB99="","*",SP_NORTE!AB99)</f>
        <v>-</v>
      </c>
      <c r="I85" s="107" t="str">
        <f>IF(SP_NORTE!AC99="","*",SP_NORTE!AC99)</f>
        <v>-</v>
      </c>
      <c r="J85" s="108" t="str">
        <f>IF(SP_NORTE!AA99="","*",SP_NORTE!AA99)</f>
        <v>-</v>
      </c>
      <c r="K85" s="109" t="str">
        <f>IF(SP_NORTE!AD99="","*",SP_NORTE!AD99)</f>
        <v>-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>
        <f>IF(SP_NORTE!B102="","*",SP_NORTE!B102)</f>
        <v>45968</v>
      </c>
      <c r="D88" s="106" t="str">
        <f>IF(SP_NORTE!D102="","*",SP_NORTE!D102)</f>
        <v>EXPANSÃO TURMA 1</v>
      </c>
      <c r="E88" s="106" t="str">
        <f>IF(SP_NORTE!H102="","*",SP_NORTE!H102)</f>
        <v>ZCF1</v>
      </c>
      <c r="F88" s="112" t="str">
        <f>IF(SP_NORTE!M102="","*",SP_NORTE!M102)</f>
        <v>ZCF</v>
      </c>
      <c r="G88" s="107" t="str">
        <f>IF(SP_NORTE!I102="","*",SP_NORTE!I102)</f>
        <v>-</v>
      </c>
      <c r="H88" s="107" t="str">
        <f>IF(SP_NORTE!AB102="","*",SP_NORTE!AB102)</f>
        <v>-</v>
      </c>
      <c r="I88" s="107" t="str">
        <f>IF(SP_NORTE!AC102="","*",SP_NORTE!AC102)</f>
        <v>-</v>
      </c>
      <c r="J88" s="108" t="str">
        <f>IF(SP_NORTE!AA102="","*",SP_NORTE!AA102)</f>
        <v>-</v>
      </c>
      <c r="K88" s="109" t="str">
        <f>IF(SP_NORTE!AD102="","*",SP_NORTE!AD102)</f>
        <v>-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>
        <f>IF(SP_NORTE!B105="","*",SP_NORTE!B105)</f>
        <v>45968</v>
      </c>
      <c r="D91" s="106" t="str">
        <f>IF(SP_NORTE!D105="","*",SP_NORTE!D105)</f>
        <v>V40</v>
      </c>
      <c r="E91" s="106" t="str">
        <f>IF(SP_NORTE!H105="","*",SP_NORTE!H105)</f>
        <v>ZMAPAT2</v>
      </c>
      <c r="F91" s="112" t="str">
        <f>IF(SP_NORTE!M105="","*",SP_NORTE!M105)</f>
        <v>ZTO-ZDZ</v>
      </c>
      <c r="G91" s="107" t="str">
        <f>IF(SP_NORTE!I105="","*",SP_NORTE!I105)</f>
        <v>ZMAPAT2</v>
      </c>
      <c r="H91" s="107" t="str">
        <f>IF(SP_NORTE!AB105="","*",SP_NORTE!AB105)</f>
        <v>FIXO</v>
      </c>
      <c r="I91" s="107" t="str">
        <f>IF(SP_NORTE!AC105="","*",SP_NORTE!AC105)</f>
        <v>-</v>
      </c>
      <c r="J91" s="108">
        <f>IF(SP_NORTE!AA105="","*",SP_NORTE!AA105)</f>
        <v>1</v>
      </c>
      <c r="K91" s="109">
        <f>IF(SP_NORTE!AD105="","*",SP_NORTE!AD105)</f>
        <v>0.29166666666666669</v>
      </c>
    </row>
    <row r="92" spans="2:11" s="110" customFormat="1" hidden="1">
      <c r="B92" s="106" t="str">
        <f>IF(SP_NORTE!Y106="","*",SP_NORTE!Y106)</f>
        <v>*</v>
      </c>
      <c r="C92" s="107">
        <f>IF(SP_NORTE!B106="","*",SP_NORTE!B106)</f>
        <v>45968</v>
      </c>
      <c r="D92" s="106" t="str">
        <f>IF(SP_NORTE!D106="","*",SP_NORTE!D106)</f>
        <v>V92</v>
      </c>
      <c r="E92" s="106" t="str">
        <f>IF(SP_NORTE!H106="","*",SP_NORTE!H106)</f>
        <v>109111</v>
      </c>
      <c r="F92" s="112" t="str">
        <f>IF(SP_NORTE!M106="","*",SP_NORTE!M106)</f>
        <v>ZLI-ZCD</v>
      </c>
      <c r="G92" s="107" t="str">
        <f>IF(SP_NORTE!I106="","*",SP_NORTE!I106)</f>
        <v>109111</v>
      </c>
      <c r="H92" s="107" t="str">
        <f>IF(SP_NORTE!AB106="","*",SP_NORTE!AB106)</f>
        <v>ESCALA</v>
      </c>
      <c r="I92" s="107" t="str">
        <f>IF(SP_NORTE!AC106="","*",SP_NORTE!AC106)</f>
        <v>-</v>
      </c>
      <c r="J92" s="108">
        <f>IF(SP_NORTE!AA106="","*",SP_NORTE!AA106)</f>
        <v>1</v>
      </c>
      <c r="K92" s="109" t="str">
        <f>IF(SP_NORTE!AD106="","*",SP_NORTE!AD106)</f>
        <v>-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2025-11-06T14:30:52Z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