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56" documentId="120_S{118792C3-22EF-5104-A093-F22BFE3913F3}" xr6:coauthVersionLast="47" xr6:coauthVersionMax="47" xr10:uidLastSave="{8479413A-4999-4D5B-A7EE-DE51A91DB3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6" i="1" l="1"/>
  <c r="G766" i="1"/>
  <c r="M766" i="1" a="1"/>
  <c r="M766" i="1"/>
  <c r="N766" i="1" a="1"/>
  <c r="N766" i="1"/>
  <c r="R766" i="1"/>
  <c r="S766" i="1" a="1"/>
  <c r="S766" i="1"/>
  <c r="T766" i="1" a="1"/>
  <c r="T766" i="1"/>
  <c r="U766" i="1" a="1"/>
  <c r="U766" i="1"/>
  <c r="AJ766" i="1"/>
  <c r="AK766" i="1"/>
  <c r="AL766" i="1"/>
  <c r="AM766" i="1"/>
  <c r="AN766" i="1"/>
  <c r="AO766" i="1"/>
  <c r="AP766" i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766" i="1" l="1"/>
  <c r="G598" i="10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<sst xmlns="http://schemas.openxmlformats.org/spreadsheetml/2006/main" count="11090" uniqueCount="1857">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</sst>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E1" activePane="topRight" state="frozen"/>
      <selection pane="topRight" activeCell="BJ333" sqref="BJ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e">
        <f>IF(AND(BR321&lt;1,BS321&lt;1),"Produção e Intervalo",IF(BR321&lt;1,"Intervalo",IF(BS321&lt;1,"Produção","Aderente")))</f>
        <v>#VALUE!</v>
      </c>
      <c r="BR321" s="22" t="e">
        <f>IF(OR(B321="",F321=""),"*",AY766/P321)</f>
        <v>#VALUE!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1175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1816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1817</v>
      </c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1818</v>
      </c>
      <c r="N326" s="142" t="s">
        <v>1819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1820</v>
      </c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1822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1823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1</v>
      </c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1175</v>
      </c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1824</v>
      </c>
      <c r="N333" s="142" t="s">
        <v>1825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1826</v>
      </c>
      <c r="W333" s="118" t="s">
        <v>1827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1828</v>
      </c>
      <c r="W335" s="118" t="s">
        <v>1829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1830</v>
      </c>
      <c r="N338" s="142" t="s">
        <v>1831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1832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1833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1834</v>
      </c>
      <c r="BK339" s="196" t="s">
        <v>1834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1835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1836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A766" s="280"/>
      <c r="B766" s="160"/>
      <c r="C766" s="161" t="str">
        <f>IF(BS_CONTROLE[[#This Row],[DATA]]="","",WEEKNUM(BS_CONTROLE[[#This Row],[DATA]]))</f>
        <v/>
      </c>
      <c r="D766" s="162"/>
      <c r="E766" s="278"/>
      <c r="F766" s="279"/>
      <c r="G766" s="281" t="str">
        <f>IF(D766="","*",VLOOKUP(F766,BS_ATIVIDADE[],3,FALSE))</f>
        <v>*</v>
      </c>
      <c r="H766" s="221"/>
      <c r="I766" s="164"/>
      <c r="J766" s="282"/>
      <c r="K766" s="282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83"/>
      <c r="P766" s="283"/>
      <c r="Q766" s="166"/>
      <c r="R766" s="284" t="str">
        <f>IFERROR(_xlfn.XLOOKUP(F766, BS_ATIVIDADE[ATIVIDADE],BS_ATIVIDADE[UNIDADE] ), "*")</f>
        <v>*</v>
      </c>
      <c r="S766" s="27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7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8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86"/>
      <c r="AI766" s="216"/>
      <c r="AJ766" s="287" t="str">
        <f>IF(BS_CONTROLE[[#This Row],[Atividade]]=0, "-", BS_CONTROLE[[#This Row],[Atividade]])</f>
        <v>-</v>
      </c>
      <c r="AK766" s="288">
        <f>BS_CONTROLE[[#This Row],[Local - Partida]]</f>
        <v>0</v>
      </c>
      <c r="AL766" s="288">
        <f>BS_CONTROLE[[#This Row],[Local - Encerramento]]</f>
        <v>0</v>
      </c>
      <c r="AM766" s="289" t="str">
        <f>IF(BS_CONTROLE[[#This Row],[Entre - Estações]]=0, "-", BS_CONTROLE[[#This Row],[Entre - Estações]])</f>
        <v>-</v>
      </c>
      <c r="AN766" s="290" t="str">
        <f>IF(BS_CONTROLE[[#This Row],[SB]]=0, "-", BS_CONTROLE[[#This Row],[SB]])</f>
        <v>-</v>
      </c>
      <c r="AO766" s="291" t="str">
        <f>IF(BS_CONTROLE[[#This Row],[SUB]]=0, "-", BS_CONTROLE[[#This Row],[SUB]])</f>
        <v>-</v>
      </c>
      <c r="AP766" s="166">
        <f>BS_CONTROLE[[#This Row],[KM - Inicio]]</f>
        <v>0</v>
      </c>
      <c r="AQ766" s="291">
        <f>BS_CONTROLE[[#This Row],[KM - Inicio]]</f>
        <v>0</v>
      </c>
      <c r="AR766" s="292"/>
      <c r="AS766" s="292"/>
      <c r="AT766" s="292"/>
      <c r="AU766" s="293"/>
      <c r="AV766" s="293"/>
      <c r="AW766" s="293"/>
      <c r="AX766" s="293"/>
      <c r="AY766" s="294" t="str">
        <f>IF(D766="","*",IFERROR(IF(ISODD(COUNT(AS766:AX766)),"ERRO",SUM((AT766-AS766),(AV766-AU766),(AX766-AW766))),"ERRO"))</f>
        <v>*</v>
      </c>
      <c r="AZ766" s="295"/>
      <c r="BA766" s="296"/>
      <c r="BB766" s="284" t="str">
        <f>IFERROR(_xlfn.XLOOKUP(AI766, BS_ATIVIDADE[ATIVIDADE],BS_ATIVIDADE[UNIDADE] ), "*")</f>
        <v>*</v>
      </c>
      <c r="BC766" s="297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97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8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90">
        <f>BS_CONTROLE[[#This Row],[Responsavel pelo boletim]]</f>
        <v>0</v>
      </c>
      <c r="BG766" s="298"/>
      <c r="BH766" s="299"/>
      <c r="BI766" s="299"/>
      <c r="BJ766" s="299"/>
      <c r="BK766" s="300"/>
      <c r="BL766" s="298"/>
      <c r="BM766" s="301"/>
      <c r="BN766" s="301"/>
      <c r="BO766" s="301"/>
      <c r="BP766" s="302"/>
      <c r="BQ766" s="303" t="str">
        <f>IF(AND(BR766&lt;1,BS766&lt;1),"Produção e Intervalo",IF(BR766&lt;1,"Intervalo",IF(BS766&lt;1,"Produção","Aderente")))</f>
        <v>Aderente</v>
      </c>
      <c r="BR766" s="280" t="str">
        <f>IF(OR(B766="",F766=""),"*",AY766/P766)</f>
        <v>*</v>
      </c>
      <c r="BS766" s="280" t="str">
        <f>IF(OR(B766="",F766=""),"*",BA766/Q766)</f>
        <v>*</v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4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0" operator="equal">
      <formula>"NÃO"</formula>
    </cfRule>
    <cfRule type="cellIs" dxfId="220" priority="321" operator="equal">
      <formula>"SIM"</formula>
    </cfRule>
  </conditionalFormatting>
  <conditionalFormatting sqref="AZ6:AZ320 AZ322:AZ761">
    <cfRule type="expression" dxfId="219" priority="42776">
      <formula>#REF!=1</formula>
    </cfRule>
  </conditionalFormatting>
  <conditionalFormatting sqref="BF60 U6:U59 V60 U61:U763 BE6:BE766 AY6:AY766">
    <cfRule type="cellIs" dxfId="218" priority="42760" operator="equal">
      <formula>"ERRO"</formula>
    </cfRule>
  </conditionalFormatting>
  <conditionalFormatting sqref="BQ6:BQ155 BQ157:BQ765">
    <cfRule type="cellIs" dxfId="217" priority="42755" operator="equal">
      <formula>"Produção e Intervalo"</formula>
    </cfRule>
    <cfRule type="cellIs" dxfId="216" priority="42756" operator="equal">
      <formula>"Aderente"</formula>
    </cfRule>
    <cfRule type="cellIs" dxfId="215" priority="42757" operator="equal">
      <formula>"Intervalo"</formula>
    </cfRule>
    <cfRule type="cellIs" dxfId="214" priority="42758" operator="equal">
      <formula>"Produção"</formula>
    </cfRule>
    <cfRule type="cellIs" dxfId="213" priority="42759" operator="equal">
      <formula>"ERRO"</formula>
    </cfRule>
  </conditionalFormatting>
  <conditionalFormatting sqref="BR6:BS766">
    <cfRule type="cellIs" dxfId="212" priority="42737" operator="equal">
      <formula>"*"</formula>
    </cfRule>
    <cfRule type="cellIs" dxfId="211" priority="42738" operator="greaterThanOrEqual">
      <formula>1</formula>
    </cfRule>
    <cfRule type="cellIs" dxfId="210" priority="42739" operator="lessThan">
      <formula>1</formula>
    </cfRule>
  </conditionalFormatting>
  <conditionalFormatting sqref="BH764 BH6:BH27 BH28:BI31 BH32:BH761">
    <cfRule type="iconSet" priority="44560">
      <iconSet showValue="0">
        <cfvo type="percent" val="0"/>
        <cfvo type="num" val="1"/>
        <cfvo type="num" val="1" gte="0"/>
      </iconSet>
    </cfRule>
    <cfRule type="iconSet" priority="445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7">
      <formula>#REF!=1</formula>
    </cfRule>
  </conditionalFormatting>
  <conditionalFormatting sqref="BP10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8 BK280:BK306 BK340:BK560">
    <cfRule type="iconSet" priority="4459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1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8" operator="equal">
      <formula>"OPORTUNIDADE"</formula>
    </cfRule>
  </conditionalFormatting>
  <conditionalFormatting sqref="Z187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Z189">
    <cfRule type="cellIs" dxfId="205" priority="155" operator="equal">
      <formula>"OPORTUNIDADE"</formula>
    </cfRule>
  </conditionalFormatting>
  <conditionalFormatting sqref="Z189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BP1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8" operator="equal">
      <formula>"OPORTUNIDADE"</formula>
    </cfRule>
  </conditionalFormatting>
  <conditionalFormatting sqref="Y187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189">
    <cfRule type="cellIs" dxfId="199" priority="145" operator="equal">
      <formula>"OPORTUNIDADE"</formula>
    </cfRule>
  </conditionalFormatting>
  <conditionalFormatting sqref="Y189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BP1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4" operator="equal">
      <formula>"OPORTUNIDADE"</formula>
    </cfRule>
  </conditionalFormatting>
  <conditionalFormatting sqref="Z206">
    <cfRule type="cellIs" dxfId="195" priority="92" operator="equal">
      <formula>"NÃO"</formula>
    </cfRule>
    <cfRule type="cellIs" dxfId="194" priority="93" operator="equal">
      <formula>"SIM"</formula>
    </cfRule>
  </conditionalFormatting>
  <conditionalFormatting sqref="Y206:Y210">
    <cfRule type="cellIs" dxfId="193" priority="91" operator="equal">
      <formula>"OPORTUNIDADE"</formula>
    </cfRule>
  </conditionalFormatting>
  <conditionalFormatting sqref="Y206:Y210">
    <cfRule type="cellIs" dxfId="192" priority="89" operator="equal">
      <formula>"NÃO"</formula>
    </cfRule>
    <cfRule type="cellIs" dxfId="191" priority="90" operator="equal">
      <formula>"SIM"</formula>
    </cfRule>
  </conditionalFormatting>
  <conditionalFormatting sqref="Y204">
    <cfRule type="cellIs" dxfId="190" priority="88" operator="equal">
      <formula>"OPORTUNIDADE"</formula>
    </cfRule>
  </conditionalFormatting>
  <conditionalFormatting sqref="Y204">
    <cfRule type="cellIs" dxfId="189" priority="86" operator="equal">
      <formula>"NÃO"</formula>
    </cfRule>
    <cfRule type="cellIs" dxfId="188" priority="87" operator="equal">
      <formula>"SIM"</formula>
    </cfRule>
  </conditionalFormatting>
  <conditionalFormatting sqref="Y203">
    <cfRule type="cellIs" dxfId="187" priority="85" operator="equal">
      <formula>"OPORTUNIDADE"</formula>
    </cfRule>
  </conditionalFormatting>
  <conditionalFormatting sqref="Y203">
    <cfRule type="cellIs" dxfId="186" priority="83" operator="equal">
      <formula>"NÃO"</formula>
    </cfRule>
    <cfRule type="cellIs" dxfId="185" priority="84" operator="equal">
      <formula>"SIM"</formula>
    </cfRule>
  </conditionalFormatting>
  <conditionalFormatting sqref="Y202">
    <cfRule type="cellIs" dxfId="184" priority="82" operator="equal">
      <formula>"OPORTUNIDADE"</formula>
    </cfRule>
  </conditionalFormatting>
  <conditionalFormatting sqref="Y202">
    <cfRule type="cellIs" dxfId="183" priority="80" operator="equal">
      <formula>"NÃO"</formula>
    </cfRule>
    <cfRule type="cellIs" dxfId="182" priority="81" operator="equal">
      <formula>"SIM"</formula>
    </cfRule>
  </conditionalFormatting>
  <conditionalFormatting sqref="Y201">
    <cfRule type="cellIs" dxfId="181" priority="79" operator="equal">
      <formula>"OPORTUNIDADE"</formula>
    </cfRule>
  </conditionalFormatting>
  <conditionalFormatting sqref="Y201">
    <cfRule type="cellIs" dxfId="180" priority="77" operator="equal">
      <formula>"NÃO"</formula>
    </cfRule>
    <cfRule type="cellIs" dxfId="179" priority="78" operator="equal">
      <formula>"SIM"</formula>
    </cfRule>
  </conditionalFormatting>
  <conditionalFormatting sqref="Y200">
    <cfRule type="cellIs" dxfId="178" priority="76" operator="equal">
      <formula>"OPORTUNIDADE"</formula>
    </cfRule>
  </conditionalFormatting>
  <conditionalFormatting sqref="Y200">
    <cfRule type="cellIs" dxfId="177" priority="74" operator="equal">
      <formula>"NÃO"</formula>
    </cfRule>
    <cfRule type="cellIs" dxfId="176" priority="75" operator="equal">
      <formula>"SIM"</formula>
    </cfRule>
  </conditionalFormatting>
  <conditionalFormatting sqref="Y199">
    <cfRule type="cellIs" dxfId="175" priority="73" operator="equal">
      <formula>"OPORTUNIDADE"</formula>
    </cfRule>
  </conditionalFormatting>
  <conditionalFormatting sqref="Y199">
    <cfRule type="cellIs" dxfId="174" priority="71" operator="equal">
      <formula>"NÃO"</formula>
    </cfRule>
    <cfRule type="cellIs" dxfId="173" priority="72" operator="equal">
      <formula>"SIM"</formula>
    </cfRule>
  </conditionalFormatting>
  <conditionalFormatting sqref="BQ156">
    <cfRule type="cellIs" dxfId="172" priority="66" operator="equal">
      <formula>"Produção e Intervalo"</formula>
    </cfRule>
    <cfRule type="cellIs" dxfId="171" priority="67" operator="equal">
      <formula>"Aderente"</formula>
    </cfRule>
    <cfRule type="cellIs" dxfId="170" priority="68" operator="equal">
      <formula>"Intervalo"</formula>
    </cfRule>
    <cfRule type="cellIs" dxfId="169" priority="69" operator="equal">
      <formula>"Produção"</formula>
    </cfRule>
    <cfRule type="cellIs" dxfId="168" priority="70" operator="equal">
      <formula>"ERRO"</formula>
    </cfRule>
  </conditionalFormatting>
  <conditionalFormatting sqref="BJ165:BK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9" operator="equal">
      <formula>"OPORTUNIDADE"</formula>
    </cfRule>
  </conditionalFormatting>
  <conditionalFormatting sqref="Y217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Y225">
    <cfRule type="cellIs" dxfId="164" priority="53" operator="equal">
      <formula>"OPORTUNIDADE"</formula>
    </cfRule>
  </conditionalFormatting>
  <conditionalFormatting sqref="Y225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P2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4" operator="equal">
      <formula>"OPORTUNIDADE"</formula>
    </cfRule>
  </conditionalFormatting>
  <conditionalFormatting sqref="Y237:Z237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7" operator="equal">
      <formula>"OPORTUNIDADE"</formula>
    </cfRule>
  </conditionalFormatting>
  <conditionalFormatting sqref="Z234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2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1837</v>
      </c>
      <c r="V1" s="270"/>
      <c r="W1" s="270"/>
    </row>
    <row r="2" spans="1:23" s="92" customFormat="1">
      <c r="A2" s="95" t="s">
        <v>1838</v>
      </c>
      <c r="B2" s="95" t="s">
        <v>1839</v>
      </c>
      <c r="C2" s="95" t="s">
        <v>511</v>
      </c>
      <c r="D2" s="96" t="s">
        <v>1061</v>
      </c>
      <c r="E2" s="96" t="s">
        <v>1062</v>
      </c>
      <c r="F2" s="96" t="s">
        <v>1840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1841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1842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1843</v>
      </c>
      <c r="D5" s="272"/>
      <c r="E5" s="272"/>
      <c r="F5" s="272"/>
      <c r="G5" s="272"/>
      <c r="H5" s="272"/>
      <c r="I5" s="272"/>
      <c r="J5" s="273"/>
      <c r="K5" s="274" t="s">
        <v>1844</v>
      </c>
      <c r="L5" s="275"/>
      <c r="M5" s="275"/>
      <c r="N5" s="275"/>
      <c r="O5" s="276" t="s">
        <v>1845</v>
      </c>
      <c r="P5" s="277"/>
    </row>
    <row r="6" spans="1:16" s="82" customFormat="1" ht="15" customHeight="1">
      <c r="A6" s="74" t="s">
        <v>1840</v>
      </c>
      <c r="B6" s="83" t="s">
        <v>1839</v>
      </c>
      <c r="C6" s="84" t="s">
        <v>1061</v>
      </c>
      <c r="D6" s="85" t="s">
        <v>1062</v>
      </c>
      <c r="E6" s="84" t="s">
        <v>1846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1847</v>
      </c>
      <c r="M6" s="88" t="s">
        <v>710</v>
      </c>
      <c r="N6" s="89" t="s">
        <v>1056</v>
      </c>
      <c r="O6" s="226" t="s">
        <v>1099</v>
      </c>
      <c r="P6" s="150" t="s">
        <v>1848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1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1849</v>
      </c>
      <c r="C2" s="135" t="s">
        <v>1046</v>
      </c>
      <c r="D2" s="84" t="s">
        <v>1048</v>
      </c>
      <c r="E2" s="84" t="s">
        <v>1850</v>
      </c>
      <c r="F2" s="112" t="s">
        <v>1851</v>
      </c>
      <c r="G2" s="84" t="s">
        <v>1852</v>
      </c>
      <c r="H2" s="84" t="s">
        <v>1853</v>
      </c>
      <c r="I2" s="84" t="s">
        <v>1854</v>
      </c>
      <c r="J2" s="84" t="s">
        <v>1855</v>
      </c>
      <c r="K2" s="86" t="s">
        <v>1856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2025-10-24T11:11:34Z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