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611" documentId="120_S{118792C3-22EF-5104-A093-F22BFE3913F3}" xr6:coauthVersionLast="47" xr6:coauthVersionMax="47" xr10:uidLastSave="{2CC55C33-B2A9-479F-9990-7AEE4D3FEC2C}"/>
  <bookViews>
    <workbookView xWindow="-60" yWindow="-60" windowWidth="15480" windowHeight="11640" firstSheet="2" activeTab="4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53" i="1" l="1" a="1"/>
  <c r="M153" i="1" s="1"/>
  <c r="M64" i="1" a="1"/>
  <c r="M64" i="1" s="1"/>
  <c r="M166" i="1" a="1"/>
  <c r="M166" i="1" s="1"/>
  <c r="M165" i="1" a="1"/>
  <c r="M165" i="1" s="1"/>
  <c r="N152" i="1" a="1"/>
  <c r="N152" i="1" s="1"/>
  <c r="M152" i="1" a="1"/>
  <c r="M152" i="1" s="1"/>
  <c r="N151" i="1" a="1"/>
  <c r="N151" i="1" s="1"/>
  <c r="M151" i="1" a="1"/>
  <c r="M151" i="1" s="1"/>
  <c r="N140" i="1" a="1"/>
  <c r="N140" i="1" s="1"/>
  <c r="M140" i="1" a="1"/>
  <c r="M140" i="1" s="1"/>
  <c r="N133" i="1" a="1"/>
  <c r="N133" i="1" s="1"/>
  <c r="M133" i="1" a="1"/>
  <c r="M133" i="1" s="1"/>
  <c r="N132" i="1" a="1"/>
  <c r="N132" i="1" s="1"/>
  <c r="M132" i="1" a="1"/>
  <c r="M132" i="1" s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K61" i="15"/>
  <c r="L61" i="15"/>
  <c r="R64" i="1"/>
  <c r="R61" i="15" s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L124" i="15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L125" i="15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R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L128" i="15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L129" i="15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L130" i="15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L131" i="15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BB138" i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K137" i="15"/>
  <c r="L137" i="15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K139" i="15"/>
  <c r="L139" i="15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K147" i="15"/>
  <c r="L147" i="15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K148" i="15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K149" i="15"/>
  <c r="L149" i="15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K150" i="15"/>
  <c r="L150" i="15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K153" i="15"/>
  <c r="L153" i="15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K158" i="15"/>
  <c r="L158" i="15"/>
  <c r="R161" i="1"/>
  <c r="R158" i="15" s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 s="1"/>
  <c r="BS164" i="1"/>
  <c r="BT164" i="1"/>
  <c r="A165" i="1"/>
  <c r="C165" i="1"/>
  <c r="G165" i="1"/>
  <c r="K162" i="15"/>
  <c r="L162" i="15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K163" i="15"/>
  <c r="L163" i="15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 s="1"/>
  <c r="BS167" i="1"/>
  <c r="BT167" i="1"/>
  <c r="A168" i="1"/>
  <c r="C168" i="1"/>
  <c r="G168" i="1"/>
  <c r="K165" i="15"/>
  <c r="L165" i="15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K167" i="15"/>
  <c r="L167" i="15"/>
  <c r="R170" i="1"/>
  <c r="R167" i="15" s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 s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<sst xmlns="http://schemas.openxmlformats.org/spreadsheetml/2006/main" count="4726" uniqueCount="1363">
  <si>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</si>
  <si>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</si>
  <si>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</si>
  <si>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</si>
  <si>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</si>
  <si>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</si>
  <si>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</si>
  <si>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</si>
  <si>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</si>
  <si>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</si>
  <si>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</si>
  <si>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</si>
  <si>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</si>
  <si>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</si>
  <si>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</si>
  <si>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</si>
  <si>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</si>
  <si>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</si>
  <si>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</si>
  <si>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</si>
  <si>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</si>
  <si>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</si>
  <si>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</si>
  <si>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</si>
  <si>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</si>
  <si>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</si>
  <si>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</si>
  <si>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</si>
  <si>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</si>
  <si>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</si>
  <si>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</si>
  <si>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</si>
  <si>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</si>
  <si>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</si>
  <si>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</si>
  <si>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</si>
  <si>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</si>
  <si>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</si>
  <si>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</si>
  <si>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</si>
  <si>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</si>
  <si>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</si>
  <si>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</si>
  <si>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</si>
  <si>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</si>
  <si>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</si>
  <si>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</si>
  <si>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</si>
  <si>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</si>
  <si>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</si>
  <si>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</si>
  <si>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</si>
  <si>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</si>
  <si>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</si>
  <si>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</si>
  <si>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</si>
  <si>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</si>
  <si>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</si>
  <si>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</si>
  <si>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</si>
  <si>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</si>
  <si>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</si>
  <si>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</si>
  <si>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</si>
  <si>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</si>
  <si>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</si>
  <si>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</si>
  <si>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</si>
  <si>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</si>
  <si>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</si>
  <si>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</si>
  <si>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</si>
  <si>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</si>
  <si>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</si>
  <si>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</si>
  <si>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</si>
  <si>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</si>
  <si>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</si>
  <si>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</si>
  <si>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</si>
  <si>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</si>
  <si>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</si>
  <si>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</si>
  <si>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</si>
  <si>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</si>
  <si>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</si>
  <si>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</si>
  <si>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</si>
  <si>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</si>
  <si>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</si>
  <si>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</si>
  <si>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</si>
  <si>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</si>
  <si>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</si>
  <si>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</si>
  <si>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</si>
  <si>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</si>
  <si>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</si>
  <si>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</si>
  <si>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</si>
  <si>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</si>
  <si>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</si>
  <si>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</si>
  <si>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</si>
  <si>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</si>
  <si>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</si>
  <si>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</si>
  <si>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</si>
  <si>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</si>
  <si>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</si>
  <si>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</si>
  <si>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</si>
  <si>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</si>
  <si>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</si>
  <si>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</si>
  <si>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</si>
  <si>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</si>
  <si>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</si>
  <si>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</si>
  <si>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</si>
  <si>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</si>
  <si>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</si>
  <si>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</si>
  <si>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</si>
  <si>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</si>
  <si>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</si>
  <si>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</si>
  <si>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</si>
  <si>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</si>
  <si>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</si>
  <si>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</si>
  <si>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</si>
  <si>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</si>
  <si>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</si>
  <si>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</si>
  <si>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</si>
  <si>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</si>
  <si>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</si>
  <si>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</si>
  <si>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</si>
  <si>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</si>
  <si>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</si>
  <si>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</si>
  <si>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</si>
  <si>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</si>
  <si>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</si>
  <si>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</si>
  <si>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</si>
  <si>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</si>
  <si>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</si>
  <si>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</si>
  <si>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</si>
  <si>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</si>
  <si>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</si>
  <si>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</si>
  <si>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</si>
  <si>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</si>
  <si>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</si>
  <si>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</si>
  <si>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</si>
  <si>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</si>
  <si>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</si>
  <si>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</si>
  <si>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</si>
  <si>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</si>
  <si>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</si>
  <si>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</si>
  <si>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</si>
  <si>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</si>
  <si>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</si>
  <si>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</si>
  <si>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</si>
  <si>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</si>
  <si>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</si>
  <si>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</si>
  <si>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</si>
  <si>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</si>
  <si>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</si>
  <si>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</si>
  <si>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</si>
  <si>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</si>
  <si>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</si>
  <si>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</si>
  <si>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</si>
  <si>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</si>
  <si>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</si>
  <si>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</si>
  <si>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</si>
  <si>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</si>
  <si>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</si>
  <si>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</si>
  <si>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</si>
  <si>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</si>
  <si>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</si>
  <si>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</si>
  <si>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</si>
  <si>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</si>
  <si>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</si>
  <si>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</si>
  <si>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</si>
  <si>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</si>
  <si>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</si>
  <si>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</si>
  <si>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</si>
  <si>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</si>
  <si>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</si>
  <si>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</si>
  <si>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</si>
  <si>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</si>
  <si>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</si>
  <si>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</si>
  <si>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</si>
  <si>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</si>
  <si>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</si>
  <si>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</si>
  <si>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</si>
  <si>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</si>
  <si>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</si>
  <si>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</si>
  <si>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</si>
  <si>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</si>
  <si>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</si>
  <si>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</si>
  <si>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</si>
  <si>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</si>
  <si>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</si>
  <si>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</si>
  <si>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</si>
  <si>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</si>
  <si>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</si>
  <si>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</si>
  <si>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</si>
  <si>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</si>
  <si>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</si>
  <si>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</si>
  <si>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</si>
  <si>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</si>
  <si>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</si>
  <si>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</si>
  <si>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</si>
  <si>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</si>
  <si>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</si>
  <si>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</si>
  <si>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</si>
  <si>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</si>
  <si>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</si>
  <si>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</si>
  <si>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</si>
  <si>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</si>
  <si>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</si>
  <si>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</si>
  <si>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</si>
  <si>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</si>
  <si>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</si>
  <si>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</si>
  <si>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</si>
  <si>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</si>
  <si>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</si>
  <si>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</si>
  <si>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</si>
  <si>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</si>
  <si>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</si>
  <si>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</si>
  <si>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</si>
  <si>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</si>
  <si>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</si>
  <si>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</si>
  <si>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</si>
  <si>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</si>
  <si>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</si>
  <si>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</si>
  <si>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</si>
  <si>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</si>
  <si>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</si>
  <si>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</si>
  <si>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</si>
  <si>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</si>
  <si>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</si>
  <si>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</si>
  <si>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</si>
  <si>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</si>
  <si>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</si>
  <si>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</si>
  <si>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</si>
  <si>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</si>
  <si>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</si>
  <si>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</si>
  <si>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</si>
  <si>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</si>
  <si>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</si>
  <si>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</si>
  <si>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</si>
  <si>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</si>
  <si>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</si>
  <si>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</si>
  <si>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</si>
  <si>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</si>
  <si>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</si>
  <si>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</si>
  <si>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</si>
  <si>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</si>
  <si>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</si>
  <si>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</si>
  <si>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</si>
  <si>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</si>
  <si>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</si>
  <si>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</si>
  <si>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</si>
  <si>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</si>
  <si>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</si>
  <si>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</si>
  <si>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</si>
  <si>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</si>
  <si>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</si>
  <si>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</si>
  <si>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</si>
  <si>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</si>
  <si>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</si>
  <si>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</si>
  <si>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</si>
  <si>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</si>
  <si>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</si>
  <si>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</si>
  <si>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</si>
  <si>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</si>
  <si>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</si>
  <si>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</si>
  <si>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</si>
  <si>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</si>
  <si>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</si>
  <si>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</si>
  <si>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</si>
  <si>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</si>
  <si>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</si>
  <si>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</si>
  <si>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</si>
  <si>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</si>
  <si>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</si>
  <si>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</si>
  <si>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</si>
  <si>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</si>
  <si>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</si>
  <si>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</si>
  <si>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</si>
  <si>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</si>
  <si>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</si>
  <si>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</si>
  <si>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</si>
  <si>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</si>
  <si>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</si>
  <si>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</si>
  <si>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</si>
  <si>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</si>
  <si>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</si>
  <si>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</si>
  <si>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</si>
  <si>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</si>
  <si>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</si>
  <si>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</si>
  <si>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</si>
  <si>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</si>
  <si>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</si>
  <si>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</si>
  <si>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</si>
  <si>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</si>
  <si>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</si>
  <si>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</si>
  <si>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</si>
  <si>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</si>
  <si>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</si>
  <si>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</si>
  <si>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</si>
  <si>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</si>
  <si>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</si>
  <si>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</si>
  <si>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</si>
  <si>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</si>
  <si>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</si>
  <si>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</si>
  <si>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</si>
  <si>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</si>
  <si>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</si>
  <si>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</si>
  <si>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</si>
  <si>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</si>
  <si>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</si>
  <si>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</si>
  <si>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</si>
  <si>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</si>
  <si>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</si>
  <si>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</si>
  <si>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</si>
  <si>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</si>
  <si>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</si>
  <si>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</si>
  <si>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</si>
  <si>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</si>
  <si>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</si>
  <si>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</si>
  <si>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</si>
  <si>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</si>
  <si>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</si>
  <si>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</si>
  <si>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</si>
  <si>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</si>
  <si>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</si>
  <si>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</si>
  <si>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</si>
  <si>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</si>
  <si>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</si>
  <si>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</si>
  <si>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</si>
  <si>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</si>
  <si>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</si>
  <si>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</si>
  <si>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</si>
  <si>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</si>
  <si>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</si>
  <si>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</si>
  <si>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</si>
  <si>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</si>
  <si>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</si>
  <si>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</si>
  <si>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</si>
  <si>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</si>
  <si>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</si>
  <si>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</si>
  <si>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</si>
  <si>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</si>
  <si>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</si>
  <si>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</si>
  <si>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</si>
  <si>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</si>
  <si>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</si>
  <si>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</si>
  <si>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</si>
  <si>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</si>
  <si>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</si>
  <si>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</si>
  <si>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</si>
  <si>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</si>
  <si>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</si>
  <si>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</si>
  <si>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</si>
  <si>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</si>
  <si>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</si>
  <si>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</si>
  <si>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</si>
  <si>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</si>
  <si>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</si>
  <si>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</si>
  <si>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</si>
  <si>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</si>
  <si>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</si>
  <si>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</si>
  <si>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</si>
  <si>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</si>
  <si>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</si>
  <si>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</si>
  <si>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</si>
  <si>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</si>
  <si>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</si>
  <si>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</si>
  <si>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</si>
  <si>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</si>
  <si>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</si>
  <si>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</si>
  <si>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</si>
  <si>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</si>
  <si>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</si>
  <si>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</si>
  <si>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</si>
  <si>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</si>
  <si>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</si>
  <si>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</si>
  <si>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</si>
  <si>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</si>
  <si>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</si>
  <si>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</si>
  <si>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</si>
  <si>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</si>
  <si>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</si>
  <si>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</si>
  <si>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</si>
  <si>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</si>
  <si>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</si>
  <si>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</si>
  <si>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</si>
  <si>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</si>
  <si>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</si>
  <si>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</si>
  <si>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</si>
  <si>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</si>
  <si>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</si>
  <si>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</si>
  <si>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</si>
  <si>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</si>
  <si>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</si>
  <si>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</si>
  <si>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</si>
  <si>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</si>
  <si>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</si>
  <si>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</si>
  <si>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</si>
  <si>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</si>
  <si>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</si>
  <si>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</si>
  <si>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</si>
  <si>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</si>
  <si>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</si>
  <si>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</si>
  <si>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</si>
  <si>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</si>
  <si>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</si>
  <si>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</si>
  <si>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</si>
  <si>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</si>
  <si>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</si>
  <si>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</si>
  <si>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</si>
  <si>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</si>
  <si>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</si>
  <si>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</si>
  <si>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</si>
  <si>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</si>
  <si>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</si>
  <si>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</si>
  <si>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</si>
  <si>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</si>
  <si>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</si>
  <si>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</si>
  <si>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</si>
  <si>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</si>
  <si>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</si>
  <si>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</si>
  <si>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</si>
  <si>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</si>
  <si>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</si>
  <si>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</si>
  <si>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</si>
  <si>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</si>
  <si>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</si>
  <si>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</si>
  <si>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</si>
  <si>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</si>
  <si>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</si>
  <si>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</si>
  <si>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</si>
  <si>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</si>
  <si>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</si>
  <si>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</si>
  <si>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</si>
  <si>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</si>
  <si>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</si>
  <si>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</si>
  <si>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</si>
  <si>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</si>
  <si>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</si>
  <si>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</si>
  <si>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</si>
  <si>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</si>
  <si>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</si>
  <si>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</si>
  <si>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</si>
  <si>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</si>
  <si>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</si>
  <si>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</si>
  <si>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</si>
  <si>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</si>
  <si>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</si>
  <si>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</si>
  <si>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</si>
  <si>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</si>
  <si>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</si>
  <si>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</si>
  <si>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</si>
  <si>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</si>
  <si>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</si>
  <si>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</si>
  <si>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</si>
  <si>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</si>
  <si>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</si>
  <si>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</si>
  <si>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</si>
  <si>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</si>
  <si>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</si>
  <si>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</si>
  <si>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</si>
  <si>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</si>
  <si>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</si>
  <si>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</si>
  <si>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</si>
  <si>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</si>
  <si>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</si>
  <si>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</si>
  <si>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</si>
  <si>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</si>
  <si>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</si>
  <si>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</si>
  <si>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</si>
  <si>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</si>
  <si>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</si>
  <si>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</si>
  <si>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</si>
  <si>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</si>
  <si>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</si>
  <si>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</si>
  <si>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</si>
  <si>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</si>
  <si>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</si>
  <si>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</si>
  <si>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</si>
  <si>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</si>
  <si>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</si>
  <si>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</si>
  <si>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</si>
  <si>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</si>
  <si>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</si>
  <si>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</si>
  <si>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</si>
  <si>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</si>
  <si>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</si>
  <si>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</si>
  <si>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</si>
  <si>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</si>
  <si>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</si>
  <si>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</si>
  <si>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</si>
  <si>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</si>
  <si>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</si>
  <si>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</si>
  <si>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</si>
  <si>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</si>
  <si>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</si>
  <si>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</si>
  <si>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</si>
  <si>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</si>
  <si>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</si>
  <si>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</si>
  <si>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</si>
  <si>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</si>
  <si>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</si>
  <si>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</si>
  <si>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</si>
  <si>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</si>
  <si>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</si>
  <si>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</si>
  <si>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</si>
  <si>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</si>
  <si>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</si>
  <si>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</si>
  <si>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</si>
  <si>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</si>
  <si>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</si>
  <si>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</si>
  <si>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</si>
  <si>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</si>
  <si>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</si>
  <si>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</si>
  <si>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</si>
  <si>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</si>
  <si>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</si>
  <si>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</si>
  <si>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</si>
  <si>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</si>
  <si>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</si>
  <si>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</si>
  <si>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</si>
  <si>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</si>
  <si>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</si>
  <si>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</si>
  <si>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</si>
  <si>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</si>
  <si>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</si>
  <si>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</si>
  <si>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</si>
  <si>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</si>
  <si>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</si>
  <si>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</si>
  <si>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</si>
  <si>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</si>
  <si>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</si>
  <si>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</si>
  <si>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</si>
  <si>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</si>
  <si>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</si>
  <si>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</si>
  <si>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</si>
  <si>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</si>
  <si>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</si>
  <si>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</si>
  <si>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</si>
  <si>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</si>
  <si>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</si>
  <si>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</si>
  <si>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</si>
  <si>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</si>
  <si>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</si>
  <si>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</si>
  <si>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</si>
  <si>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</si>
  <si>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</si>
  <si>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</si>
  <si>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</si>
  <si>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</si>
  <si>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</si>
  <si>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</si>
  <si>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</si>
  <si>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</si>
  <si>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</si>
  <si>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</si>
  <si>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</si>
  <si>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</si>
  <si>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</si>
  <si>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</si>
  <si>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</si>
  <si>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</si>
  <si>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</si>
  <si>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</si>
  <si>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</si>
  <si>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</si>
  <si>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</si>
  <si>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</si>
  <si>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</si>
  <si>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</si>
  <si>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</si>
  <si>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</si>
  <si>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</si>
  <si>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</si>
  <si>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</si>
  <si>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</si>
  <si>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</si>
  <si>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</si>
  <si>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</si>
  <si>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</si>
  <si>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</si>
  <si>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</si>
  <si>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</si>
  <si>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</si>
  <si>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</si>
  <si>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</si>
  <si>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</si>
  <si>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</si>
  <si>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</si>
  <si>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</si>
  <si>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</si>
  <si>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</si>
  <si>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</si>
  <si>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</si>
  <si>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</si>
  <si>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</si>
  <si>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</si>
  <si>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</si>
  <si>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</si>
  <si>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</si>
  <si>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</si>
  <si>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</si>
  <si>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</si>
  <si>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</si>
  <si>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</si>
  <si>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</si>
  <si>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</si>
  <si>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</si>
  <si>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</si>
  <si>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</si>
  <si>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</si>
  <si>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</si>
  <si>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</si>
  <si>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</si>
  <si>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</si>
  <si>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</si>
  <si>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</si>
  <si>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</si>
  <si>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</si>
  <si>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</si>
  <si>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</si>
  <si>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</si>
  <si>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</si>
  <si>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</si>
  <si>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</si>
  <si>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</si>
  <si>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</si>
  <si>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</si>
  <si>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</si>
  <si>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</si>
  <si>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</si>
  <si>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</si>
  <si>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</si>
  <si>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</si>
  <si>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</si>
  <si>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</si>
  <si>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</si>
  <si>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</si>
  <si>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</si>
  <si>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</si>
  <si>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</si>
  <si>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</si>
  <si>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</si>
  <si>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</si>
  <si>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</si>
  <si>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</si>
  <si>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</si>
  <si>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</si>
  <si>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</si>
  <si>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</si>
  <si>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</si>
  <si>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</si>
  <si>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</si>
  <si>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</si>
  <si>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</si>
  <si>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</si>
  <si>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</si>
  <si>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</si>
  <si>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</si>
  <si>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</si>
  <si>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</si>
  <si>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</si>
  <si>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</si>
  <si>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</si>
  <si>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</si>
  <si>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</si>
  <si>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</si>
  <si>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</si>
  <si>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</si>
  <si>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</si>
  <si>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</si>
  <si>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</si>
  <si>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</si>
  <si>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</si>
  <si>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</si>
  <si>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</si>
  <si>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</si>
  <si>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</si>
  <si>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</si>
  <si>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</si>
  <si>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</si>
  <si>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</si>
  <si>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</si>
  <si>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</si>
  <si>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</si>
  <si>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</si>
  <si>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</si>
  <si>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</si>
  <si>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</si>
  <si>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</si>
  <si>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</si>
  <si>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</si>
  <si>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</si>
  <si>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</si>
  <si>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</si>
  <si>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</si>
  <si>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</si>
  <si>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</si>
  <si>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</si>
  <si>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</si>
  <si>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</si>
  <si>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</si>
  <si>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</si>
  <si>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</si>
  <si>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</si>
  <si>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</si>
  <si>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</si>
  <si>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</si>
  <si>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</si>
  <si>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</si>
  <si>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</si>
  <si>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</si>
  <si>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</si>
  <si>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</si>
  <si>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</si>
  <si>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</si>
  <si>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</si>
  <si>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</si>
  <si>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</si>
  <si>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</si>
  <si>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</si>
  <si>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</si>
  <si>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</si>
  <si>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</si>
  <si>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</si>
  <si>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</si>
  <si>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</si>
  <si>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</si>
  <si>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</si>
  <si>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</si>
  <si>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</si>
  <si>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</si>
  <si>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</si>
  <si>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</si>
  <si>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</si>
  <si>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</si>
  <si>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</si>
  <si>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</si>
  <si>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</si>
  <si>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</si>
  <si>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</si>
  <si>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</si>
  <si>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</si>
  <si>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</si>
  <si>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</si>
  <si>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</si>
  <si>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</si>
  <si>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</si>
  <si>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</si>
  <si>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</si>
  <si>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</si>
  <si>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</si>
  <si>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</si>
  <si>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</si>
  <si>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</si>
  <si>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</si>
  <si>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</si>
  <si>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</si>
  <si>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</si>
  <si>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</si>
  <si>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</si>
  <si>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</si>
  <si>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</si>
  <si>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</si>
  <si>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</si>
  <si>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</si>
  <si>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</si>
  <si>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</si>
  <si>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</si>
  <si>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</si>
  <si>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</si>
  <si>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</si>
  <si>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</si>
  <si>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</si>
  <si>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</si>
  <si>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</si>
  <si>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</si>
  <si>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</si>
  <si>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</si>
  <si>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</si>
  <si>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</si>
  <si>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</si>
  <si>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</si>
  <si>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</si>
  <si>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</si>
  <si>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</si>
  <si>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</si>
  <si>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</si>
  <si>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</si>
  <si>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</si>
  <si>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</si>
  <si>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</si>
  <si>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</si>
  <si>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</si>
  <si>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</si>
  <si>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</si>
  <si>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</si>
  <si>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</si>
  <si>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</si>
  <si>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</si>
  <si>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</si>
  <si>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</si>
  <si>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</si>
  <si>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</si>
  <si>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</si>
  <si>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</si>
  <si>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</si>
  <si>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</si>
  <si>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</si>
  <si>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</si>
  <si>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</si>
  <si>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</si>
  <si>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</si>
  <si>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</si>
  <si>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</si>
  <si>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</si>
  <si>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</si>
  <si>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</si>
  <si>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</si>
  <si>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</si>
  <si>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</si>
  <si>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</si>
  <si>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</si>
  <si>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</si>
  <si>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</si>
  <si>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Bloco de modernizçaão </t>
  </si>
  <si>
    <t>Intervalo parcial</t>
  </si>
  <si>
    <t>Intervalo Contrato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</si>
  <si>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</si>
  <si>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</si>
  <si>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</si>
  <si>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</si>
  <si>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</si>
  <si>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</si>
  <si>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</si>
  <si>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</si>
  <si>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</si>
  <si>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</si>
  <si>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</si>
  <si>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</si>
  <si>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</si>
  <si>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</si>
  <si>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</si>
  <si>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</si>
  <si>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</si>
  <si>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</si>
  <si>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</si>
  <si>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</si>
  <si>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</si>
  <si>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</si>
  <si>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</si>
  <si>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</si>
  <si>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</si>
  <si>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</si>
  <si>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</si>
  <si>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</si>
  <si>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</si>
  <si>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</si>
  <si>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</si>
  <si>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</si>
  <si>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</si>
  <si>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</si>
  <si>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</si>
  <si>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</si>
  <si>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</si>
  <si>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</si>
  <si>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</si>
  <si>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</si>
  <si>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</si>
  <si>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</si>
  <si>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</si>
  <si>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</si>
  <si>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</si>
  <si>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</si>
  <si>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</si>
  <si>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</si>
  <si>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</si>
  <si>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</si>
  <si>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</si>
  <si>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</si>
  <si>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</si>
  <si>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</si>
  <si>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</si>
  <si>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</si>
  <si>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</si>
  <si>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</si>
  <si>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</si>
  <si>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</si>
  <si>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</si>
  <si>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</si>
  <si>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</si>
  <si>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</si>
  <si>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</si>
  <si>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</si>
  <si>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</si>
  <si>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</si>
  <si>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</si>
  <si>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</si>
  <si>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</si>
  <si>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</si>
  <si>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</si>
  <si>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</si>
  <si>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</si>
  <si>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</si>
  <si>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</si>
  <si>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</si>
  <si>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</si>
  <si>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</si>
  <si>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</si>
  <si>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</si>
  <si>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</si>
  <si>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</si>
  <si>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</si>
  <si>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</si>
  <si>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</si>
  <si>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</si>
  <si>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</si>
  <si>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</si>
  <si>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</si>
  <si>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</si>
  <si>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</si>
  <si>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</si>
  <si>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</si>
  <si>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</si>
  <si>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</si>
  <si>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</si>
  <si>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</si>
  <si>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</si>
  <si>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</si>
  <si>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</si>
  <si>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</si>
  <si>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</si>
  <si>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</si>
  <si>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</si>
  <si>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</si>
  <si>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</si>
  <si>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 xml:space="preserve">MC1 13:21, sem oportunidade para deslocar 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</si>
  <si>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</si>
  <si>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</si>
  <si>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</si>
  <si>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</si>
  <si>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</si>
  <si>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</si>
  <si>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</si>
  <si>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 xml:space="preserve">MC1 13:12, sem oportunidade para intervalo 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</si>
  <si>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</si>
  <si>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</si>
  <si>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</si>
  <si>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</si>
  <si>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</si>
  <si>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</si>
  <si>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</si>
  <si>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</si>
  <si>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13:30, em intervalo 14:04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</si>
  <si>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</si>
  <si>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</si>
  <si>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</si>
  <si>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</si>
  <si>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</si>
  <si>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</si>
  <si>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</si>
  <si>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</si>
  <si>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</si>
  <si>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</si>
  <si>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MC1 07:34, sem oportunidade devido vandalismo ZEB-ZVU</t>
  </si>
  <si>
    <t>Propagação de vandalismo</t>
  </si>
  <si>
    <t>Vandalismo ZEBZVU</t>
  </si>
  <si>
    <t xml:space="preserve">MC1 13:30h </t>
  </si>
  <si>
    <t>MC1 13h, sem faixa devido vandalismo ZEB-ZVU</t>
  </si>
  <si>
    <t>MC1 08:23, sem oportunidade devido vandalismo ZEB-ZVU</t>
  </si>
  <si>
    <t>Deslocmaento para ZPN (condicionado a circulação em D-1)</t>
  </si>
  <si>
    <t xml:space="preserve">MC1 13h </t>
  </si>
  <si>
    <t>MC1 12:59, autorizado 19:51, em deslocamento para zeh</t>
  </si>
  <si>
    <t>ZRQ-ZMA</t>
  </si>
  <si>
    <t>ZRQZMA</t>
  </si>
  <si>
    <t>Capina Química</t>
  </si>
  <si>
    <t>GPS não envia MC</t>
  </si>
  <si>
    <t>GPS não envia MC, loco sem buzina 7660</t>
  </si>
  <si>
    <t>TO</t>
  </si>
  <si>
    <t>Embarcado</t>
  </si>
  <si>
    <t>Avaria de CBL</t>
  </si>
  <si>
    <t xml:space="preserve">GPS não envia macro </t>
  </si>
  <si>
    <t xml:space="preserve">Deslocamento para ZRU </t>
  </si>
  <si>
    <t>2 Clayton + Escala</t>
  </si>
  <si>
    <t xml:space="preserve">Sem visão de MC1, trecho saturado </t>
  </si>
  <si>
    <t>Josuel</t>
  </si>
  <si>
    <t>Julio</t>
  </si>
  <si>
    <t xml:space="preserve">Equipe no local sem condições de realizar atividade devido chuva </t>
  </si>
  <si>
    <t xml:space="preserve">ZEC </t>
  </si>
  <si>
    <t>Inspeção Sperry - ZZMZEC</t>
  </si>
  <si>
    <t xml:space="preserve">MC1 08:18, sem oportunidade </t>
  </si>
  <si>
    <t xml:space="preserve">MC1 07:33, sem oportunidade </t>
  </si>
  <si>
    <t xml:space="preserve">MC1 12:51, aguarda oportunidade </t>
  </si>
  <si>
    <t>ZEH-ZPN</t>
  </si>
  <si>
    <t>ZEHZPN</t>
  </si>
  <si>
    <t>Deslocamento para ZPN</t>
  </si>
  <si>
    <t xml:space="preserve">MC1 14h, devido descanso de equipe </t>
  </si>
  <si>
    <t>MC1 08:03, aguarda oportunidade, previsão de faixa 11:30</t>
  </si>
  <si>
    <t>MC1 08:03, autorizado 11:12, realizando somente deslocamento para ZMA</t>
  </si>
  <si>
    <t xml:space="preserve">Antonionio </t>
  </si>
  <si>
    <t xml:space="preserve">Antonio  </t>
  </si>
  <si>
    <t>ZRX1</t>
  </si>
  <si>
    <t>Daniel</t>
  </si>
  <si>
    <t>Ronda 7 dias de ZTO-ZRX</t>
  </si>
  <si>
    <t xml:space="preserve">MC1 09:30, aguarda autorização </t>
  </si>
  <si>
    <t xml:space="preserve">MC1 9:30, autorizado 12:47, em inspeção </t>
  </si>
  <si>
    <t xml:space="preserve">Antonioni </t>
  </si>
  <si>
    <t>Capina quiimica</t>
  </si>
  <si>
    <t xml:space="preserve">Aguarda liberação da locomotiva 7660 para alinhar faixa </t>
  </si>
  <si>
    <t xml:space="preserve">7660 com buzina avariada e GPS não envia mc </t>
  </si>
  <si>
    <t>ZTO-ZMA</t>
  </si>
  <si>
    <t>ZTOZMA</t>
  </si>
  <si>
    <t>Deslocamento para ZMA</t>
  </si>
  <si>
    <t>2 (Carlos + Escala)</t>
  </si>
  <si>
    <t xml:space="preserve">Luiz </t>
  </si>
  <si>
    <t xml:space="preserve">Sem equipe </t>
  </si>
  <si>
    <t>Falta Maquinista (Extra)</t>
  </si>
  <si>
    <t xml:space="preserve">Sem equipe para acompanhar o fixo </t>
  </si>
  <si>
    <t>ZRL3</t>
  </si>
  <si>
    <t>Wesley</t>
  </si>
  <si>
    <t xml:space="preserve">Descarga de trilho </t>
  </si>
  <si>
    <t>2 (Clayton + Jose Carlos)</t>
  </si>
  <si>
    <t>9346/9345</t>
  </si>
  <si>
    <t>ZCT1/154ZCT</t>
  </si>
  <si>
    <t xml:space="preserve">Embarca trilho km 128,8 5 min e leva para o km 168,8 5 min </t>
  </si>
  <si>
    <t>Luiz</t>
  </si>
  <si>
    <t xml:space="preserve">Intervalo modernização </t>
  </si>
  <si>
    <t>ZDG-N</t>
  </si>
  <si>
    <t>ZDGN</t>
  </si>
  <si>
    <t>Mauro</t>
  </si>
  <si>
    <t>ZIQ-ZSK</t>
  </si>
  <si>
    <t>ZIQZSK</t>
  </si>
  <si>
    <t>Jocimar</t>
  </si>
  <si>
    <t>Inspeção auto de linha</t>
  </si>
  <si>
    <t>Capina Química na passagem em ZSK desanexa loco 9302 para W55</t>
  </si>
  <si>
    <t>1 Escala de ZTO a ZMA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</si>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</sst>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6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63" headerRowBorderDxfId="261" tableBorderDxfId="262" totalsRowBorderDxfId="260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9"/>
    <tableColumn id="4" xr3:uid="{062C67FE-0D06-4582-BA9C-B087681F34EC}" name="SUB" dataDxfId="258"/>
    <tableColumn id="5" xr3:uid="{1DF130D1-4D15-4DFF-8266-F1B81CAA897E}" name="KM Inicio" dataDxfId="257"/>
    <tableColumn id="6" xr3:uid="{A344A0E9-F964-4FE5-9EB0-2661309404E9}" name="KM Fim" dataDxfId="256"/>
    <tableColumn id="7" xr3:uid="{B0ED4DF3-274E-46B6-A2D1-0985F47224C1}" name="Trecho" dataDxfId="255"/>
    <tableColumn id="8" xr3:uid="{1DE44FFC-B2F5-4DE5-A7E5-915DA69A16F8}" name="SB" dataDxfId="254"/>
    <tableColumn id="9" xr3:uid="{7841069B-E29E-4A5E-B561-931B24D14782}" name="NOME SUB" dataDxfId="253"/>
    <tableColumn id="10" xr3:uid="{01B251F8-5EA1-4C87-81E3-9BD14100B544}" name="Trecho Coordenação" dataDxfId="25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51"/>
    <tableColumn id="8" xr3:uid="{98E82858-1ECA-4DB3-8AE4-BBB972FC487D}" name="CORRELATO" dataDxfId="25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7" sqref="A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zoomScaleNormal="100" workbookViewId="0">
      <pane xSplit="6" topLeftCell="S1" activePane="topRight" state="frozen"/>
      <selection pane="topRight" activeCell="Y153" sqref="Y153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6.9444444444444447E-4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862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0.48472222222222222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6.9444444444444198E-4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0.99999999999999645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6.9444444444444447E-4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862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0.48472222222222222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6.9444444444444198E-4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0.99999999999999645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>MOD SPN46085</v>
      </c>
      <c r="B64" s="199">
        <v>46085</v>
      </c>
      <c r="C64" s="138">
        <f>IF(BS_CONTROLE[[#This Row],[DATA]]="","",WEEKNUM(BS_CONTROLE[[#This Row],[DATA]]))</f>
        <v>10</v>
      </c>
      <c r="D64" s="107" t="s">
        <v>400</v>
      </c>
      <c r="E64" s="201"/>
      <c r="F64" s="202" t="s">
        <v>373</v>
      </c>
      <c r="G64" s="146" t="str">
        <f>IF(D64="","*",VLOOKUP(F64,BS_ATIVIDADE[],3,FALSE))</f>
        <v>OUTROS</v>
      </c>
      <c r="H64" s="109" t="s">
        <v>384</v>
      </c>
      <c r="I64" s="109" t="s">
        <v>384</v>
      </c>
      <c r="J64" s="108">
        <v>73</v>
      </c>
      <c r="K64" s="108">
        <v>42.3</v>
      </c>
      <c r="L64" s="108" t="s">
        <v>384</v>
      </c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4" s="130" t="s">
        <v>166</v>
      </c>
      <c r="O64" s="109">
        <v>0.33333333333333331</v>
      </c>
      <c r="P64" s="109">
        <v>0.16666666666666666</v>
      </c>
      <c r="Q64" s="108">
        <v>1</v>
      </c>
      <c r="R64" s="10" t="str">
        <f>IFERROR(_xlfn.XLOOKUP(F64, BS_ATIVIDADE[ATIVIDADE],BS_ATIVIDADE[UNIDADE] ), "*")</f>
        <v>BINÁRIO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08" t="s">
        <v>889</v>
      </c>
      <c r="W64" s="108" t="s">
        <v>980</v>
      </c>
      <c r="X64" s="107" t="s">
        <v>862</v>
      </c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BLOCO</v>
      </c>
      <c r="AJ64" s="9" t="str">
        <f>IF(BS_CONTROLE[[#This Row],[Atividade]]=0, "-", BS_CONTROLE[[#This Row],[Atividade]])</f>
        <v>BLOCO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8" t="str">
        <f>IF(BS_CONTROLE[[#This Row],[Entre - Estações]]=0, "-", BS_CONTROLE[[#This Row],[Entre - Estações]])</f>
        <v>ZDG-PAT</v>
      </c>
      <c r="AN64" s="108" t="str">
        <f>IF(BS_CONTROLE[[#This Row],[SB]]=0, "-", BS_CONTROLE[[#This Row],[SB]])</f>
        <v>ZMA1</v>
      </c>
      <c r="AO64" s="108">
        <f>IF(BS_CONTROLE[[#This Row],[SUB]]=0, "-", BS_CONTROLE[[#This Row],[SUB]])</f>
        <v>73</v>
      </c>
      <c r="AP64" s="108">
        <f>BS_CONTROLE[[#This Row],[KM - Inicio]]</f>
        <v>42.3</v>
      </c>
      <c r="AQ64" s="108">
        <f>BS_CONTROLE[[#This Row],[KM - Inicio]]</f>
        <v>42.3</v>
      </c>
      <c r="AR64" s="111">
        <v>0.375</v>
      </c>
      <c r="AS64" s="111">
        <v>0.48402777777777778</v>
      </c>
      <c r="AT64" s="111">
        <v>0.54652777777777772</v>
      </c>
      <c r="AU64" s="139"/>
      <c r="AV64" s="139"/>
      <c r="AW64" s="14"/>
      <c r="AX64" s="14"/>
      <c r="AY64" s="204">
        <f>IF(D64="","*",IFERROR(IF(ISODD(COUNT(AS64:AX1087)),"ERRO",SUM((AT64-AS64),(AV64-AU64),(AX64-AW64))),"ERRO"))</f>
        <v>6.2499999999999944E-2</v>
      </c>
      <c r="AZ64" s="157"/>
      <c r="BA64" s="112">
        <v>1</v>
      </c>
      <c r="BB64" s="10" t="str">
        <f>IFERROR(_xlfn.XLOOKUP(AI64, BS_ATIVIDADE[ATIVIDADE],BS_ATIVIDADE[UNIDADE] ), "*")</f>
        <v>BINÁRIO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54" t="str">
        <f>BS_CONTROLE[[#This Row],[Responsavel pelo boletim]]</f>
        <v>luiz granado</v>
      </c>
      <c r="BG64" s="16"/>
      <c r="BH64" s="17">
        <v>2</v>
      </c>
      <c r="BI64" s="17"/>
      <c r="BJ64" s="18" t="s">
        <v>981</v>
      </c>
      <c r="BK64" s="18" t="s">
        <v>981</v>
      </c>
      <c r="BL64" s="16"/>
      <c r="BM64" s="133" t="s">
        <v>854</v>
      </c>
      <c r="BN64" s="133" t="s">
        <v>982</v>
      </c>
      <c r="BO64" s="133" t="s">
        <v>856</v>
      </c>
      <c r="BP64" s="205" t="s">
        <v>384</v>
      </c>
      <c r="BQ64" s="12" t="str">
        <f>IF(AND(BR64&lt;1,BS64&lt;1),"Produção e Intervalo",IF(BR64&lt;1,"Intervalo",IF(BS64&lt;1,"Produção","Aderente")))</f>
        <v>Intervalo</v>
      </c>
      <c r="BR64" s="19">
        <f>IF(OR(B64="",F64=""),"*",AY64/P64)</f>
        <v>0.37499999999999967</v>
      </c>
      <c r="BS64" s="19">
        <f>IF(OR(B64="",F64=""),"*",BA64/Q64)</f>
        <v>1</v>
      </c>
      <c r="BT64" s="209" t="str">
        <f t="shared" si="7"/>
        <v>CCOCirculaçãoIntervaloContrato</v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983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984</v>
      </c>
      <c r="BK66" s="17" t="s">
        <v>984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985</v>
      </c>
      <c r="X67" s="107" t="s">
        <v>825</v>
      </c>
      <c r="Y67" s="132" t="s">
        <v>886</v>
      </c>
      <c r="Z67" s="107"/>
      <c r="AA67" s="108" t="s">
        <v>986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987</v>
      </c>
      <c r="BK67" s="17" t="s">
        <v>987</v>
      </c>
      <c r="BL67" s="16"/>
      <c r="BM67" s="133" t="s">
        <v>833</v>
      </c>
      <c r="BN67" s="133" t="s">
        <v>873</v>
      </c>
      <c r="BO67" s="133" t="s">
        <v>931</v>
      </c>
      <c r="BP67" s="17" t="s">
        <v>987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988</v>
      </c>
      <c r="X68" s="107" t="s">
        <v>825</v>
      </c>
      <c r="Y68" s="132"/>
      <c r="Z68" s="107"/>
      <c r="AA68" s="108" t="s">
        <v>989</v>
      </c>
      <c r="AB68" s="106" t="s">
        <v>990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991</v>
      </c>
      <c r="BK69" s="17" t="s">
        <v>991</v>
      </c>
      <c r="BL69" s="16"/>
      <c r="BM69" s="133" t="s">
        <v>854</v>
      </c>
      <c r="BN69" s="133" t="s">
        <v>855</v>
      </c>
      <c r="BO69" s="133" t="s">
        <v>925</v>
      </c>
      <c r="BP69" s="17" t="s">
        <v>991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415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992</v>
      </c>
      <c r="BK70" s="17" t="s">
        <v>992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0.40686274509803921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993</v>
      </c>
      <c r="BK71" s="17" t="s">
        <v>993</v>
      </c>
      <c r="BL71" s="16"/>
      <c r="BM71" s="133" t="s">
        <v>994</v>
      </c>
      <c r="BN71" s="133" t="s">
        <v>995</v>
      </c>
      <c r="BO71" s="133" t="s">
        <v>996</v>
      </c>
      <c r="BP71" s="17" t="s">
        <v>997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998</v>
      </c>
      <c r="BK72" s="17" t="s">
        <v>998</v>
      </c>
      <c r="BL72" s="16"/>
      <c r="BM72" s="133" t="s">
        <v>854</v>
      </c>
      <c r="BN72" s="133" t="s">
        <v>855</v>
      </c>
      <c r="BO72" s="133" t="s">
        <v>925</v>
      </c>
      <c r="BP72" s="17" t="s">
        <v>998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999</v>
      </c>
      <c r="BK73" s="17" t="s">
        <v>1000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1001</v>
      </c>
      <c r="BK74" s="17" t="s">
        <v>1002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1003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1004</v>
      </c>
      <c r="BK75" s="17" t="s">
        <v>1004</v>
      </c>
      <c r="BL75" s="16"/>
      <c r="BM75" s="133" t="s">
        <v>878</v>
      </c>
      <c r="BN75" s="133" t="s">
        <v>879</v>
      </c>
      <c r="BO75" s="133" t="s">
        <v>923</v>
      </c>
      <c r="BP75" s="17" t="s">
        <v>1004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1005</v>
      </c>
      <c r="BK76" s="17" t="s">
        <v>1005</v>
      </c>
      <c r="BL76" s="16"/>
      <c r="BM76" s="133" t="s">
        <v>1006</v>
      </c>
      <c r="BN76" s="133" t="s">
        <v>1007</v>
      </c>
      <c r="BO76" s="133" t="s">
        <v>1008</v>
      </c>
      <c r="BP76" s="205" t="s">
        <v>1009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1010</v>
      </c>
      <c r="BK77" s="17" t="s">
        <v>1010</v>
      </c>
      <c r="BL77" s="16"/>
      <c r="BM77" s="133" t="s">
        <v>854</v>
      </c>
      <c r="BN77" s="133" t="s">
        <v>855</v>
      </c>
      <c r="BO77" s="133" t="s">
        <v>925</v>
      </c>
      <c r="BP77" s="17" t="s">
        <v>1010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1010</v>
      </c>
      <c r="BK78" s="17" t="s">
        <v>1010</v>
      </c>
      <c r="BL78" s="16"/>
      <c r="BM78" s="133" t="s">
        <v>854</v>
      </c>
      <c r="BN78" s="133" t="s">
        <v>855</v>
      </c>
      <c r="BO78" s="133" t="s">
        <v>925</v>
      </c>
      <c r="BP78" s="17" t="s">
        <v>1010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1011</v>
      </c>
      <c r="BK79" s="17" t="s">
        <v>1011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1012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1013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1014</v>
      </c>
      <c r="BK80" s="17" t="s">
        <v>1014</v>
      </c>
      <c r="BL80" s="16"/>
      <c r="BM80" s="133" t="s">
        <v>878</v>
      </c>
      <c r="BN80" s="133" t="s">
        <v>879</v>
      </c>
      <c r="BO80" s="133" t="s">
        <v>923</v>
      </c>
      <c r="BP80" s="17" t="s">
        <v>1014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770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1015</v>
      </c>
      <c r="BK81" s="17" t="s">
        <v>1015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1.6041666666666667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1016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1017</v>
      </c>
      <c r="W84" s="216" t="s">
        <v>1018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1019</v>
      </c>
      <c r="BK84" s="17" t="s">
        <v>1020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1021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1022</v>
      </c>
      <c r="X85" s="107" t="s">
        <v>825</v>
      </c>
      <c r="Y85" s="132" t="s">
        <v>886</v>
      </c>
      <c r="Z85" s="107"/>
      <c r="AA85" s="108" t="s">
        <v>986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1023</v>
      </c>
      <c r="BK85" s="17" t="s">
        <v>1024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989</v>
      </c>
      <c r="AB86" s="106" t="s">
        <v>990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1025</v>
      </c>
      <c r="BK86" s="18" t="s">
        <v>1026</v>
      </c>
      <c r="BL86" s="16"/>
      <c r="BM86" s="133" t="s">
        <v>1027</v>
      </c>
      <c r="BN86" s="133" t="s">
        <v>1028</v>
      </c>
      <c r="BO86" s="133" t="s">
        <v>1028</v>
      </c>
      <c r="BP86" s="205" t="s">
        <v>1029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1030</v>
      </c>
      <c r="BK87" s="17" t="s">
        <v>1031</v>
      </c>
      <c r="BL87" s="16"/>
      <c r="BM87" s="133" t="s">
        <v>854</v>
      </c>
      <c r="BN87" s="133" t="s">
        <v>982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1032</v>
      </c>
      <c r="BK88" s="17" t="s">
        <v>1033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1034</v>
      </c>
      <c r="BK89" s="17" t="s">
        <v>1035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1036</v>
      </c>
      <c r="BK90" s="17" t="s">
        <v>1037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1030</v>
      </c>
      <c r="BK91" s="18" t="s">
        <v>1038</v>
      </c>
      <c r="BL91" s="16" t="s">
        <v>1039</v>
      </c>
      <c r="BM91" s="133" t="s">
        <v>854</v>
      </c>
      <c r="BN91" s="133" t="s">
        <v>982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1040</v>
      </c>
      <c r="BK92" s="218" t="s">
        <v>1040</v>
      </c>
      <c r="BL92" s="16"/>
      <c r="BM92" s="133" t="s">
        <v>1027</v>
      </c>
      <c r="BN92" s="133" t="s">
        <v>1028</v>
      </c>
      <c r="BO92" s="133" t="s">
        <v>1028</v>
      </c>
      <c r="BP92" s="205" t="s">
        <v>1029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1041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1042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1043</v>
      </c>
      <c r="BK93" s="17" t="s">
        <v>1043</v>
      </c>
      <c r="BL93" s="16"/>
      <c r="BM93" s="133" t="s">
        <v>1027</v>
      </c>
      <c r="BN93" s="133" t="s">
        <v>1028</v>
      </c>
      <c r="BO93" s="133" t="s">
        <v>1028</v>
      </c>
      <c r="BP93" s="205" t="s">
        <v>1029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1044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1045</v>
      </c>
      <c r="W94" s="155" t="s">
        <v>1046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1047</v>
      </c>
      <c r="BK94" s="17" t="s">
        <v>1047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1045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1048</v>
      </c>
      <c r="BK95" s="17" t="s">
        <v>1049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1050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1051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1052</v>
      </c>
      <c r="BK96" s="17" t="s">
        <v>1052</v>
      </c>
      <c r="BL96" s="16"/>
      <c r="BM96" s="133" t="s">
        <v>994</v>
      </c>
      <c r="BN96" s="133" t="s">
        <v>995</v>
      </c>
      <c r="BO96" s="133" t="s">
        <v>996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1052</v>
      </c>
      <c r="BK97" s="17" t="s">
        <v>1053</v>
      </c>
      <c r="BL97" s="16"/>
      <c r="BM97" s="133" t="s">
        <v>994</v>
      </c>
      <c r="BN97" s="133" t="s">
        <v>995</v>
      </c>
      <c r="BO97" s="133" t="s">
        <v>996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1052</v>
      </c>
      <c r="BK98" s="17" t="s">
        <v>1053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1054</v>
      </c>
      <c r="N99" s="130" t="s">
        <v>1055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1056</v>
      </c>
      <c r="X99" s="107" t="s">
        <v>825</v>
      </c>
      <c r="Y99" s="132" t="s">
        <v>886</v>
      </c>
      <c r="Z99" s="107"/>
      <c r="AA99" s="196" t="s">
        <v>1057</v>
      </c>
      <c r="AB99" s="197" t="s">
        <v>990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1058</v>
      </c>
      <c r="BK99" s="17" t="s">
        <v>1058</v>
      </c>
      <c r="BL99" s="16"/>
      <c r="BM99" s="133" t="s">
        <v>1006</v>
      </c>
      <c r="BN99" s="133" t="s">
        <v>1007</v>
      </c>
      <c r="BO99" s="133" t="s">
        <v>1008</v>
      </c>
      <c r="BP99" s="18" t="s">
        <v>1059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1060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1061</v>
      </c>
      <c r="N100" s="130" t="s">
        <v>1012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1062</v>
      </c>
      <c r="W100" s="108" t="s">
        <v>1063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1064</v>
      </c>
      <c r="BK100" s="17" t="s">
        <v>1065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1066</v>
      </c>
      <c r="BK101" s="17" t="s">
        <v>1066</v>
      </c>
      <c r="BL101" s="16"/>
      <c r="BM101" s="133" t="s">
        <v>994</v>
      </c>
      <c r="BN101" s="133" t="s">
        <v>1067</v>
      </c>
      <c r="BO101" s="133" t="s">
        <v>1067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1068</v>
      </c>
      <c r="N102" s="130" t="s">
        <v>1069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1068</v>
      </c>
      <c r="AN102" s="108" t="s">
        <v>1069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1070</v>
      </c>
      <c r="BK102" s="17" t="s">
        <v>1070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1071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1072</v>
      </c>
      <c r="W103" s="155" t="s">
        <v>1073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1074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1075</v>
      </c>
      <c r="N104" s="130" t="s">
        <v>1076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1077</v>
      </c>
      <c r="W104" s="155" t="s">
        <v>1078</v>
      </c>
      <c r="X104" s="107" t="s">
        <v>860</v>
      </c>
      <c r="Y104" s="132"/>
      <c r="Z104" s="107"/>
      <c r="AA104" s="108" t="s">
        <v>1079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1080</v>
      </c>
      <c r="BL104" s="16"/>
      <c r="BM104" s="133" t="s">
        <v>854</v>
      </c>
      <c r="BN104" s="133" t="s">
        <v>855</v>
      </c>
      <c r="BO104" s="133" t="s">
        <v>1081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 hidden="1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1082</v>
      </c>
      <c r="N105" s="130" t="s">
        <v>1083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1077</v>
      </c>
      <c r="W105" s="155" t="s">
        <v>1084</v>
      </c>
      <c r="X105" s="107" t="s">
        <v>825</v>
      </c>
      <c r="Y105" s="132" t="s">
        <v>886</v>
      </c>
      <c r="Z105" s="107"/>
      <c r="AA105" s="108" t="s">
        <v>1085</v>
      </c>
      <c r="AB105" s="106" t="s">
        <v>830</v>
      </c>
      <c r="AC105" s="156"/>
      <c r="AD105" s="110">
        <v>0.375</v>
      </c>
      <c r="AE105" s="108">
        <v>9374</v>
      </c>
      <c r="AF105" s="108" t="s">
        <v>1086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1087</v>
      </c>
      <c r="BK105" s="17" t="s">
        <v>1087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 hidden="1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1088</v>
      </c>
      <c r="N108" s="130" t="s">
        <v>1089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1090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>
        <v>0.55625000000000002</v>
      </c>
      <c r="AS108" s="111">
        <v>0.78263888888888888</v>
      </c>
      <c r="AT108" s="111">
        <v>0.82430555555555551</v>
      </c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4.166666666666663E-2</v>
      </c>
      <c r="AZ108" s="157"/>
      <c r="BA108" s="112">
        <v>1</v>
      </c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>
        <v>2</v>
      </c>
      <c r="BI108" s="17"/>
      <c r="BJ108" s="17" t="s">
        <v>1030</v>
      </c>
      <c r="BK108" s="17" t="s">
        <v>1091</v>
      </c>
      <c r="BL108" s="16"/>
      <c r="BM108" s="133" t="s">
        <v>827</v>
      </c>
      <c r="BN108" s="133" t="s">
        <v>827</v>
      </c>
      <c r="BO108" s="133" t="s">
        <v>827</v>
      </c>
      <c r="BP108" s="18" t="s">
        <v>384</v>
      </c>
      <c r="BQ108" s="12" t="str">
        <f t="shared" si="10"/>
        <v>Intervalo</v>
      </c>
      <c r="BR108" s="19">
        <f>IF(OR(B108="",F108=""),"*",AY108/P108)</f>
        <v>0.99999999999999911</v>
      </c>
      <c r="BS108" s="19">
        <f>IF(OR(B108="",F108=""),"*",BA108/Q108)</f>
        <v>1</v>
      </c>
      <c r="BT108" s="209" t="str">
        <f t="shared" si="7"/>
        <v>OKOK</v>
      </c>
    </row>
    <row r="109" spans="1:72" hidden="1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1092</v>
      </c>
      <c r="N109" s="130" t="s">
        <v>1093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1094</v>
      </c>
      <c r="W109" s="155" t="s">
        <v>1095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1087</v>
      </c>
      <c r="BK109" s="17" t="s">
        <v>1087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 hidden="1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1096</v>
      </c>
      <c r="BK110" s="17" t="s">
        <v>1096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 hidden="1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1097</v>
      </c>
      <c r="I111" s="109" t="s">
        <v>1097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>
        <v>0.55000000000000004</v>
      </c>
      <c r="AS111" s="111">
        <v>0</v>
      </c>
      <c r="AT111" s="111">
        <v>0</v>
      </c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>
        <v>0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>
        <v>0</v>
      </c>
      <c r="BI111" s="17"/>
      <c r="BJ111" s="17" t="s">
        <v>1098</v>
      </c>
      <c r="BK111" s="17" t="s">
        <v>1099</v>
      </c>
      <c r="BL111" s="16"/>
      <c r="BM111" s="133" t="s">
        <v>854</v>
      </c>
      <c r="BN111" s="133" t="s">
        <v>982</v>
      </c>
      <c r="BO111" s="133" t="s">
        <v>925</v>
      </c>
      <c r="BP111" s="18" t="s">
        <v>384</v>
      </c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>CCOCirculaçãoIntervaloContrato</v>
      </c>
    </row>
    <row r="112" spans="1:72" hidden="1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1100</v>
      </c>
      <c r="N112" s="130" t="s">
        <v>1101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1102</v>
      </c>
      <c r="W112" s="155" t="s">
        <v>1103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1104</v>
      </c>
      <c r="BK112" s="17" t="s">
        <v>1105</v>
      </c>
      <c r="BL112" s="16"/>
      <c r="BM112" s="133" t="s">
        <v>994</v>
      </c>
      <c r="BN112" s="133" t="s">
        <v>1067</v>
      </c>
      <c r="BO112" s="133" t="s">
        <v>1067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 hidden="1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1100</v>
      </c>
      <c r="N113" s="130" t="s">
        <v>1101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1106</v>
      </c>
      <c r="W113" s="155" t="s">
        <v>1107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>
        <v>0.58611111111111114</v>
      </c>
      <c r="AT113" s="111">
        <v>0.71111111111111114</v>
      </c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0.125</v>
      </c>
      <c r="AZ113" s="157"/>
      <c r="BA113" s="112">
        <v>2</v>
      </c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1</v>
      </c>
      <c r="BI113" s="17"/>
      <c r="BJ113" s="17" t="s">
        <v>1104</v>
      </c>
      <c r="BK113" s="17" t="s">
        <v>1108</v>
      </c>
      <c r="BL113" s="16"/>
      <c r="BM113" s="133" t="s">
        <v>827</v>
      </c>
      <c r="BN113" s="133" t="s">
        <v>827</v>
      </c>
      <c r="BO113" s="133" t="s">
        <v>827</v>
      </c>
      <c r="BP113" s="18" t="s">
        <v>384</v>
      </c>
      <c r="BQ113" s="12" t="str">
        <f t="shared" si="10"/>
        <v>Aderente</v>
      </c>
      <c r="BR113" s="19">
        <f>IF(OR(B113="",F113=""),"*",AY113/P113)</f>
        <v>1.5</v>
      </c>
      <c r="BS113" s="19">
        <f>IF(OR(B113="",F113=""),"*",BA113/Q113)</f>
        <v>2</v>
      </c>
      <c r="BT113" s="209" t="str">
        <f t="shared" si="7"/>
        <v>OKOK</v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 hidden="1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1109</v>
      </c>
      <c r="N115" s="130" t="s">
        <v>1044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1110</v>
      </c>
      <c r="BK115" s="17" t="s">
        <v>1110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 hidden="1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1111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1112</v>
      </c>
      <c r="BK116" s="17" t="s">
        <v>1113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 hidden="1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1114</v>
      </c>
      <c r="N118" s="130" t="s">
        <v>1114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1115</v>
      </c>
      <c r="W118" s="155" t="s">
        <v>1116</v>
      </c>
      <c r="X118" s="107" t="s">
        <v>825</v>
      </c>
      <c r="Y118" s="132" t="s">
        <v>886</v>
      </c>
      <c r="Z118" s="107"/>
      <c r="AA118" s="108">
        <v>2</v>
      </c>
      <c r="AB118" s="106" t="s">
        <v>990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1117</v>
      </c>
      <c r="BK118" s="18" t="s">
        <v>1118</v>
      </c>
      <c r="BL118" s="16"/>
      <c r="BM118" s="133" t="s">
        <v>1006</v>
      </c>
      <c r="BN118" s="133" t="s">
        <v>1007</v>
      </c>
      <c r="BO118" s="133" t="s">
        <v>1008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>
        <v>0.31527777777777777</v>
      </c>
      <c r="AS121" s="111">
        <v>0</v>
      </c>
      <c r="AT121" s="111">
        <v>0</v>
      </c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>
        <v>0</v>
      </c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>
        <v>0</v>
      </c>
      <c r="BI121" s="17"/>
      <c r="BJ121" s="17" t="s">
        <v>1119</v>
      </c>
      <c r="BK121" s="17" t="s">
        <v>1119</v>
      </c>
      <c r="BL121" s="16"/>
      <c r="BM121" s="133" t="s">
        <v>854</v>
      </c>
      <c r="BN121" s="133" t="s">
        <v>855</v>
      </c>
      <c r="BO121" s="133" t="s">
        <v>1120</v>
      </c>
      <c r="BP121" s="18" t="s">
        <v>1121</v>
      </c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>CCOCirculaçãoIntervaloOportunidade</v>
      </c>
    </row>
    <row r="122" spans="1:72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1097</v>
      </c>
      <c r="I122" s="109" t="s">
        <v>1097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>
        <v>0</v>
      </c>
      <c r="AS122" s="111">
        <v>0</v>
      </c>
      <c r="AT122" s="111">
        <v>0</v>
      </c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>
        <v>0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>
        <v>0</v>
      </c>
      <c r="BH122" s="17">
        <v>0</v>
      </c>
      <c r="BI122" s="17"/>
      <c r="BJ122" s="17" t="s">
        <v>1122</v>
      </c>
      <c r="BK122" s="17" t="s">
        <v>1123</v>
      </c>
      <c r="BL122" s="16"/>
      <c r="BM122" s="133" t="s">
        <v>854</v>
      </c>
      <c r="BN122" s="133" t="s">
        <v>982</v>
      </c>
      <c r="BO122" s="133" t="s">
        <v>1120</v>
      </c>
      <c r="BP122" s="18" t="s">
        <v>1121</v>
      </c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>CCOCirculaçãoIntervaloContrato</v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1092</v>
      </c>
      <c r="N124" s="130" t="s">
        <v>1093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1094</v>
      </c>
      <c r="W124" s="155" t="s">
        <v>1095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>
        <v>0.34930555555555554</v>
      </c>
      <c r="AS124" s="111">
        <v>0</v>
      </c>
      <c r="AT124" s="111">
        <v>0</v>
      </c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>
        <v>0</v>
      </c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>
        <v>0</v>
      </c>
      <c r="BI124" s="17"/>
      <c r="BJ124" s="17" t="s">
        <v>1124</v>
      </c>
      <c r="BK124" s="17" t="s">
        <v>1124</v>
      </c>
      <c r="BL124" s="16"/>
      <c r="BM124" s="133" t="s">
        <v>854</v>
      </c>
      <c r="BN124" s="133" t="s">
        <v>855</v>
      </c>
      <c r="BO124" s="133" t="s">
        <v>1120</v>
      </c>
      <c r="BP124" s="18" t="s">
        <v>1121</v>
      </c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>CCOCirculaçãoIntervaloOportunidade</v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1088</v>
      </c>
      <c r="N126" s="130" t="s">
        <v>1089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1125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>
        <v>0.54097222222222219</v>
      </c>
      <c r="AS126" s="111">
        <v>0.68819444444444444</v>
      </c>
      <c r="AT126" s="111">
        <v>0.72986111111111107</v>
      </c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4.166666666666663E-2</v>
      </c>
      <c r="AZ126" s="157"/>
      <c r="BA126" s="112">
        <v>1</v>
      </c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>
        <v>2</v>
      </c>
      <c r="BI126" s="17"/>
      <c r="BJ126" s="17" t="s">
        <v>1126</v>
      </c>
      <c r="BK126" s="17" t="s">
        <v>1127</v>
      </c>
      <c r="BL126" s="16"/>
      <c r="BM126" s="133" t="s">
        <v>827</v>
      </c>
      <c r="BN126" s="133" t="s">
        <v>827</v>
      </c>
      <c r="BO126" s="133" t="s">
        <v>827</v>
      </c>
      <c r="BP126" s="18" t="s">
        <v>384</v>
      </c>
      <c r="BQ126" s="12" t="str">
        <f t="shared" si="10"/>
        <v>Intervalo</v>
      </c>
      <c r="BR126" s="19">
        <f>IF(OR(B126="",F126=""),"*",AY126/P126)</f>
        <v>0.99999999999999911</v>
      </c>
      <c r="BS126" s="19">
        <f>IF(OR(B126="",F126=""),"*",BA126/Q126)</f>
        <v>1</v>
      </c>
      <c r="BT126" s="209" t="str">
        <f t="shared" si="12"/>
        <v>OKOK</v>
      </c>
    </row>
    <row r="127" spans="1:72" hidden="1">
      <c r="A127" s="47" t="str">
        <f t="shared" si="9"/>
        <v>W7546089</v>
      </c>
      <c r="B127" s="105">
        <v>46089</v>
      </c>
      <c r="C127" s="138">
        <f>IF(BS_CONTROLE[[#This Row],[DATA]]="","",WEEKNUM(BS_CONTROLE[[#This Row],[DATA]]))</f>
        <v>11</v>
      </c>
      <c r="D127" s="107" t="s">
        <v>621</v>
      </c>
      <c r="E127" s="163">
        <v>93</v>
      </c>
      <c r="F127" s="129" t="s">
        <v>465</v>
      </c>
      <c r="G127" s="146" t="str">
        <f>IF(D127="","*",VLOOKUP(F127,BS_ATIVIDADE[],3,FALSE))</f>
        <v>OUTROS - MECANIZAÇÃO</v>
      </c>
      <c r="H127" s="109" t="s">
        <v>125</v>
      </c>
      <c r="I127" s="109" t="s">
        <v>165</v>
      </c>
      <c r="J127" s="108">
        <v>70</v>
      </c>
      <c r="K127" s="108">
        <v>136</v>
      </c>
      <c r="L127" s="108"/>
      <c r="M127" s="130" t="s">
        <v>1128</v>
      </c>
      <c r="N127" s="130" t="s">
        <v>1129</v>
      </c>
      <c r="O127" s="109">
        <v>0.95833333333333337</v>
      </c>
      <c r="P127" s="109">
        <v>4.1666666666666664E-2</v>
      </c>
      <c r="Q127" s="108">
        <v>1</v>
      </c>
      <c r="R127" s="10" t="str">
        <f>IFERROR(_xlfn.XLOOKUP(F127, BS_ATIVIDADE[ATIVIDADE],BS_ATIVIDADE[UNIDADE] ), "*")</f>
        <v>KM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7" s="108" t="s">
        <v>828</v>
      </c>
      <c r="W127" s="155" t="s">
        <v>1130</v>
      </c>
      <c r="X127" s="107" t="s">
        <v>860</v>
      </c>
      <c r="Y127" s="132"/>
      <c r="Z127" s="107"/>
      <c r="AA127" s="108">
        <v>2</v>
      </c>
      <c r="AB127" s="106" t="s">
        <v>830</v>
      </c>
      <c r="AC127" s="156"/>
      <c r="AD127" s="110">
        <v>0.91666666666666663</v>
      </c>
      <c r="AE127" s="108">
        <v>9302</v>
      </c>
      <c r="AF127" s="108">
        <v>7660</v>
      </c>
      <c r="AG127" s="108" t="s">
        <v>384</v>
      </c>
      <c r="AH127" s="15"/>
      <c r="AI127" s="129" t="str">
        <f>IF(BS_CONTROLE[[#This Row],[Atividade]]=0, "-", BS_CONTROLE[[#This Row],[Atividade]])</f>
        <v>MECANIZAÇÃO - CAPINA QUÍMICA</v>
      </c>
      <c r="AJ127" s="9" t="str">
        <f>IF(BS_CONTROLE[[#This Row],[Atividade]]=0, "-", BS_CONTROLE[[#This Row],[Atividade]])</f>
        <v>MECANIZAÇÃO - CAPINA QUÍMICA</v>
      </c>
      <c r="AK127" s="31" t="str">
        <f>BS_CONTROLE[[#This Row],[Local - Partida]]</f>
        <v>ZRX</v>
      </c>
      <c r="AL127" s="31" t="str">
        <f>BS_CONTROLE[[#This Row],[Local - Encerramento]]</f>
        <v>ZMA2</v>
      </c>
      <c r="AM127" s="108" t="str">
        <f>IF(BS_CONTROLE[[#This Row],[Entre - Estações]]=0, "-", BS_CONTROLE[[#This Row],[Entre - Estações]])</f>
        <v>ZRQ-ZMA</v>
      </c>
      <c r="AN127" s="108" t="str">
        <f>IF(BS_CONTROLE[[#This Row],[SB]]=0, "-", BS_CONTROLE[[#This Row],[SB]])</f>
        <v>ZRQZMA</v>
      </c>
      <c r="AO127" s="108">
        <f>IF(BS_CONTROLE[[#This Row],[SUB]]=0, "-", BS_CONTROLE[[#This Row],[SUB]])</f>
        <v>70</v>
      </c>
      <c r="AP127" s="108">
        <f>BS_CONTROLE[[#This Row],[KM - Inicio]]</f>
        <v>136</v>
      </c>
      <c r="AQ127" s="108">
        <f>BS_CONTROLE[[#This Row],[KM - Inicio]]</f>
        <v>136</v>
      </c>
      <c r="AR127" s="111">
        <v>0</v>
      </c>
      <c r="AS127" s="111">
        <v>0</v>
      </c>
      <c r="AT127" s="111">
        <v>0</v>
      </c>
      <c r="AU127" s="139"/>
      <c r="AV127" s="139"/>
      <c r="AW127" s="14"/>
      <c r="AX127" s="14"/>
      <c r="AY127" s="184">
        <f>IF(D127="","*",IFERROR(IF(ISODD(COUNT(AS127:AX1121)),"ERRO",SUM((AT127-AS127),(AV127-AU127),(AX127-AW127))),"ERRO"))</f>
        <v>0</v>
      </c>
      <c r="AZ127" s="157"/>
      <c r="BA127" s="112">
        <v>0</v>
      </c>
      <c r="BB127" s="10" t="str">
        <f>IFERROR(_xlfn.XLOOKUP(AI127, BS_ATIVIDADE[ATIVIDADE],BS_ATIVIDADE[UNIDADE] ), "*")</f>
        <v>KM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7" s="154"/>
      <c r="BG127" s="16"/>
      <c r="BH127" s="17">
        <v>0</v>
      </c>
      <c r="BI127" s="17"/>
      <c r="BJ127" s="17" t="s">
        <v>1131</v>
      </c>
      <c r="BK127" s="18" t="s">
        <v>1132</v>
      </c>
      <c r="BL127" s="16"/>
      <c r="BM127" s="133" t="s">
        <v>1133</v>
      </c>
      <c r="BN127" s="133" t="s">
        <v>1134</v>
      </c>
      <c r="BO127" s="133" t="s">
        <v>1135</v>
      </c>
      <c r="BP127" s="18" t="s">
        <v>1136</v>
      </c>
      <c r="BQ127" s="12" t="str">
        <f t="shared" si="10"/>
        <v>Produção e Intervalo</v>
      </c>
      <c r="BR127" s="19">
        <f>IF(OR(B127="",F127=""),"*",AY127/P127)</f>
        <v>0</v>
      </c>
      <c r="BS127" s="19">
        <f>IF(OR(B127="",F127=""),"*",BA127/Q127)</f>
        <v>0</v>
      </c>
      <c r="BT127" s="209" t="str">
        <f t="shared" si="12"/>
        <v>TOEmbarcado</v>
      </c>
    </row>
    <row r="128" spans="1:72" hidden="1">
      <c r="A128" s="47" t="str">
        <f t="shared" si="9"/>
        <v>W5746090</v>
      </c>
      <c r="B128" s="105">
        <v>46090</v>
      </c>
      <c r="C128" s="138">
        <f>IF(BS_CONTROLE[[#This Row],[DATA]]="","",WEEKNUM(BS_CONTROLE[[#This Row],[DATA]]))</f>
        <v>11</v>
      </c>
      <c r="D128" s="107" t="s">
        <v>913</v>
      </c>
      <c r="E128" s="163">
        <v>94</v>
      </c>
      <c r="F128" s="129" t="s">
        <v>398</v>
      </c>
      <c r="G128" s="146" t="str">
        <f>IF(D128="","*",VLOOKUP(F128,BS_ATIVIDADE[],3,FALSE))</f>
        <v>OUTROS</v>
      </c>
      <c r="H128" s="109" t="s">
        <v>82</v>
      </c>
      <c r="I128" s="109" t="s">
        <v>287</v>
      </c>
      <c r="J128" s="108">
        <v>73</v>
      </c>
      <c r="K128" s="108">
        <v>372</v>
      </c>
      <c r="L128" s="108" t="s">
        <v>384</v>
      </c>
      <c r="M128" s="130" t="s">
        <v>914</v>
      </c>
      <c r="N128" s="130" t="s">
        <v>915</v>
      </c>
      <c r="O128" s="109">
        <v>0.41666666666666669</v>
      </c>
      <c r="P128" s="109">
        <v>4.1666666666666664E-2</v>
      </c>
      <c r="Q128" s="108">
        <v>1</v>
      </c>
      <c r="R128" s="10" t="str">
        <f>IFERROR(_xlfn.XLOOKUP(F128, BS_ATIVIDADE[ATIVIDADE],BS_ATIVIDADE[UNIDADE] ), "*")</f>
        <v>BINÁRIO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8" t="s">
        <v>932</v>
      </c>
      <c r="W128" s="155" t="s">
        <v>1137</v>
      </c>
      <c r="X128" s="107" t="s">
        <v>825</v>
      </c>
      <c r="Y128" s="132" t="s">
        <v>886</v>
      </c>
      <c r="Z128" s="107"/>
      <c r="AA128" s="108" t="s">
        <v>1138</v>
      </c>
      <c r="AB128" s="106" t="s">
        <v>906</v>
      </c>
      <c r="AC128" s="156" t="s">
        <v>907</v>
      </c>
      <c r="AD128" s="110">
        <v>0.375</v>
      </c>
      <c r="AE128" s="108">
        <v>9274</v>
      </c>
      <c r="AF128" s="108">
        <v>9236</v>
      </c>
      <c r="AG128" s="108" t="s">
        <v>384</v>
      </c>
      <c r="AH128" s="15"/>
      <c r="AI128" s="129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ZJA2</v>
      </c>
      <c r="AL128" s="31" t="str">
        <f>BS_CONTROLE[[#This Row],[Local - Encerramento]]</f>
        <v>ZRU2</v>
      </c>
      <c r="AM128" s="108" t="str">
        <f>IF(BS_CONTROLE[[#This Row],[Entre - Estações]]=0, "-", BS_CONTROLE[[#This Row],[Entre - Estações]])</f>
        <v>ZJA-ZRU</v>
      </c>
      <c r="AN128" s="108" t="str">
        <f>IF(BS_CONTROLE[[#This Row],[SB]]=0, "-", BS_CONTROLE[[#This Row],[SB]])</f>
        <v>ZJAZRU</v>
      </c>
      <c r="AO128" s="108">
        <f>IF(BS_CONTROLE[[#This Row],[SUB]]=0, "-", BS_CONTROLE[[#This Row],[SUB]])</f>
        <v>73</v>
      </c>
      <c r="AP128" s="108">
        <f>BS_CONTROLE[[#This Row],[KM - Inicio]]</f>
        <v>372</v>
      </c>
      <c r="AQ128" s="108">
        <f>BS_CONTROLE[[#This Row],[KM - Inicio]]</f>
        <v>372</v>
      </c>
      <c r="AR128" s="111">
        <v>0</v>
      </c>
      <c r="AS128" s="111">
        <v>0</v>
      </c>
      <c r="AT128" s="111">
        <v>0</v>
      </c>
      <c r="AU128" s="139"/>
      <c r="AV128" s="139"/>
      <c r="AW128" s="14"/>
      <c r="AX128" s="14"/>
      <c r="AY128" s="184">
        <f>IF(D128="","*",IFERROR(IF(ISODD(COUNT(AS128:AX1122)),"ERRO",SUM((AT128-AS128),(AV128-AU128),(AX128-AW128))),"ERRO"))</f>
        <v>0</v>
      </c>
      <c r="AZ128" s="157"/>
      <c r="BA128" s="112">
        <v>0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4" t="s">
        <v>932</v>
      </c>
      <c r="BG128" s="16"/>
      <c r="BH128" s="17">
        <v>0</v>
      </c>
      <c r="BI128" s="17"/>
      <c r="BJ128" s="17" t="s">
        <v>1139</v>
      </c>
      <c r="BK128" s="17" t="s">
        <v>1139</v>
      </c>
      <c r="BL128" s="16"/>
      <c r="BM128" s="133" t="s">
        <v>854</v>
      </c>
      <c r="BN128" s="133" t="s">
        <v>855</v>
      </c>
      <c r="BO128" s="133" t="s">
        <v>1081</v>
      </c>
      <c r="BP128" s="18" t="s">
        <v>384</v>
      </c>
      <c r="BQ128" s="12" t="str">
        <f t="shared" si="10"/>
        <v>Produção e Intervalo</v>
      </c>
      <c r="BR128" s="19">
        <f>IF(OR(B128="",F128=""),"*",AY128/P128)</f>
        <v>0</v>
      </c>
      <c r="BS128" s="19">
        <f>IF(OR(B128="",F128=""),"*",BA128/Q128)</f>
        <v>0</v>
      </c>
      <c r="BT128" s="209" t="str">
        <f t="shared" si="12"/>
        <v>CCOCirculaçãoIntervaloOportunidade</v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>JULIO (TF-648)46090</v>
      </c>
      <c r="B130" s="105">
        <v>46090</v>
      </c>
      <c r="C130" s="138">
        <f>IF(BS_CONTROLE[[#This Row],[DATA]]="","",WEEKNUM(BS_CONTROLE[[#This Row],[DATA]]))</f>
        <v>11</v>
      </c>
      <c r="D130" s="107" t="s">
        <v>689</v>
      </c>
      <c r="E130" s="163">
        <v>96</v>
      </c>
      <c r="F130" s="129" t="s">
        <v>566</v>
      </c>
      <c r="G130" s="146" t="str">
        <f>IF(D130="","*",VLOOKUP(F130,BS_ATIVIDADE[],3,FALSE))</f>
        <v>SOLDA</v>
      </c>
      <c r="H130" s="109" t="s">
        <v>384</v>
      </c>
      <c r="I130" s="109" t="s">
        <v>384</v>
      </c>
      <c r="J130" s="108">
        <v>73</v>
      </c>
      <c r="K130" s="108">
        <v>335.1</v>
      </c>
      <c r="L130" s="108" t="s">
        <v>384</v>
      </c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30" s="109">
        <v>0.375</v>
      </c>
      <c r="P130" s="109">
        <v>6.25E-2</v>
      </c>
      <c r="Q130" s="108">
        <v>1</v>
      </c>
      <c r="R130" s="10" t="str">
        <f>IFERROR(_xlfn.XLOOKUP(F130, BS_ATIVIDADE[ATIVIDADE],BS_ATIVIDADE[UNIDADE] ), "*")</f>
        <v>Nº DE SOLDA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08" t="s">
        <v>1140</v>
      </c>
      <c r="W130" s="155" t="s">
        <v>867</v>
      </c>
      <c r="X130" s="107" t="s">
        <v>825</v>
      </c>
      <c r="Y130" s="132" t="s">
        <v>886</v>
      </c>
      <c r="Z130" s="107"/>
      <c r="AA130" s="108" t="s">
        <v>384</v>
      </c>
      <c r="AB130" s="106"/>
      <c r="AC130" s="156"/>
      <c r="AD130" s="110" t="s">
        <v>384</v>
      </c>
      <c r="AE130" s="108" t="s">
        <v>384</v>
      </c>
      <c r="AF130" s="108" t="s">
        <v>384</v>
      </c>
      <c r="AG130" s="108" t="s">
        <v>384</v>
      </c>
      <c r="AH130" s="15"/>
      <c r="AI130" s="129" t="str">
        <f>IF(BS_CONTROLE[[#This Row],[Atividade]]=0, "-", BS_CONTROLE[[#This Row],[Atividade]])</f>
        <v>PDM - SOLDA</v>
      </c>
      <c r="AJ130" s="9" t="str">
        <f>IF(BS_CONTROLE[[#This Row],[Atividade]]=0, "-", BS_CONTROLE[[#This Row],[Atividade]])</f>
        <v>PDM - SOLDA</v>
      </c>
      <c r="AK130" s="31" t="str">
        <f>BS_CONTROLE[[#This Row],[Local - Partida]]</f>
        <v>-</v>
      </c>
      <c r="AL130" s="31" t="str">
        <f>BS_CONTROLE[[#This Row],[Local - Encerramento]]</f>
        <v>-</v>
      </c>
      <c r="AM130" s="108" t="str">
        <f>IF(BS_CONTROLE[[#This Row],[Entre - Estações]]=0, "-", BS_CONTROLE[[#This Row],[Entre - Estações]])</f>
        <v>ZGI-ZFN</v>
      </c>
      <c r="AN130" s="108" t="str">
        <f>IF(BS_CONTROLE[[#This Row],[SB]]=0, "-", BS_CONTROLE[[#This Row],[SB]])</f>
        <v>332ZFN</v>
      </c>
      <c r="AO130" s="108">
        <f>IF(BS_CONTROLE[[#This Row],[SUB]]=0, "-", BS_CONTROLE[[#This Row],[SUB]])</f>
        <v>73</v>
      </c>
      <c r="AP130" s="108">
        <f>BS_CONTROLE[[#This Row],[KM - Inicio]]</f>
        <v>335.1</v>
      </c>
      <c r="AQ130" s="108">
        <f>BS_CONTROLE[[#This Row],[KM - Inicio]]</f>
        <v>335.1</v>
      </c>
      <c r="AR130" s="111">
        <v>0.375</v>
      </c>
      <c r="AS130" s="111">
        <v>0</v>
      </c>
      <c r="AT130" s="111">
        <v>0</v>
      </c>
      <c r="AU130" s="139"/>
      <c r="AV130" s="139"/>
      <c r="AW130" s="14"/>
      <c r="AX130" s="14"/>
      <c r="AY130" s="184">
        <f>IF(D130="","*",IFERROR(IF(ISODD(COUNT(AS130:AX1124)),"ERRO",SUM((AT130-AS130),(AV130-AU130),(AX130-AW130))),"ERRO"))</f>
        <v>0</v>
      </c>
      <c r="AZ130" s="157"/>
      <c r="BA130" s="112">
        <v>0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54" t="s">
        <v>1141</v>
      </c>
      <c r="BG130" s="16"/>
      <c r="BH130" s="17">
        <v>0</v>
      </c>
      <c r="BI130" s="17"/>
      <c r="BJ130" s="17" t="s">
        <v>1142</v>
      </c>
      <c r="BK130" s="17" t="s">
        <v>1142</v>
      </c>
      <c r="BL130" s="16"/>
      <c r="BM130" s="133" t="s">
        <v>994</v>
      </c>
      <c r="BN130" s="133" t="s">
        <v>1067</v>
      </c>
      <c r="BO130" s="133" t="s">
        <v>1067</v>
      </c>
      <c r="BP130" s="18" t="s">
        <v>384</v>
      </c>
      <c r="BQ130" s="12" t="str">
        <f t="shared" si="10"/>
        <v>Produção e Intervalo</v>
      </c>
      <c r="BR130" s="19">
        <f>IF(OR(B130="",F130=""),"*",AY130/P130)</f>
        <v>0</v>
      </c>
      <c r="BS130" s="19">
        <f>IF(OR(B130="",F130=""),"*",BA130/Q130)</f>
        <v>0</v>
      </c>
      <c r="BT130" s="209" t="str">
        <f t="shared" si="12"/>
        <v>CondiçõesClimáticaChuva</v>
      </c>
    </row>
    <row r="131" spans="1:72" hidden="1">
      <c r="A131" s="47" t="str">
        <f t="shared" si="9"/>
        <v>V9746090</v>
      </c>
      <c r="B131" s="105">
        <v>46090</v>
      </c>
      <c r="C131" s="138">
        <f>IF(BS_CONTROLE[[#This Row],[DATA]]="","",WEEKNUM(BS_CONTROLE[[#This Row],[DATA]]))</f>
        <v>11</v>
      </c>
      <c r="D131" s="107" t="s">
        <v>606</v>
      </c>
      <c r="E131" s="163">
        <v>97</v>
      </c>
      <c r="F131" s="129" t="s">
        <v>407</v>
      </c>
      <c r="G131" s="146" t="str">
        <f>IF(D131="","*",VLOOKUP(F131,BS_ATIVIDADE[],3,FALSE))</f>
        <v>DETECÇÃO</v>
      </c>
      <c r="H131" s="109" t="s">
        <v>30</v>
      </c>
      <c r="I131" s="109" t="s">
        <v>1143</v>
      </c>
      <c r="J131" s="108">
        <v>73</v>
      </c>
      <c r="K131" s="108">
        <v>287.2</v>
      </c>
      <c r="L131" s="108" t="s">
        <v>384</v>
      </c>
      <c r="M131" s="130" t="s">
        <v>1092</v>
      </c>
      <c r="N131" s="130" t="s">
        <v>1093</v>
      </c>
      <c r="O131" s="109">
        <v>0.35416666666666669</v>
      </c>
      <c r="P131" s="109">
        <v>4.1666666666666664E-2</v>
      </c>
      <c r="Q131" s="108">
        <v>27</v>
      </c>
      <c r="R131" s="10" t="str">
        <f>IFERROR(_xlfn.XLOOKUP(F131, BS_ATIVIDADE[ATIVIDADE],BS_ATIVIDADE[UNIDADE] ), "*")</f>
        <v>KM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8" t="s">
        <v>1094</v>
      </c>
      <c r="W131" s="155" t="s">
        <v>1144</v>
      </c>
      <c r="X131" s="107" t="s">
        <v>825</v>
      </c>
      <c r="Y131" s="132" t="s">
        <v>886</v>
      </c>
      <c r="Z131" s="107"/>
      <c r="AA131" s="108">
        <v>1</v>
      </c>
      <c r="AB131" s="106" t="s">
        <v>830</v>
      </c>
      <c r="AC131" s="156"/>
      <c r="AD131" s="110">
        <v>0.29166666666666669</v>
      </c>
      <c r="AE131" s="108">
        <v>6527</v>
      </c>
      <c r="AF131" s="108" t="s">
        <v>384</v>
      </c>
      <c r="AG131" s="108"/>
      <c r="AH131" s="15"/>
      <c r="AI131" s="129" t="str">
        <f>IF(BS_CONTROLE[[#This Row],[Atividade]]=0, "-", BS_CONTROLE[[#This Row],[Atividade]])</f>
        <v>DETECÇÃO - ULTRASSOM - SPERRY</v>
      </c>
      <c r="AJ131" s="9" t="str">
        <f>IF(BS_CONTROLE[[#This Row],[Atividade]]=0, "-", BS_CONTROLE[[#This Row],[Atividade]])</f>
        <v>DETECÇÃO - ULTRASSOM - SPERRY</v>
      </c>
      <c r="AK131" s="31" t="str">
        <f>BS_CONTROLE[[#This Row],[Local - Partida]]</f>
        <v>286ZZM</v>
      </c>
      <c r="AL131" s="31" t="str">
        <f>BS_CONTROLE[[#This Row],[Local - Encerramento]]</f>
        <v xml:space="preserve">ZEC </v>
      </c>
      <c r="AM131" s="108" t="str">
        <f>IF(BS_CONTROLE[[#This Row],[Entre - Estações]]=0, "-", BS_CONTROLE[[#This Row],[Entre - Estações]])</f>
        <v>ZZM-ZEB</v>
      </c>
      <c r="AN131" s="108" t="str">
        <f>IF(BS_CONTROLE[[#This Row],[SB]]=0, "-", BS_CONTROLE[[#This Row],[SB]])</f>
        <v>ZZMZEB</v>
      </c>
      <c r="AO131" s="108">
        <f>IF(BS_CONTROLE[[#This Row],[SUB]]=0, "-", BS_CONTROLE[[#This Row],[SUB]])</f>
        <v>73</v>
      </c>
      <c r="AP131" s="108">
        <f>BS_CONTROLE[[#This Row],[KM - Inicio]]</f>
        <v>287.2</v>
      </c>
      <c r="AQ131" s="108">
        <f>BS_CONTROLE[[#This Row],[KM - Inicio]]</f>
        <v>287.2</v>
      </c>
      <c r="AR131" s="111">
        <v>0.34583333333333333</v>
      </c>
      <c r="AS131" s="111">
        <v>0</v>
      </c>
      <c r="AT131" s="111">
        <v>0</v>
      </c>
      <c r="AU131" s="139"/>
      <c r="AV131" s="139"/>
      <c r="AW131" s="14"/>
      <c r="AX131" s="14"/>
      <c r="AY131" s="184">
        <f>IF(D131="","*",IFERROR(IF(ISODD(COUNT(AS131:AX1125)),"ERRO",SUM((AT131-AS131),(AV131-AU131),(AX131-AW131))),"ERRO"))</f>
        <v>0</v>
      </c>
      <c r="AZ131" s="157"/>
      <c r="BA131" s="112">
        <v>0</v>
      </c>
      <c r="BB131" s="10" t="str">
        <f>IFERROR(_xlfn.XLOOKUP(AI131, BS_ATIVIDADE[ATIVIDADE],BS_ATIVIDADE[UNIDADE] ), "*")</f>
        <v>KM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4" t="s">
        <v>1094</v>
      </c>
      <c r="BG131" s="16"/>
      <c r="BH131" s="17">
        <v>0</v>
      </c>
      <c r="BI131" s="17"/>
      <c r="BJ131" s="17" t="s">
        <v>1145</v>
      </c>
      <c r="BK131" s="17" t="s">
        <v>1145</v>
      </c>
      <c r="BL131" s="16"/>
      <c r="BM131" s="133" t="s">
        <v>854</v>
      </c>
      <c r="BN131" s="133" t="s">
        <v>855</v>
      </c>
      <c r="BO131" s="133" t="s">
        <v>925</v>
      </c>
      <c r="BP131" s="18" t="s">
        <v>384</v>
      </c>
      <c r="BQ131" s="12" t="str">
        <f t="shared" si="10"/>
        <v>Produção e Intervalo</v>
      </c>
      <c r="BR131" s="19">
        <f>IF(OR(B131="",F131=""),"*",AY131/P131)</f>
        <v>0</v>
      </c>
      <c r="BS131" s="19">
        <f>IF(OR(B131="",F131=""),"*",BA131/Q131)</f>
        <v>0</v>
      </c>
      <c r="BT131" s="209" t="str">
        <f t="shared" si="12"/>
        <v>CCOCirculaçãoIntervaloOportunidade</v>
      </c>
    </row>
    <row r="132" spans="1:72" hidden="1">
      <c r="A132" s="47" t="str">
        <f t="shared" si="9"/>
        <v>V1946090</v>
      </c>
      <c r="B132" s="105">
        <v>46090</v>
      </c>
      <c r="C132" s="138">
        <f>IF(BS_CONTROLE[[#This Row],[DATA]]="","",WEEKNUM(BS_CONTROLE[[#This Row],[DATA]]))</f>
        <v>11</v>
      </c>
      <c r="D132" s="200" t="s">
        <v>926</v>
      </c>
      <c r="E132" s="201"/>
      <c r="F132" s="129" t="s">
        <v>597</v>
      </c>
      <c r="G132" s="146" t="str">
        <f>IF(D132="","*",VLOOKUP(F132,BS_ATIVIDADE[],3,FALSE))</f>
        <v>OUTROS</v>
      </c>
      <c r="H132" s="203" t="s">
        <v>43</v>
      </c>
      <c r="I132" s="203" t="s">
        <v>41</v>
      </c>
      <c r="J132" s="130">
        <v>73</v>
      </c>
      <c r="K132" s="130">
        <v>282</v>
      </c>
      <c r="L132" s="108">
        <v>288.60000000000002</v>
      </c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2" s="130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2" s="109">
        <v>0.375</v>
      </c>
      <c r="P132" s="109">
        <v>6.25E-2</v>
      </c>
      <c r="Q132" s="108">
        <v>800</v>
      </c>
      <c r="R132" s="10" t="str">
        <f>IFERROR(_xlfn.XLOOKUP(F132, BS_ATIVIDADE[ATIVIDADE],BS_ATIVIDADE[UNIDADE] ), "*")</f>
        <v>M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8" t="s">
        <v>828</v>
      </c>
      <c r="W132" s="108" t="s">
        <v>882</v>
      </c>
      <c r="X132" s="107" t="s">
        <v>825</v>
      </c>
      <c r="Y132" s="132" t="s">
        <v>886</v>
      </c>
      <c r="Z132" s="107"/>
      <c r="AA132" s="196">
        <v>1</v>
      </c>
      <c r="AB132" s="197" t="s">
        <v>830</v>
      </c>
      <c r="AC132" s="197"/>
      <c r="AD132" s="198">
        <v>0.29166666666666669</v>
      </c>
      <c r="AE132" s="196">
        <v>6219</v>
      </c>
      <c r="AF132" s="196" t="s">
        <v>384</v>
      </c>
      <c r="AG132" s="130" t="s">
        <v>384</v>
      </c>
      <c r="AH132" s="15"/>
      <c r="AI132" s="129" t="str">
        <f>IF(BS_CONTROLE[[#This Row],[Atividade]]=0, "-", BS_CONTROLE[[#This Row],[Atividade]])</f>
        <v>VARRIÇÃO</v>
      </c>
      <c r="AJ132" s="9" t="str">
        <f>IF(BS_CONTROLE[[#This Row],[Atividade]]=0, "-", BS_CONTROLE[[#This Row],[Atividade]])</f>
        <v>VARRIÇÃO</v>
      </c>
      <c r="AK132" s="31" t="str">
        <f>BS_CONTROLE[[#This Row],[Local - Partida]]</f>
        <v>ZDP2</v>
      </c>
      <c r="AL132" s="31" t="str">
        <f>BS_CONTROLE[[#This Row],[Local - Encerramento]]</f>
        <v>ZDP</v>
      </c>
      <c r="AM132" s="108" t="str">
        <f>IF(BS_CONTROLE[[#This Row],[Entre - Estações]]=0, "-", BS_CONTROLE[[#This Row],[Entre - Estações]])</f>
        <v>ZKY-ZZM</v>
      </c>
      <c r="AN132" s="108">
        <f>IF(BS_CONTROLE[[#This Row],[SB]]=0, "-", BS_CONTROLE[[#This Row],[SB]])</f>
        <v>282286</v>
      </c>
      <c r="AO132" s="108">
        <f>IF(BS_CONTROLE[[#This Row],[SUB]]=0, "-", BS_CONTROLE[[#This Row],[SUB]])</f>
        <v>73</v>
      </c>
      <c r="AP132" s="108">
        <f>BS_CONTROLE[[#This Row],[KM - Inicio]]</f>
        <v>282</v>
      </c>
      <c r="AQ132" s="108">
        <f>BS_CONTROLE[[#This Row],[KM - Inicio]]</f>
        <v>282</v>
      </c>
      <c r="AR132" s="111">
        <v>0.31458333333333333</v>
      </c>
      <c r="AS132" s="111">
        <v>0</v>
      </c>
      <c r="AT132" s="111">
        <v>0</v>
      </c>
      <c r="AU132" s="139"/>
      <c r="AV132" s="139"/>
      <c r="AW132" s="14"/>
      <c r="AX132" s="14"/>
      <c r="AY132" s="184">
        <f>IF(D132="","*",IFERROR(IF(ISODD(COUNT(AS132:AX1126)),"ERRO",SUM((AT132-AS132),(AV132-AU132),(AX132-AW132))),"ERRO"))</f>
        <v>0</v>
      </c>
      <c r="AZ132" s="157"/>
      <c r="BA132" s="112">
        <v>0</v>
      </c>
      <c r="BB132" s="10" t="str">
        <f>IFERROR(_xlfn.XLOOKUP(AI132, BS_ATIVIDADE[ATIVIDADE],BS_ATIVIDADE[UNIDADE] ), "*")</f>
        <v>M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4" t="s">
        <v>828</v>
      </c>
      <c r="BG132" s="16"/>
      <c r="BH132" s="17">
        <v>0</v>
      </c>
      <c r="BI132" s="17"/>
      <c r="BJ132" s="17" t="s">
        <v>1146</v>
      </c>
      <c r="BK132" s="17" t="s">
        <v>1146</v>
      </c>
      <c r="BL132" s="16"/>
      <c r="BM132" s="133" t="s">
        <v>854</v>
      </c>
      <c r="BN132" s="133" t="s">
        <v>855</v>
      </c>
      <c r="BO132" s="133" t="s">
        <v>925</v>
      </c>
      <c r="BP132" s="18" t="s">
        <v>384</v>
      </c>
      <c r="BQ132" s="12" t="str">
        <f t="shared" si="10"/>
        <v>Produção e Intervalo</v>
      </c>
      <c r="BR132" s="19">
        <f>IF(OR(B132="",F132=""),"*",AY132/P132)</f>
        <v>0</v>
      </c>
      <c r="BS132" s="19">
        <f>IF(OR(B132="",F132=""),"*",BA132/Q132)</f>
        <v>0</v>
      </c>
      <c r="BT132" s="209" t="str">
        <f t="shared" si="12"/>
        <v>CCOCirculaçãoIntervaloOportunidade</v>
      </c>
    </row>
    <row r="133" spans="1:72" hidden="1">
      <c r="A133" s="47" t="str">
        <f t="shared" si="9"/>
        <v>V4046090</v>
      </c>
      <c r="B133" s="105">
        <v>46090</v>
      </c>
      <c r="C133" s="138">
        <f>IF(BS_CONTROLE[[#This Row],[DATA]]="","",WEEKNUM(BS_CONTROLE[[#This Row],[DATA]]))</f>
        <v>11</v>
      </c>
      <c r="D133" s="107" t="s">
        <v>552</v>
      </c>
      <c r="E133" s="163">
        <v>77</v>
      </c>
      <c r="F133" s="129" t="s">
        <v>489</v>
      </c>
      <c r="G133" s="146" t="str">
        <f>IF(D133="","*",VLOOKUP(F133,BS_ATIVIDADE[],3,FALSE))</f>
        <v>MECANIZAÇÃO - SOCADORA</v>
      </c>
      <c r="H133" s="109" t="s">
        <v>1097</v>
      </c>
      <c r="I133" s="109" t="s">
        <v>1097</v>
      </c>
      <c r="J133" s="108">
        <v>73</v>
      </c>
      <c r="K133" s="108">
        <v>264.35000000000002</v>
      </c>
      <c r="L133" s="108">
        <v>265</v>
      </c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33" s="109">
        <v>0.5625</v>
      </c>
      <c r="P133" s="109">
        <v>8.3333333333333329E-2</v>
      </c>
      <c r="Q133" s="108">
        <v>1792</v>
      </c>
      <c r="R133" s="10" t="str">
        <f>IFERROR(_xlfn.XLOOKUP(F133, BS_ATIVIDADE[ATIVIDADE],BS_ATIVIDADE[UNIDADE] ), "*")</f>
        <v>M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8" t="s">
        <v>828</v>
      </c>
      <c r="W133" s="155" t="s">
        <v>829</v>
      </c>
      <c r="X133" s="107" t="s">
        <v>862</v>
      </c>
      <c r="Y133" s="132" t="s">
        <v>863</v>
      </c>
      <c r="Z133" s="107"/>
      <c r="AA133" s="108">
        <v>1</v>
      </c>
      <c r="AB133" s="106" t="s">
        <v>830</v>
      </c>
      <c r="AC133" s="156"/>
      <c r="AD133" s="110">
        <v>0.5</v>
      </c>
      <c r="AE133" s="108">
        <v>6240</v>
      </c>
      <c r="AF133" s="108" t="s">
        <v>384</v>
      </c>
      <c r="AG133" s="108" t="s">
        <v>384</v>
      </c>
      <c r="AH133" s="15"/>
      <c r="AI133" s="129" t="str">
        <f>IF(BS_CONTROLE[[#This Row],[Atividade]]=0, "-", BS_CONTROLE[[#This Row],[Atividade]])</f>
        <v>MECANIZAÇÃO - SOCADORA</v>
      </c>
      <c r="AJ133" s="9" t="str">
        <f>IF(BS_CONTROLE[[#This Row],[Atividade]]=0, "-", BS_CONTROLE[[#This Row],[Atividade]])</f>
        <v>MECANIZAÇÃO - SOCADORA</v>
      </c>
      <c r="AK133" s="31" t="str">
        <f>BS_CONTROLE[[#This Row],[Local - Partida]]</f>
        <v>ZECPAT2</v>
      </c>
      <c r="AL133" s="31" t="str">
        <f>BS_CONTROLE[[#This Row],[Local - Encerramento]]</f>
        <v>ZECPAT2</v>
      </c>
      <c r="AM133" s="108" t="str">
        <f>IF(BS_CONTROLE[[#This Row],[Entre - Estações]]=0, "-", BS_CONTROLE[[#This Row],[Entre - Estações]])</f>
        <v>ZEC-ZKY</v>
      </c>
      <c r="AN133" s="108" t="str">
        <f>IF(BS_CONTROLE[[#This Row],[SB]]=0, "-", BS_CONTROLE[[#This Row],[SB]])</f>
        <v>ZEC267</v>
      </c>
      <c r="AO133" s="108">
        <f>IF(BS_CONTROLE[[#This Row],[SUB]]=0, "-", BS_CONTROLE[[#This Row],[SUB]])</f>
        <v>73</v>
      </c>
      <c r="AP133" s="108">
        <f>BS_CONTROLE[[#This Row],[KM - Inicio]]</f>
        <v>264.35000000000002</v>
      </c>
      <c r="AQ133" s="108">
        <f>BS_CONTROLE[[#This Row],[KM - Inicio]]</f>
        <v>264.35000000000002</v>
      </c>
      <c r="AR133" s="111"/>
      <c r="AS133" s="111"/>
      <c r="AT133" s="111"/>
      <c r="AU133" s="139"/>
      <c r="AV133" s="139"/>
      <c r="AW133" s="14"/>
      <c r="AX133" s="14"/>
      <c r="AY133" s="184">
        <f>IF(D133="","*",IFERROR(IF(ISODD(COUNT(AS133:AX1127)),"ERRO",SUM((AT133-AS133),(AV133-AU133),(AX133-AW133))),"ERRO"))</f>
        <v>0</v>
      </c>
      <c r="AZ133" s="157"/>
      <c r="BA133" s="112"/>
      <c r="BB133" s="10" t="str">
        <f>IFERROR(_xlfn.XLOOKUP(AI133, BS_ATIVIDADE[ATIVIDADE],BS_ATIVIDADE[UNIDADE] ), "*")</f>
        <v>M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4" t="s">
        <v>828</v>
      </c>
      <c r="BG133" s="16"/>
      <c r="BH133" s="17"/>
      <c r="BI133" s="17"/>
      <c r="BJ133" s="17" t="s">
        <v>1098</v>
      </c>
      <c r="BK133" s="17" t="s">
        <v>1147</v>
      </c>
      <c r="BL133" s="16"/>
      <c r="BM133" s="133"/>
      <c r="BN133" s="133"/>
      <c r="BO133" s="133"/>
      <c r="BP133" s="18"/>
      <c r="BQ133" s="12" t="str">
        <f t="shared" si="10"/>
        <v>Produção e Intervalo</v>
      </c>
      <c r="BR133" s="19">
        <f>IF(OR(B133="",F133=""),"*",AY133/P133)</f>
        <v>0</v>
      </c>
      <c r="BS133" s="19">
        <f>IF(OR(B133="",F133=""),"*",BA133/Q133)</f>
        <v>0</v>
      </c>
      <c r="BT133" s="209" t="str">
        <f t="shared" si="12"/>
        <v/>
      </c>
    </row>
    <row r="134" spans="1:72" hidden="1">
      <c r="A134" s="47" t="str">
        <f t="shared" si="9"/>
        <v>V8846090</v>
      </c>
      <c r="B134" s="105">
        <v>46090</v>
      </c>
      <c r="C134" s="138">
        <f>IF(BS_CONTROLE[[#This Row],[DATA]]="","",WEEKNUM(BS_CONTROLE[[#This Row],[DATA]]))</f>
        <v>11</v>
      </c>
      <c r="D134" s="107" t="s">
        <v>590</v>
      </c>
      <c r="E134" s="163">
        <v>100</v>
      </c>
      <c r="F134" s="129" t="s">
        <v>398</v>
      </c>
      <c r="G134" s="146" t="str">
        <f>IF(D134="","*",VLOOKUP(F134,BS_ATIVIDADE[],3,FALSE))</f>
        <v>OUTROS</v>
      </c>
      <c r="H134" s="109" t="s">
        <v>280</v>
      </c>
      <c r="I134" s="109" t="s">
        <v>848</v>
      </c>
      <c r="J134" s="108">
        <v>73</v>
      </c>
      <c r="K134" s="108">
        <v>190</v>
      </c>
      <c r="L134" s="108" t="s">
        <v>384</v>
      </c>
      <c r="M134" s="130" t="s">
        <v>1148</v>
      </c>
      <c r="N134" s="130" t="s">
        <v>1149</v>
      </c>
      <c r="O134" s="109">
        <v>0.54166666666666663</v>
      </c>
      <c r="P134" s="109">
        <v>4.1666666666666664E-2</v>
      </c>
      <c r="Q134" s="108">
        <v>1</v>
      </c>
      <c r="R134" s="10" t="str">
        <f>IFERROR(_xlfn.XLOOKUP(F134, BS_ATIVIDADE[ATIVIDADE],BS_ATIVIDADE[UNIDADE] ), "*")</f>
        <v>BINÁRIO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08" t="s">
        <v>828</v>
      </c>
      <c r="W134" s="155" t="s">
        <v>1150</v>
      </c>
      <c r="X134" s="107" t="s">
        <v>825</v>
      </c>
      <c r="Y134" s="132" t="s">
        <v>886</v>
      </c>
      <c r="Z134" s="107"/>
      <c r="AA134" s="108">
        <v>1</v>
      </c>
      <c r="AB134" s="106" t="s">
        <v>830</v>
      </c>
      <c r="AC134" s="156"/>
      <c r="AD134" s="110">
        <v>0.5</v>
      </c>
      <c r="AE134" s="108">
        <v>6238</v>
      </c>
      <c r="AF134" s="108" t="s">
        <v>384</v>
      </c>
      <c r="AG134" s="108" t="s">
        <v>384</v>
      </c>
      <c r="AH134" s="15"/>
      <c r="AI134" s="129" t="str">
        <f>IF(BS_CONTROLE[[#This Row],[Atividade]]=0, "-", BS_CONTROLE[[#This Row],[Atividade]])</f>
        <v>DESLOCAMENTO</v>
      </c>
      <c r="AJ134" s="9" t="str">
        <f>IF(BS_CONTROLE[[#This Row],[Atividade]]=0, "-", BS_CONTROLE[[#This Row],[Atividade]])</f>
        <v>DESLOCAMENTO</v>
      </c>
      <c r="AK134" s="31" t="str">
        <f>BS_CONTROLE[[#This Row],[Local - Partida]]</f>
        <v>ZEH2</v>
      </c>
      <c r="AL134" s="31" t="str">
        <f>BS_CONTROLE[[#This Row],[Local - Encerramento]]</f>
        <v>ZPN2</v>
      </c>
      <c r="AM134" s="108" t="str">
        <f>IF(BS_CONTROLE[[#This Row],[Entre - Estações]]=0, "-", BS_CONTROLE[[#This Row],[Entre - Estações]])</f>
        <v>ZEH-ZPN</v>
      </c>
      <c r="AN134" s="108" t="str">
        <f>IF(BS_CONTROLE[[#This Row],[SB]]=0, "-", BS_CONTROLE[[#This Row],[SB]])</f>
        <v>ZEHZPN</v>
      </c>
      <c r="AO134" s="108">
        <f>IF(BS_CONTROLE[[#This Row],[SUB]]=0, "-", BS_CONTROLE[[#This Row],[SUB]])</f>
        <v>73</v>
      </c>
      <c r="AP134" s="108">
        <f>BS_CONTROLE[[#This Row],[KM - Inicio]]</f>
        <v>190</v>
      </c>
      <c r="AQ134" s="108">
        <f>BS_CONTROLE[[#This Row],[KM - Inicio]]</f>
        <v>190</v>
      </c>
      <c r="AR134" s="111"/>
      <c r="AS134" s="111"/>
      <c r="AT134" s="111"/>
      <c r="AU134" s="139"/>
      <c r="AV134" s="139"/>
      <c r="AW134" s="14"/>
      <c r="AX134" s="14"/>
      <c r="AY134" s="184">
        <f>IF(D134="","*",IFERROR(IF(ISODD(COUNT(AS134:AX1128)),"ERRO",SUM((AT134-AS134),(AV134-AU134),(AX134-AW134))),"ERRO"))</f>
        <v>0</v>
      </c>
      <c r="AZ134" s="157"/>
      <c r="BA134" s="112"/>
      <c r="BB134" s="10" t="str">
        <f>IFERROR(_xlfn.XLOOKUP(AI134, BS_ATIVIDADE[ATIVIDADE],BS_ATIVIDADE[UNIDADE] ), "*")</f>
        <v>BINÁRIO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54" t="s">
        <v>828</v>
      </c>
      <c r="BG134" s="16"/>
      <c r="BH134" s="17"/>
      <c r="BI134" s="17"/>
      <c r="BJ134" s="17" t="s">
        <v>1098</v>
      </c>
      <c r="BK134" s="17" t="s">
        <v>1151</v>
      </c>
      <c r="BL134" s="16"/>
      <c r="BM134" s="133"/>
      <c r="BN134" s="133"/>
      <c r="BO134" s="133"/>
      <c r="BP134" s="18"/>
      <c r="BQ134" s="12" t="str">
        <f t="shared" si="10"/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>PEDRO (TP-696)46090</v>
      </c>
      <c r="B136" s="105">
        <v>46090</v>
      </c>
      <c r="C136" s="138">
        <f>IF(BS_CONTROLE[[#This Row],[DATA]]="","",WEEKNUM(BS_CONTROLE[[#This Row],[DATA]]))</f>
        <v>11</v>
      </c>
      <c r="D136" s="107" t="s">
        <v>705</v>
      </c>
      <c r="E136" s="163">
        <v>102</v>
      </c>
      <c r="F136" s="129" t="s">
        <v>566</v>
      </c>
      <c r="G136" s="146" t="str">
        <f>IF(D136="","*",VLOOKUP(F136,BS_ATIVIDADE[],3,FALSE))</f>
        <v>SOLDA</v>
      </c>
      <c r="H136" s="109" t="s">
        <v>384</v>
      </c>
      <c r="I136" s="109" t="s">
        <v>384</v>
      </c>
      <c r="J136" s="108">
        <v>73</v>
      </c>
      <c r="K136" s="108">
        <v>153.80000000000001</v>
      </c>
      <c r="L136" s="108" t="s">
        <v>384</v>
      </c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6" s="109">
        <v>0.41666666666666669</v>
      </c>
      <c r="P136" s="109">
        <v>8.3333333333333329E-2</v>
      </c>
      <c r="Q136" s="108">
        <v>1</v>
      </c>
      <c r="R136" s="10" t="str">
        <f>IFERROR(_xlfn.XLOOKUP(F136, BS_ATIVIDADE[ATIVIDADE],BS_ATIVIDADE[UNIDADE] ), "*")</f>
        <v>Nº DE SOLDA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8" t="s">
        <v>1102</v>
      </c>
      <c r="W136" s="155" t="s">
        <v>867</v>
      </c>
      <c r="X136" s="107" t="s">
        <v>862</v>
      </c>
      <c r="Y136" s="132" t="s">
        <v>863</v>
      </c>
      <c r="Z136" s="107"/>
      <c r="AA136" s="108" t="s">
        <v>384</v>
      </c>
      <c r="AB136" s="106"/>
      <c r="AC136" s="156"/>
      <c r="AD136" s="110" t="s">
        <v>384</v>
      </c>
      <c r="AE136" s="108" t="s">
        <v>384</v>
      </c>
      <c r="AF136" s="108" t="s">
        <v>384</v>
      </c>
      <c r="AG136" s="108" t="s">
        <v>384</v>
      </c>
      <c r="AH136" s="15"/>
      <c r="AI136" s="129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8" t="str">
        <f>IF(BS_CONTROLE[[#This Row],[Entre - Estações]]=0, "-", BS_CONTROLE[[#This Row],[Entre - Estações]])</f>
        <v>ZCV-ZCT</v>
      </c>
      <c r="AN136" s="108" t="str">
        <f>IF(BS_CONTROLE[[#This Row],[SB]]=0, "-", BS_CONTROLE[[#This Row],[SB]])</f>
        <v>152ZCT</v>
      </c>
      <c r="AO136" s="108">
        <f>IF(BS_CONTROLE[[#This Row],[SUB]]=0, "-", BS_CONTROLE[[#This Row],[SUB]])</f>
        <v>73</v>
      </c>
      <c r="AP136" s="108">
        <f>BS_CONTROLE[[#This Row],[KM - Inicio]]</f>
        <v>153.80000000000001</v>
      </c>
      <c r="AQ136" s="108">
        <f>BS_CONTROLE[[#This Row],[KM - Inicio]]</f>
        <v>153.80000000000001</v>
      </c>
      <c r="AR136" s="111">
        <v>0</v>
      </c>
      <c r="AS136" s="111">
        <v>0</v>
      </c>
      <c r="AT136" s="111">
        <v>0</v>
      </c>
      <c r="AU136" s="139"/>
      <c r="AV136" s="139"/>
      <c r="AW136" s="14"/>
      <c r="AX136" s="14"/>
      <c r="AY136" s="184">
        <f>IF(D136="","*",IFERROR(IF(ISODD(COUNT(AS136:AX1130)),"ERRO",SUM((AT136-AS136),(AV136-AU136),(AX136-AW136))),"ERRO"))</f>
        <v>0</v>
      </c>
      <c r="AZ136" s="157"/>
      <c r="BA136" s="112">
        <v>0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4" t="s">
        <v>1102</v>
      </c>
      <c r="BG136" s="16"/>
      <c r="BH136" s="17">
        <v>0</v>
      </c>
      <c r="BI136" s="17"/>
      <c r="BJ136" s="17" t="s">
        <v>1142</v>
      </c>
      <c r="BK136" s="17" t="s">
        <v>1142</v>
      </c>
      <c r="BL136" s="16"/>
      <c r="BM136" s="133" t="s">
        <v>994</v>
      </c>
      <c r="BN136" s="133" t="s">
        <v>1067</v>
      </c>
      <c r="BO136" s="133" t="s">
        <v>1067</v>
      </c>
      <c r="BP136" s="18" t="s">
        <v>384</v>
      </c>
      <c r="BQ136" s="12" t="str">
        <f t="shared" si="10"/>
        <v>Produção e Intervalo</v>
      </c>
      <c r="BR136" s="19">
        <f>IF(OR(B136="",F136=""),"*",AY136/P136)</f>
        <v>0</v>
      </c>
      <c r="BS136" s="19">
        <f>IF(OR(B136="",F136=""),"*",BA136/Q136)</f>
        <v>0</v>
      </c>
      <c r="BT136" s="209" t="str">
        <f t="shared" si="12"/>
        <v>CondiçõesClimáticaChuva</v>
      </c>
    </row>
    <row r="137" spans="1:72" hidden="1">
      <c r="A137" s="47" t="str">
        <f t="shared" si="9"/>
        <v>WAGNER (TP-58)46090</v>
      </c>
      <c r="B137" s="105">
        <v>46090</v>
      </c>
      <c r="C137" s="138">
        <f>IF(BS_CONTROLE[[#This Row],[DATA]]="","",WEEKNUM(BS_CONTROLE[[#This Row],[DATA]]))</f>
        <v>11</v>
      </c>
      <c r="D137" s="107" t="s">
        <v>721</v>
      </c>
      <c r="E137" s="163">
        <v>103</v>
      </c>
      <c r="F137" s="129" t="s">
        <v>517</v>
      </c>
      <c r="G137" s="146" t="str">
        <f>IF(D137="","*",VLOOKUP(F137,BS_ATIVIDADE[],3,FALSE))</f>
        <v>MODERNIZAÇÃO</v>
      </c>
      <c r="H137" s="109" t="s">
        <v>384</v>
      </c>
      <c r="I137" s="109" t="s">
        <v>384</v>
      </c>
      <c r="J137" s="108">
        <v>73</v>
      </c>
      <c r="K137" s="108">
        <v>52.19</v>
      </c>
      <c r="L137" s="108" t="s">
        <v>384</v>
      </c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ZDG2</v>
      </c>
      <c r="O137" s="109">
        <v>0.35416666666666669</v>
      </c>
      <c r="P137" s="109">
        <v>6.25E-2</v>
      </c>
      <c r="Q137" s="108">
        <v>1</v>
      </c>
      <c r="R137" s="10" t="str">
        <f>IFERROR(_xlfn.XLOOKUP(F137, BS_ATIVIDADE[ATIVIDADE],BS_ATIVIDADE[UNIDADE] ), "*")</f>
        <v>Nº DE SOLDA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08" t="s">
        <v>1111</v>
      </c>
      <c r="W137" s="155" t="s">
        <v>867</v>
      </c>
      <c r="X137" s="107" t="s">
        <v>825</v>
      </c>
      <c r="Y137" s="132" t="s">
        <v>886</v>
      </c>
      <c r="Z137" s="107"/>
      <c r="AA137" s="108" t="s">
        <v>384</v>
      </c>
      <c r="AB137" s="106"/>
      <c r="AC137" s="156"/>
      <c r="AD137" s="110" t="s">
        <v>384</v>
      </c>
      <c r="AE137" s="108" t="s">
        <v>384</v>
      </c>
      <c r="AF137" s="108" t="s">
        <v>384</v>
      </c>
      <c r="AG137" s="108" t="s">
        <v>384</v>
      </c>
      <c r="AH137" s="15"/>
      <c r="AI137" s="129" t="str">
        <f>IF(BS_CONTROLE[[#This Row],[Atividade]]=0, "-", BS_CONTROLE[[#This Row],[Atividade]])</f>
        <v>MODERNIZAÇÃO - SOLDA</v>
      </c>
      <c r="AJ137" s="9" t="str">
        <f>IF(BS_CONTROLE[[#This Row],[Atividade]]=0, "-", BS_CONTROLE[[#This Row],[Atividade]])</f>
        <v>MODERNIZAÇÃO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8" t="str">
        <f>IF(BS_CONTROLE[[#This Row],[Entre - Estações]]=0, "-", BS_CONTROLE[[#This Row],[Entre - Estações]])</f>
        <v>ZDG</v>
      </c>
      <c r="AN137" s="108" t="str">
        <f>IF(BS_CONTROLE[[#This Row],[SB]]=0, "-", BS_CONTROLE[[#This Row],[SB]])</f>
        <v>ZDG2</v>
      </c>
      <c r="AO137" s="108">
        <f>IF(BS_CONTROLE[[#This Row],[SUB]]=0, "-", BS_CONTROLE[[#This Row],[SUB]])</f>
        <v>73</v>
      </c>
      <c r="AP137" s="108">
        <f>BS_CONTROLE[[#This Row],[KM - Inicio]]</f>
        <v>52.19</v>
      </c>
      <c r="AQ137" s="108">
        <f>BS_CONTROLE[[#This Row],[KM - Inicio]]</f>
        <v>52.19</v>
      </c>
      <c r="AR137" s="111">
        <v>0</v>
      </c>
      <c r="AS137" s="111">
        <v>0</v>
      </c>
      <c r="AT137" s="111">
        <v>0</v>
      </c>
      <c r="AU137" s="139"/>
      <c r="AV137" s="139"/>
      <c r="AW137" s="14"/>
      <c r="AX137" s="14"/>
      <c r="AY137" s="184">
        <f>IF(D137="","*",IFERROR(IF(ISODD(COUNT(AS137:AX1131)),"ERRO",SUM((AT137-AS137),(AV137-AU137),(AX137-AW137))),"ERRO"))</f>
        <v>0</v>
      </c>
      <c r="AZ137" s="157"/>
      <c r="BA137" s="112">
        <v>0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54" t="s">
        <v>1111</v>
      </c>
      <c r="BG137" s="16"/>
      <c r="BH137" s="17">
        <v>0</v>
      </c>
      <c r="BI137" s="17"/>
      <c r="BJ137" s="17" t="s">
        <v>1142</v>
      </c>
      <c r="BK137" s="17" t="s">
        <v>1142</v>
      </c>
      <c r="BL137" s="16"/>
      <c r="BM137" s="133" t="s">
        <v>994</v>
      </c>
      <c r="BN137" s="133" t="s">
        <v>1067</v>
      </c>
      <c r="BO137" s="133" t="s">
        <v>1067</v>
      </c>
      <c r="BP137" s="18" t="s">
        <v>384</v>
      </c>
      <c r="BQ137" s="12" t="str">
        <f t="shared" si="10"/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209" t="str">
        <f t="shared" si="12"/>
        <v>CondiçõesClimáticaChuva</v>
      </c>
    </row>
    <row r="138" spans="1:72" hidden="1">
      <c r="A138" s="47" t="str">
        <f t="shared" si="9"/>
        <v>V8346090</v>
      </c>
      <c r="B138" s="105">
        <v>46090</v>
      </c>
      <c r="C138" s="138">
        <f>IF(BS_CONTROLE[[#This Row],[DATA]]="","",WEEKNUM(BS_CONTROLE[[#This Row],[DATA]]))</f>
        <v>11</v>
      </c>
      <c r="D138" s="107" t="s">
        <v>580</v>
      </c>
      <c r="E138" s="163">
        <v>104</v>
      </c>
      <c r="F138" s="129" t="s">
        <v>489</v>
      </c>
      <c r="G138" s="146" t="str">
        <f>IF(D138="","*",VLOOKUP(F138,BS_ATIVIDADE[],3,FALSE))</f>
        <v>MECANIZAÇÃO - SOCADORA</v>
      </c>
      <c r="H138" s="109" t="s">
        <v>137</v>
      </c>
      <c r="I138" s="109" t="s">
        <v>165</v>
      </c>
      <c r="J138" s="108">
        <v>73</v>
      </c>
      <c r="K138" s="108">
        <v>16</v>
      </c>
      <c r="L138" s="108">
        <v>19</v>
      </c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09">
        <v>0.41666666666666669</v>
      </c>
      <c r="P138" s="109">
        <v>6.25E-2</v>
      </c>
      <c r="Q138" s="108">
        <v>360</v>
      </c>
      <c r="R138" s="10" t="str">
        <f>IFERROR(_xlfn.XLOOKUP(F138, BS_ATIVIDADE[ATIVIDADE],BS_ATIVIDADE[UNIDADE] ), "*")</f>
        <v>M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8" t="s">
        <v>828</v>
      </c>
      <c r="W138" s="155" t="s">
        <v>829</v>
      </c>
      <c r="X138" s="107" t="s">
        <v>825</v>
      </c>
      <c r="Y138" s="132" t="s">
        <v>886</v>
      </c>
      <c r="Z138" s="107"/>
      <c r="AA138" s="108">
        <v>1</v>
      </c>
      <c r="AB138" s="106" t="s">
        <v>830</v>
      </c>
      <c r="AC138" s="156"/>
      <c r="AD138" s="110">
        <v>0.29166666666666669</v>
      </c>
      <c r="AE138" s="108">
        <v>6233</v>
      </c>
      <c r="AF138" s="108" t="s">
        <v>384</v>
      </c>
      <c r="AG138" s="108" t="s">
        <v>384</v>
      </c>
      <c r="AH138" s="15"/>
      <c r="AI138" s="129" t="s">
        <v>398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ZTOZFT1</v>
      </c>
      <c r="AL138" s="31" t="str">
        <f>BS_CONTROLE[[#This Row],[Local - Encerramento]]</f>
        <v>ZMA2</v>
      </c>
      <c r="AM138" s="108" t="str">
        <f>IF(BS_CONTROLE[[#This Row],[Entre - Estações]]=0, "-", BS_CONTROLE[[#This Row],[Entre - Estações]])</f>
        <v>ZTO-ZDZ</v>
      </c>
      <c r="AN138" s="108" t="str">
        <f>IF(BS_CONTROLE[[#This Row],[SB]]=0, "-", BS_CONTROLE[[#This Row],[SB]])</f>
        <v>K14K18</v>
      </c>
      <c r="AO138" s="108">
        <f>IF(BS_CONTROLE[[#This Row],[SUB]]=0, "-", BS_CONTROLE[[#This Row],[SUB]])</f>
        <v>73</v>
      </c>
      <c r="AP138" s="108">
        <f>BS_CONTROLE[[#This Row],[KM - Inicio]]</f>
        <v>16</v>
      </c>
      <c r="AQ138" s="108">
        <f>BS_CONTROLE[[#This Row],[KM - Inicio]]</f>
        <v>16</v>
      </c>
      <c r="AR138" s="111">
        <v>0.33541666666666664</v>
      </c>
      <c r="AS138" s="111">
        <v>0.46666666666666667</v>
      </c>
      <c r="AT138" s="111">
        <v>0.5083333333333333</v>
      </c>
      <c r="AU138" s="139"/>
      <c r="AV138" s="139"/>
      <c r="AW138" s="14"/>
      <c r="AX138" s="14"/>
      <c r="AY138" s="184">
        <f>IF(D138="","*",IFERROR(IF(ISODD(COUNT(AS138:AX1132)),"ERRO",SUM((AT138-AS138),(AV138-AU138),(AX138-AW138))),"ERRO"))</f>
        <v>4.166666666666663E-2</v>
      </c>
      <c r="AZ138" s="157"/>
      <c r="BA138" s="112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4" t="s">
        <v>828</v>
      </c>
      <c r="BG138" s="16"/>
      <c r="BH138" s="17">
        <v>1</v>
      </c>
      <c r="BI138" s="17"/>
      <c r="BJ138" s="17" t="s">
        <v>1152</v>
      </c>
      <c r="BK138" s="18" t="s">
        <v>1153</v>
      </c>
      <c r="BL138" s="16"/>
      <c r="BM138" s="133" t="s">
        <v>854</v>
      </c>
      <c r="BN138" s="133" t="s">
        <v>855</v>
      </c>
      <c r="BO138" s="133" t="s">
        <v>925</v>
      </c>
      <c r="BP138" s="18" t="s">
        <v>384</v>
      </c>
      <c r="BQ138" s="12" t="str">
        <f t="shared" si="10"/>
        <v>Produção e Intervalo</v>
      </c>
      <c r="BR138" s="19">
        <f>IF(OR(B138="",F138=""),"*",AY138/P138)</f>
        <v>0.66666666666666607</v>
      </c>
      <c r="BS138" s="19">
        <f>IF(OR(B138="",F138=""),"*",BA138/Q138)</f>
        <v>2.7777777777777779E-3</v>
      </c>
      <c r="BT138" s="209" t="str">
        <f t="shared" si="12"/>
        <v>CCOCirculaçãoIntervaloOportunidade</v>
      </c>
    </row>
    <row r="139" spans="1:72" hidden="1">
      <c r="A139" s="47" t="str">
        <f t="shared" si="9"/>
        <v>ANTONIO (TF-681)46090</v>
      </c>
      <c r="B139" s="105">
        <v>46090</v>
      </c>
      <c r="C139" s="138">
        <f>IF(BS_CONTROLE[[#This Row],[DATA]]="","",WEEKNUM(BS_CONTROLE[[#This Row],[DATA]]))</f>
        <v>11</v>
      </c>
      <c r="D139" s="107" t="s">
        <v>642</v>
      </c>
      <c r="E139" s="163">
        <v>105</v>
      </c>
      <c r="F139" s="129" t="s">
        <v>566</v>
      </c>
      <c r="G139" s="146" t="str">
        <f>IF(D139="","*",VLOOKUP(F139,BS_ATIVIDADE[],3,FALSE))</f>
        <v>SOLDA</v>
      </c>
      <c r="H139" s="108" t="s">
        <v>384</v>
      </c>
      <c r="I139" s="109" t="s">
        <v>384</v>
      </c>
      <c r="J139" s="108">
        <v>73</v>
      </c>
      <c r="K139" s="108">
        <v>6</v>
      </c>
      <c r="L139" s="108" t="s">
        <v>384</v>
      </c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KM2KM6</v>
      </c>
      <c r="O139" s="109">
        <v>0.375</v>
      </c>
      <c r="P139" s="109">
        <v>6.25E-2</v>
      </c>
      <c r="Q139" s="108">
        <v>1</v>
      </c>
      <c r="R139" s="10" t="str">
        <f>IFERROR(_xlfn.XLOOKUP(F139, BS_ATIVIDADE[ATIVIDADE],BS_ATIVIDADE[UNIDADE] ), "*")</f>
        <v>Nº DE SOLDA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8" t="s">
        <v>1154</v>
      </c>
      <c r="W139" s="155" t="s">
        <v>867</v>
      </c>
      <c r="X139" s="107" t="s">
        <v>825</v>
      </c>
      <c r="Y139" s="132" t="s">
        <v>886</v>
      </c>
      <c r="Z139" s="107"/>
      <c r="AA139" s="108" t="s">
        <v>384</v>
      </c>
      <c r="AB139" s="106"/>
      <c r="AC139" s="156"/>
      <c r="AD139" s="110" t="s">
        <v>384</v>
      </c>
      <c r="AE139" s="108" t="s">
        <v>384</v>
      </c>
      <c r="AF139" s="108" t="s">
        <v>384</v>
      </c>
      <c r="AG139" s="108" t="s">
        <v>384</v>
      </c>
      <c r="AH139" s="15"/>
      <c r="AI139" s="129" t="str">
        <f>IF(BS_CONTROLE[[#This Row],[Atividade]]=0, "-", BS_CONTROLE[[#This Row],[Atividade]])</f>
        <v>PDM - SOLDA</v>
      </c>
      <c r="AJ139" s="9" t="str">
        <f>IF(BS_CONTROLE[[#This Row],[Atividade]]=0, "-", BS_CONTROLE[[#This Row],[Atividade]])</f>
        <v>PDM - SOLDA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8" t="str">
        <f>IF(BS_CONTROLE[[#This Row],[Entre - Estações]]=0, "-", BS_CONTROLE[[#This Row],[Entre - Estações]])</f>
        <v>ZTO</v>
      </c>
      <c r="AN139" s="108" t="str">
        <f>IF(BS_CONTROLE[[#This Row],[SB]]=0, "-", BS_CONTROLE[[#This Row],[SB]])</f>
        <v>KM2KM6</v>
      </c>
      <c r="AO139" s="108">
        <f>IF(BS_CONTROLE[[#This Row],[SUB]]=0, "-", BS_CONTROLE[[#This Row],[SUB]])</f>
        <v>73</v>
      </c>
      <c r="AP139" s="108">
        <f>BS_CONTROLE[[#This Row],[KM - Inicio]]</f>
        <v>6</v>
      </c>
      <c r="AQ139" s="108">
        <f>BS_CONTROLE[[#This Row],[KM - Inicio]]</f>
        <v>6</v>
      </c>
      <c r="AR139" s="111">
        <v>0</v>
      </c>
      <c r="AS139" s="111">
        <v>0</v>
      </c>
      <c r="AT139" s="111">
        <v>0</v>
      </c>
      <c r="AU139" s="139"/>
      <c r="AV139" s="139"/>
      <c r="AW139" s="14"/>
      <c r="AX139" s="14"/>
      <c r="AY139" s="184">
        <f>IF(D139="","*",IFERROR(IF(ISODD(COUNT(AS139:AX1133)),"ERRO",SUM((AT139-AS139),(AV139-AU139),(AX139-AW139))),"ERRO"))</f>
        <v>0</v>
      </c>
      <c r="AZ139" s="157"/>
      <c r="BA139" s="112">
        <v>0</v>
      </c>
      <c r="BB139" s="10" t="str">
        <f>IFERROR(_xlfn.XLOOKUP(AI139, BS_ATIVIDADE[ATIVIDADE],BS_ATIVIDADE[UNIDADE] ), "*")</f>
        <v>Nº DE SOLDA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4" t="s">
        <v>1155</v>
      </c>
      <c r="BG139" s="16"/>
      <c r="BH139" s="17">
        <v>0</v>
      </c>
      <c r="BI139" s="17"/>
      <c r="BJ139" s="17" t="s">
        <v>1142</v>
      </c>
      <c r="BK139" s="17" t="s">
        <v>1142</v>
      </c>
      <c r="BL139" s="16"/>
      <c r="BM139" s="133" t="s">
        <v>994</v>
      </c>
      <c r="BN139" s="133" t="s">
        <v>1067</v>
      </c>
      <c r="BO139" s="133" t="s">
        <v>1067</v>
      </c>
      <c r="BP139" s="18" t="s">
        <v>384</v>
      </c>
      <c r="BQ139" s="12" t="str">
        <f t="shared" si="10"/>
        <v>Produção e Intervalo</v>
      </c>
      <c r="BR139" s="19">
        <f>IF(OR(B139="",F139=""),"*",AY139/P139)</f>
        <v>0</v>
      </c>
      <c r="BS139" s="19">
        <f>IF(OR(B139="",F139=""),"*",BA139/Q139)</f>
        <v>0</v>
      </c>
      <c r="BT139" s="209" t="str">
        <f t="shared" si="12"/>
        <v>CondiçõesClimáticaChuva</v>
      </c>
    </row>
    <row r="140" spans="1:72" hidden="1">
      <c r="A140" s="47" t="str">
        <f t="shared" si="9"/>
        <v>A7446090</v>
      </c>
      <c r="B140" s="105">
        <v>46090</v>
      </c>
      <c r="C140" s="138">
        <f>IF(BS_CONTROLE[[#This Row],[DATA]]="","",WEEKNUM(BS_CONTROLE[[#This Row],[DATA]]))</f>
        <v>11</v>
      </c>
      <c r="D140" s="107" t="s">
        <v>505</v>
      </c>
      <c r="E140" s="163">
        <v>105</v>
      </c>
      <c r="F140" s="129" t="s">
        <v>405</v>
      </c>
      <c r="G140" s="146" t="str">
        <f>IF(D140="","*",VLOOKUP(F140,BS_ATIVIDADE[],3,FALSE))</f>
        <v>DETECÇÃO</v>
      </c>
      <c r="H140" s="108">
        <v>249250</v>
      </c>
      <c r="I140" s="109" t="s">
        <v>1156</v>
      </c>
      <c r="J140" s="108">
        <v>71</v>
      </c>
      <c r="K140" s="108">
        <v>244</v>
      </c>
      <c r="L140" s="108" t="s">
        <v>384</v>
      </c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3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09">
        <v>0.375</v>
      </c>
      <c r="P140" s="109">
        <v>0.375</v>
      </c>
      <c r="Q140" s="108">
        <v>110</v>
      </c>
      <c r="R140" s="10" t="str">
        <f>IFERROR(_xlfn.XLOOKUP(F140, BS_ATIVIDADE[ATIVIDADE],BS_ATIVIDADE[UNIDADE] ), "*")</f>
        <v>KM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08" t="s">
        <v>1157</v>
      </c>
      <c r="W140" s="155" t="s">
        <v>1158</v>
      </c>
      <c r="X140" s="107" t="s">
        <v>825</v>
      </c>
      <c r="Y140" s="132" t="s">
        <v>886</v>
      </c>
      <c r="Z140" s="107"/>
      <c r="AA140" s="108">
        <v>1</v>
      </c>
      <c r="AB140" s="106" t="s">
        <v>830</v>
      </c>
      <c r="AC140" s="156"/>
      <c r="AD140" s="110">
        <v>0.29166666666666669</v>
      </c>
      <c r="AE140" s="108">
        <v>6294</v>
      </c>
      <c r="AF140" s="108" t="s">
        <v>384</v>
      </c>
      <c r="AG140" s="108" t="s">
        <v>384</v>
      </c>
      <c r="AH140" s="15"/>
      <c r="AI140" s="129" t="str">
        <f>IF(BS_CONTROLE[[#This Row],[Atividade]]=0, "-", BS_CONTROLE[[#This Row],[Atividade]])</f>
        <v>DETECÇÃO - RONDA 7 DIAS</v>
      </c>
      <c r="AJ140" s="9" t="str">
        <f>IF(BS_CONTROLE[[#This Row],[Atividade]]=0, "-", BS_CONTROLE[[#This Row],[Atividade]])</f>
        <v>DETECÇÃO - RONDA 7 DIAS</v>
      </c>
      <c r="AK140" s="31">
        <f>BS_CONTROLE[[#This Row],[Local - Partida]]</f>
        <v>249250</v>
      </c>
      <c r="AL140" s="31" t="str">
        <f>BS_CONTROLE[[#This Row],[Local - Encerramento]]</f>
        <v>ZRX1</v>
      </c>
      <c r="AM140" s="108" t="str">
        <f>IF(BS_CONTROLE[[#This Row],[Entre - Estações]]=0, "-", BS_CONTROLE[[#This Row],[Entre - Estações]])</f>
        <v>ZTO-ZOI</v>
      </c>
      <c r="AN140" s="108">
        <f>IF(BS_CONTROLE[[#This Row],[SB]]=0, "-", BS_CONTROLE[[#This Row],[SB]])</f>
        <v>2432441</v>
      </c>
      <c r="AO140" s="108">
        <f>IF(BS_CONTROLE[[#This Row],[SUB]]=0, "-", BS_CONTROLE[[#This Row],[SUB]])</f>
        <v>71</v>
      </c>
      <c r="AP140" s="108">
        <f>BS_CONTROLE[[#This Row],[KM - Inicio]]</f>
        <v>244</v>
      </c>
      <c r="AQ140" s="108">
        <f>BS_CONTROLE[[#This Row],[KM - Inicio]]</f>
        <v>244</v>
      </c>
      <c r="AR140" s="111">
        <v>0.39583333333333331</v>
      </c>
      <c r="AS140" s="111">
        <v>0.53263888888888888</v>
      </c>
      <c r="AT140" s="111">
        <v>0.57430555555555551</v>
      </c>
      <c r="AU140" s="139"/>
      <c r="AV140" s="139"/>
      <c r="AW140" s="14"/>
      <c r="AX140" s="14"/>
      <c r="AY140" s="184">
        <f>IF(D140="","*",IFERROR(IF(ISODD(COUNT(AS140:AX1134)),"ERRO",SUM((AT140-AS140),(AV140-AU140),(AX140-AW140))),"ERRO"))</f>
        <v>4.166666666666663E-2</v>
      </c>
      <c r="AZ140" s="157"/>
      <c r="BA140" s="112"/>
      <c r="BB140" s="10" t="str">
        <f>IFERROR(_xlfn.XLOOKUP(AI140, BS_ATIVIDADE[ATIVIDADE],BS_ATIVIDADE[UNIDADE] ), "*")</f>
        <v>KM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54" t="s">
        <v>1157</v>
      </c>
      <c r="BG140" s="16"/>
      <c r="BH140" s="17">
        <v>1</v>
      </c>
      <c r="BI140" s="17"/>
      <c r="BJ140" s="17" t="s">
        <v>1159</v>
      </c>
      <c r="BK140" s="18" t="s">
        <v>1160</v>
      </c>
      <c r="BL140" s="16"/>
      <c r="BM140" s="133"/>
      <c r="BN140" s="133"/>
      <c r="BO140" s="133"/>
      <c r="BP140" s="18"/>
      <c r="BQ140" s="12" t="str">
        <f t="shared" si="10"/>
        <v>Produção e Intervalo</v>
      </c>
      <c r="BR140" s="19">
        <f>IF(OR(B140="",F140=""),"*",AY140/P140)</f>
        <v>0.11111111111111101</v>
      </c>
      <c r="BS140" s="19">
        <f>IF(OR(B140="",F140=""),"*",BA140/Q140)</f>
        <v>0</v>
      </c>
      <c r="BT140" s="209" t="str">
        <f t="shared" si="12"/>
        <v/>
      </c>
    </row>
    <row r="141" spans="1:72" hidden="1">
      <c r="A141" s="47" t="str">
        <f t="shared" si="9"/>
        <v>W7546090</v>
      </c>
      <c r="B141" s="105">
        <v>46090</v>
      </c>
      <c r="C141" s="138">
        <f>IF(BS_CONTROLE[[#This Row],[DATA]]="","",WEEKNUM(BS_CONTROLE[[#This Row],[DATA]]))</f>
        <v>11</v>
      </c>
      <c r="D141" s="107" t="s">
        <v>621</v>
      </c>
      <c r="E141" s="163">
        <v>107</v>
      </c>
      <c r="F141" s="129" t="s">
        <v>465</v>
      </c>
      <c r="G141" s="146" t="str">
        <f>IF(D141="","*",VLOOKUP(F141,BS_ATIVIDADE[],3,FALSE))</f>
        <v>OUTROS - MECANIZAÇÃO</v>
      </c>
      <c r="H141" s="109" t="s">
        <v>167</v>
      </c>
      <c r="I141" s="109" t="s">
        <v>287</v>
      </c>
      <c r="J141" s="108">
        <v>73</v>
      </c>
      <c r="K141" s="108">
        <v>42</v>
      </c>
      <c r="L141" s="108" t="s">
        <v>384</v>
      </c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41" s="109">
        <v>0.95833333333333337</v>
      </c>
      <c r="P141" s="109">
        <v>4.1666666666666664E-2</v>
      </c>
      <c r="Q141" s="108">
        <v>160</v>
      </c>
      <c r="R141" s="10" t="str">
        <f>IFERROR(_xlfn.XLOOKUP(F141, BS_ATIVIDADE[ATIVIDADE],BS_ATIVIDADE[UNIDADE] ), "*")</f>
        <v>KM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1" s="108" t="s">
        <v>1161</v>
      </c>
      <c r="W141" s="155" t="s">
        <v>1162</v>
      </c>
      <c r="X141" s="107" t="s">
        <v>825</v>
      </c>
      <c r="Y141" s="132" t="s">
        <v>886</v>
      </c>
      <c r="Z141" s="107"/>
      <c r="AA141" s="108">
        <v>1</v>
      </c>
      <c r="AB141" s="106" t="s">
        <v>990</v>
      </c>
      <c r="AC141" s="156" t="s">
        <v>907</v>
      </c>
      <c r="AD141" s="110">
        <v>0.91666666666666663</v>
      </c>
      <c r="AE141" s="108">
        <v>9302</v>
      </c>
      <c r="AF141" s="108" t="s">
        <v>384</v>
      </c>
      <c r="AG141" s="108" t="s">
        <v>384</v>
      </c>
      <c r="AH141" s="15"/>
      <c r="AI141" s="129" t="str">
        <f>IF(BS_CONTROLE[[#This Row],[Atividade]]=0, "-", BS_CONTROLE[[#This Row],[Atividade]])</f>
        <v>MECANIZAÇÃO - CAPINA QUÍMICA</v>
      </c>
      <c r="AJ141" s="9" t="str">
        <f>IF(BS_CONTROLE[[#This Row],[Atividade]]=0, "-", BS_CONTROLE[[#This Row],[Atividade]])</f>
        <v>MECANIZAÇÃO - CAPINA QUÍMICA</v>
      </c>
      <c r="AK141" s="31" t="str">
        <f>BS_CONTROLE[[#This Row],[Local - Partida]]</f>
        <v>ZMAPAT2</v>
      </c>
      <c r="AL141" s="31" t="str">
        <f>BS_CONTROLE[[#This Row],[Local - Encerramento]]</f>
        <v>ZRU2</v>
      </c>
      <c r="AM141" s="108" t="str">
        <f>IF(BS_CONTROLE[[#This Row],[Entre - Estações]]=0, "-", BS_CONTROLE[[#This Row],[Entre - Estações]])</f>
        <v>ZMA</v>
      </c>
      <c r="AN141" s="108" t="str">
        <f>IF(BS_CONTROLE[[#This Row],[SB]]=0, "-", BS_CONTROLE[[#This Row],[SB]])</f>
        <v>ZMA2</v>
      </c>
      <c r="AO141" s="108">
        <f>IF(BS_CONTROLE[[#This Row],[SUB]]=0, "-", BS_CONTROLE[[#This Row],[SUB]])</f>
        <v>73</v>
      </c>
      <c r="AP141" s="108">
        <f>BS_CONTROLE[[#This Row],[KM - Inicio]]</f>
        <v>42</v>
      </c>
      <c r="AQ141" s="108">
        <f>BS_CONTROLE[[#This Row],[KM - Inicio]]</f>
        <v>42</v>
      </c>
      <c r="AR141" s="111">
        <v>0</v>
      </c>
      <c r="AS141" s="111">
        <v>0</v>
      </c>
      <c r="AT141" s="111">
        <v>0</v>
      </c>
      <c r="AU141" s="139"/>
      <c r="AV141" s="139"/>
      <c r="AW141" s="14"/>
      <c r="AX141" s="14"/>
      <c r="AY141" s="184">
        <f>IF(D141="","*",IFERROR(IF(ISODD(COUNT(AS141:AX1135)),"ERRO",SUM((AT141-AS141),(AV141-AU141),(AX141-AW141))),"ERRO"))</f>
        <v>0</v>
      </c>
      <c r="AZ141" s="157"/>
      <c r="BA141" s="112">
        <v>0</v>
      </c>
      <c r="BB141" s="10" t="str">
        <f>IFERROR(_xlfn.XLOOKUP(AI141, BS_ATIVIDADE[ATIVIDADE],BS_ATIVIDADE[UNIDADE] ), "*")</f>
        <v>KM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1" s="154" t="s">
        <v>828</v>
      </c>
      <c r="BG141" s="16"/>
      <c r="BH141" s="17">
        <v>0</v>
      </c>
      <c r="BI141" s="17"/>
      <c r="BJ141" s="17" t="s">
        <v>1163</v>
      </c>
      <c r="BK141" s="17" t="s">
        <v>1163</v>
      </c>
      <c r="BL141" s="16"/>
      <c r="BM141" s="133" t="s">
        <v>1006</v>
      </c>
      <c r="BN141" s="133" t="s">
        <v>1007</v>
      </c>
      <c r="BO141" s="133" t="s">
        <v>1008</v>
      </c>
      <c r="BP141" s="18" t="s">
        <v>1164</v>
      </c>
      <c r="BQ141" s="12" t="str">
        <f t="shared" si="10"/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209" t="str">
        <f t="shared" si="12"/>
        <v>MecânicaLocomotiva</v>
      </c>
    </row>
    <row r="142" spans="1:72" hidden="1">
      <c r="A142" s="47" t="str">
        <f t="shared" si="9"/>
        <v>W9246090</v>
      </c>
      <c r="B142" s="105">
        <v>46090</v>
      </c>
      <c r="C142" s="138">
        <f>IF(BS_CONTROLE[[#This Row],[DATA]]="","",WEEKNUM(BS_CONTROLE[[#This Row],[DATA]]))</f>
        <v>11</v>
      </c>
      <c r="D142" s="107" t="s">
        <v>625</v>
      </c>
      <c r="E142" s="163">
        <v>108</v>
      </c>
      <c r="F142" s="129" t="s">
        <v>398</v>
      </c>
      <c r="G142" s="146" t="str">
        <f>IF(D142="","*",VLOOKUP(F142,BS_ATIVIDADE[],3,FALSE))</f>
        <v>OUTROS</v>
      </c>
      <c r="H142" s="109" t="s">
        <v>137</v>
      </c>
      <c r="I142" s="109" t="s">
        <v>165</v>
      </c>
      <c r="J142" s="108">
        <v>73</v>
      </c>
      <c r="K142" s="108">
        <v>6</v>
      </c>
      <c r="L142" s="108" t="s">
        <v>384</v>
      </c>
      <c r="M142" s="130" t="s">
        <v>1165</v>
      </c>
      <c r="N142" s="130" t="s">
        <v>1166</v>
      </c>
      <c r="O142" s="109">
        <v>0.45833333333333331</v>
      </c>
      <c r="P142" s="109">
        <v>4.1666666666666664E-2</v>
      </c>
      <c r="Q142" s="108">
        <v>1</v>
      </c>
      <c r="R142" s="10" t="str">
        <f>IFERROR(_xlfn.XLOOKUP(F142, BS_ATIVIDADE[ATIVIDADE],BS_ATIVIDADE[UNIDADE] ), "*")</f>
        <v>BINÁRIO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08" t="s">
        <v>1115</v>
      </c>
      <c r="W142" s="155" t="s">
        <v>1167</v>
      </c>
      <c r="X142" s="107" t="s">
        <v>825</v>
      </c>
      <c r="Y142" s="132" t="s">
        <v>886</v>
      </c>
      <c r="Z142" s="107"/>
      <c r="AA142" s="108" t="s">
        <v>1168</v>
      </c>
      <c r="AB142" s="106" t="s">
        <v>906</v>
      </c>
      <c r="AC142" s="156" t="s">
        <v>907</v>
      </c>
      <c r="AD142" s="110">
        <v>0.41666666666666669</v>
      </c>
      <c r="AE142" s="108">
        <v>9299</v>
      </c>
      <c r="AF142" s="108">
        <v>7692</v>
      </c>
      <c r="AG142" s="108" t="s">
        <v>384</v>
      </c>
      <c r="AH142" s="15"/>
      <c r="AI142" s="129" t="str">
        <f>IF(BS_CONTROLE[[#This Row],[Atividade]]=0, "-", BS_CONTROLE[[#This Row],[Atividade]])</f>
        <v>DESLOCAMENTO</v>
      </c>
      <c r="AJ142" s="9" t="str">
        <f>IF(BS_CONTROLE[[#This Row],[Atividade]]=0, "-", BS_CONTROLE[[#This Row],[Atividade]])</f>
        <v>DESLOCAMENTO</v>
      </c>
      <c r="AK142" s="31" t="str">
        <f>BS_CONTROLE[[#This Row],[Local - Partida]]</f>
        <v>ZTOZFT1</v>
      </c>
      <c r="AL142" s="31" t="str">
        <f>BS_CONTROLE[[#This Row],[Local - Encerramento]]</f>
        <v>ZMA2</v>
      </c>
      <c r="AM142" s="108" t="str">
        <f>IF(BS_CONTROLE[[#This Row],[Entre - Estações]]=0, "-", BS_CONTROLE[[#This Row],[Entre - Estações]])</f>
        <v>ZTO-ZMA</v>
      </c>
      <c r="AN142" s="108" t="str">
        <f>IF(BS_CONTROLE[[#This Row],[SB]]=0, "-", BS_CONTROLE[[#This Row],[SB]])</f>
        <v>ZTOZMA</v>
      </c>
      <c r="AO142" s="108">
        <f>IF(BS_CONTROLE[[#This Row],[SUB]]=0, "-", BS_CONTROLE[[#This Row],[SUB]])</f>
        <v>73</v>
      </c>
      <c r="AP142" s="108">
        <f>BS_CONTROLE[[#This Row],[KM - Inicio]]</f>
        <v>6</v>
      </c>
      <c r="AQ142" s="108">
        <f>BS_CONTROLE[[#This Row],[KM - Inicio]]</f>
        <v>6</v>
      </c>
      <c r="AR142" s="111">
        <v>0</v>
      </c>
      <c r="AS142" s="111">
        <v>0</v>
      </c>
      <c r="AT142" s="111">
        <v>0</v>
      </c>
      <c r="AU142" s="139"/>
      <c r="AV142" s="139"/>
      <c r="AW142" s="14"/>
      <c r="AX142" s="14"/>
      <c r="AY142" s="184">
        <f>IF(D142="","*",IFERROR(IF(ISODD(COUNT(AS142:AX1136)),"ERRO",SUM((AT142-AS142),(AV142-AU142),(AX142-AW142))),"ERRO"))</f>
        <v>0</v>
      </c>
      <c r="AZ142" s="157"/>
      <c r="BA142" s="112">
        <v>0</v>
      </c>
      <c r="BB142" s="10" t="str">
        <f>IFERROR(_xlfn.XLOOKUP(AI142, BS_ATIVIDADE[ATIVIDADE],BS_ATIVIDADE[UNIDADE] ), "*")</f>
        <v>BINÁRIO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54" t="s">
        <v>1169</v>
      </c>
      <c r="BG142" s="16"/>
      <c r="BH142" s="17">
        <v>0</v>
      </c>
      <c r="BI142" s="17"/>
      <c r="BJ142" s="17" t="s">
        <v>1170</v>
      </c>
      <c r="BK142" s="17" t="s">
        <v>1170</v>
      </c>
      <c r="BL142" s="16"/>
      <c r="BM142" s="133" t="s">
        <v>910</v>
      </c>
      <c r="BN142" s="133" t="s">
        <v>911</v>
      </c>
      <c r="BO142" s="133" t="s">
        <v>1171</v>
      </c>
      <c r="BP142" s="18" t="s">
        <v>1172</v>
      </c>
      <c r="BQ142" s="12" t="str">
        <f t="shared" si="10"/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209" t="str">
        <f t="shared" si="12"/>
        <v>CCOEscalaEquipagem</v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>E4046091</v>
      </c>
      <c r="B146" s="105">
        <v>46091</v>
      </c>
      <c r="C146" s="138">
        <f>IF(BS_CONTROLE[[#This Row],[DATA]]="","",WEEKNUM(BS_CONTROLE[[#This Row],[DATA]]))</f>
        <v>11</v>
      </c>
      <c r="D146" s="107" t="s">
        <v>528</v>
      </c>
      <c r="E146" s="163">
        <v>112</v>
      </c>
      <c r="F146" s="129" t="s">
        <v>451</v>
      </c>
      <c r="G146" s="146" t="str">
        <f>IF(D146="","*",VLOOKUP(F146,BS_ATIVIDADE[],3,FALSE))</f>
        <v>TRILHEIRO - DESCARGA</v>
      </c>
      <c r="H146" s="109" t="s">
        <v>1173</v>
      </c>
      <c r="I146" s="109" t="s">
        <v>1173</v>
      </c>
      <c r="J146" s="108">
        <v>73</v>
      </c>
      <c r="K146" s="108">
        <v>296.60000000000002</v>
      </c>
      <c r="L146" s="108">
        <v>296.39999999999998</v>
      </c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146" s="109">
        <v>0.375</v>
      </c>
      <c r="P146" s="109">
        <v>4.1666666666666664E-2</v>
      </c>
      <c r="Q146" s="108">
        <v>624</v>
      </c>
      <c r="R146" s="10" t="str">
        <f>IFERROR(_xlfn.XLOOKUP(F146, BS_ATIVIDADE[ATIVIDADE],BS_ATIVIDADE[UNIDADE] ), "*")</f>
        <v>M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8" t="s">
        <v>1174</v>
      </c>
      <c r="W146" s="155" t="s">
        <v>1175</v>
      </c>
      <c r="X146" s="107" t="s">
        <v>862</v>
      </c>
      <c r="Y146" s="132"/>
      <c r="Z146" s="107"/>
      <c r="AA146" s="108" t="s">
        <v>1176</v>
      </c>
      <c r="AB146" s="106" t="s">
        <v>830</v>
      </c>
      <c r="AC146" s="156" t="s">
        <v>831</v>
      </c>
      <c r="AD146" s="110">
        <v>0.29166666666666669</v>
      </c>
      <c r="AE146" s="108" t="s">
        <v>1177</v>
      </c>
      <c r="AF146" s="108">
        <v>7672</v>
      </c>
      <c r="AG146" s="108" t="s">
        <v>384</v>
      </c>
      <c r="AH146" s="15"/>
      <c r="AI146" s="129" t="str">
        <f>IF(BS_CONTROLE[[#This Row],[Atividade]]=0, "-", BS_CONTROLE[[#This Row],[Atividade]])</f>
        <v>TRILHEIRO - DESCARGA</v>
      </c>
      <c r="AJ146" s="9" t="str">
        <f>IF(BS_CONTROLE[[#This Row],[Atividade]]=0, "-", BS_CONTROLE[[#This Row],[Atividade]])</f>
        <v>TRILHEIRO - DESCARGA</v>
      </c>
      <c r="AK146" s="31" t="str">
        <f>BS_CONTROLE[[#This Row],[Local - Partida]]</f>
        <v>ZRL3</v>
      </c>
      <c r="AL146" s="31" t="str">
        <f>BS_CONTROLE[[#This Row],[Local - Encerramento]]</f>
        <v>ZRL3</v>
      </c>
      <c r="AM146" s="108" t="str">
        <f>IF(BS_CONTROLE[[#This Row],[Entre - Estações]]=0, "-", BS_CONTROLE[[#This Row],[Entre - Estações]])</f>
        <v>ZCF-ZDP</v>
      </c>
      <c r="AN146" s="108" t="str">
        <f>IF(BS_CONTROLE[[#This Row],[SB]]=0, "-", BS_CONTROLE[[#This Row],[SB]])</f>
        <v>ZCFZDP</v>
      </c>
      <c r="AO146" s="108">
        <f>IF(BS_CONTROLE[[#This Row],[SUB]]=0, "-", BS_CONTROLE[[#This Row],[SUB]])</f>
        <v>73</v>
      </c>
      <c r="AP146" s="108">
        <f>BS_CONTROLE[[#This Row],[KM - Inicio]]</f>
        <v>296.60000000000002</v>
      </c>
      <c r="AQ146" s="108">
        <f>BS_CONTROLE[[#This Row],[KM - Inicio]]</f>
        <v>296.60000000000002</v>
      </c>
      <c r="AR146" s="111"/>
      <c r="AS146" s="111"/>
      <c r="AT146" s="111"/>
      <c r="AU146" s="139"/>
      <c r="AV146" s="139"/>
      <c r="AW146" s="14"/>
      <c r="AX146" s="14"/>
      <c r="AY146" s="184">
        <f>IF(D146="","*",IFERROR(IF(ISODD(COUNT(AS146:AX1140)),"ERRO",SUM((AT146-AS146),(AV146-AU146),(AX146-AW146))),"ERRO"))</f>
        <v>0</v>
      </c>
      <c r="AZ146" s="157"/>
      <c r="BA146" s="112"/>
      <c r="BB146" s="10" t="str">
        <f>IFERROR(_xlfn.XLOOKUP(AI146, BS_ATIVIDADE[ATIVIDADE],BS_ATIVIDADE[UNIDADE] ), "*")</f>
        <v>M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Produção e Intervalo</v>
      </c>
      <c r="BR146" s="19">
        <f>IF(OR(B146="",F146=""),"*",AY146/P146)</f>
        <v>0</v>
      </c>
      <c r="BS146" s="19">
        <f>IF(OR(B146="",F146=""),"*",BA146/Q146)</f>
        <v>0</v>
      </c>
      <c r="BT146" s="209" t="str">
        <f t="shared" si="12"/>
        <v/>
      </c>
    </row>
    <row r="147" spans="1:72" hidden="1">
      <c r="A147" s="47" t="str">
        <f t="shared" si="9"/>
        <v>E4046091</v>
      </c>
      <c r="B147" s="105">
        <v>46091</v>
      </c>
      <c r="C147" s="138">
        <f>IF(BS_CONTROLE[[#This Row],[DATA]]="","",WEEKNUM(BS_CONTROLE[[#This Row],[DATA]]))</f>
        <v>11</v>
      </c>
      <c r="D147" s="107" t="s">
        <v>528</v>
      </c>
      <c r="E147" s="163">
        <v>113</v>
      </c>
      <c r="F147" s="129" t="s">
        <v>451</v>
      </c>
      <c r="G147" s="146" t="str">
        <f>IF(D147="","*",VLOOKUP(F147,BS_ATIVIDADE[],3,FALSE))</f>
        <v>TRILHEIRO - DESCARGA</v>
      </c>
      <c r="H147" s="109" t="s">
        <v>384</v>
      </c>
      <c r="I147" s="109" t="s">
        <v>384</v>
      </c>
      <c r="J147" s="108">
        <v>73</v>
      </c>
      <c r="K147" s="108">
        <v>273.89</v>
      </c>
      <c r="L147" s="108">
        <v>273.36</v>
      </c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147" s="109" t="s">
        <v>384</v>
      </c>
      <c r="P147" s="109">
        <v>4.1666666666666664E-2</v>
      </c>
      <c r="Q147" s="108">
        <v>624</v>
      </c>
      <c r="R147" s="10" t="str">
        <f>IFERROR(_xlfn.XLOOKUP(F147, BS_ATIVIDADE[ATIVIDADE],BS_ATIVIDADE[UNIDADE] ), "*")</f>
        <v>M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8" t="s">
        <v>1174</v>
      </c>
      <c r="W147" s="155" t="s">
        <v>1175</v>
      </c>
      <c r="X147" s="107" t="s">
        <v>862</v>
      </c>
      <c r="Y147" s="132"/>
      <c r="Z147" s="107"/>
      <c r="AA147" s="108" t="s">
        <v>1176</v>
      </c>
      <c r="AB147" s="106" t="s">
        <v>830</v>
      </c>
      <c r="AC147" s="156" t="s">
        <v>831</v>
      </c>
      <c r="AD147" s="110">
        <v>0.29166666666666669</v>
      </c>
      <c r="AE147" s="108" t="s">
        <v>1177</v>
      </c>
      <c r="AF147" s="108">
        <v>7672</v>
      </c>
      <c r="AG147" s="108" t="s">
        <v>384</v>
      </c>
      <c r="AH147" s="15"/>
      <c r="AI147" s="129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-</v>
      </c>
      <c r="AL147" s="31" t="str">
        <f>BS_CONTROLE[[#This Row],[Local - Encerramento]]</f>
        <v>-</v>
      </c>
      <c r="AM147" s="108" t="str">
        <f>IF(BS_CONTROLE[[#This Row],[Entre - Estações]]=0, "-", BS_CONTROLE[[#This Row],[Entre - Estações]])</f>
        <v>ZEC-ZKY</v>
      </c>
      <c r="AN147" s="108" t="str">
        <f>IF(BS_CONTROLE[[#This Row],[SB]]=0, "-", BS_CONTROLE[[#This Row],[SB]])</f>
        <v>271ZKY</v>
      </c>
      <c r="AO147" s="108">
        <f>IF(BS_CONTROLE[[#This Row],[SUB]]=0, "-", BS_CONTROLE[[#This Row],[SUB]])</f>
        <v>73</v>
      </c>
      <c r="AP147" s="108">
        <f>BS_CONTROLE[[#This Row],[KM - Inicio]]</f>
        <v>273.89</v>
      </c>
      <c r="AQ147" s="108">
        <f>BS_CONTROLE[[#This Row],[KM - Inicio]]</f>
        <v>273.89</v>
      </c>
      <c r="AR147" s="111"/>
      <c r="AS147" s="111"/>
      <c r="AT147" s="111"/>
      <c r="AU147" s="139"/>
      <c r="AV147" s="139"/>
      <c r="AW147" s="14"/>
      <c r="AX147" s="14"/>
      <c r="AY147" s="184">
        <f>IF(D147="","*",IFERROR(IF(ISODD(COUNT(AS147:AX1141)),"ERRO",SUM((AT147-AS147),(AV147-AU147),(AX147-AW147))),"ERRO"))</f>
        <v>0</v>
      </c>
      <c r="AZ147" s="157"/>
      <c r="BA147" s="112"/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Produção e Intervalo</v>
      </c>
      <c r="BR147" s="19">
        <f>IF(OR(B147="",F147=""),"*",AY147/P147)</f>
        <v>0</v>
      </c>
      <c r="BS147" s="19">
        <f>IF(OR(B147="",F147=""),"*",BA147/Q147)</f>
        <v>0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>V9746091</v>
      </c>
      <c r="B150" s="105">
        <v>46091</v>
      </c>
      <c r="C150" s="138">
        <f>IF(BS_CONTROLE[[#This Row],[DATA]]="","",WEEKNUM(BS_CONTROLE[[#This Row],[DATA]]))</f>
        <v>11</v>
      </c>
      <c r="D150" s="107" t="s">
        <v>606</v>
      </c>
      <c r="E150" s="163">
        <v>97</v>
      </c>
      <c r="F150" s="129" t="s">
        <v>407</v>
      </c>
      <c r="G150" s="146" t="str">
        <f>IF(D150="","*",VLOOKUP(F150,BS_ATIVIDADE[],3,FALSE))</f>
        <v>DETECÇÃO</v>
      </c>
      <c r="H150" s="109" t="s">
        <v>30</v>
      </c>
      <c r="I150" s="109" t="s">
        <v>1143</v>
      </c>
      <c r="J150" s="108">
        <v>73</v>
      </c>
      <c r="K150" s="108">
        <v>287.2</v>
      </c>
      <c r="L150" s="108" t="s">
        <v>384</v>
      </c>
      <c r="M150" s="130" t="s">
        <v>1092</v>
      </c>
      <c r="N150" s="130" t="s">
        <v>1093</v>
      </c>
      <c r="O150" s="109">
        <v>0.35416666666666669</v>
      </c>
      <c r="P150" s="109">
        <v>4.1666666666666664E-2</v>
      </c>
      <c r="Q150" s="108">
        <v>27</v>
      </c>
      <c r="R150" s="10" t="str">
        <f>IFERROR(_xlfn.XLOOKUP(F150, BS_ATIVIDADE[ATIVIDADE],BS_ATIVIDADE[UNIDADE] ), "*")</f>
        <v>KM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8" t="s">
        <v>1094</v>
      </c>
      <c r="W150" s="155" t="s">
        <v>1144</v>
      </c>
      <c r="X150" s="107" t="s">
        <v>825</v>
      </c>
      <c r="Y150" s="132"/>
      <c r="Z150" s="107"/>
      <c r="AA150" s="108">
        <v>1</v>
      </c>
      <c r="AB150" s="106" t="s">
        <v>830</v>
      </c>
      <c r="AC150" s="156"/>
      <c r="AD150" s="110">
        <v>0.29166666666666669</v>
      </c>
      <c r="AE150" s="108">
        <v>6527</v>
      </c>
      <c r="AF150" s="108" t="s">
        <v>384</v>
      </c>
      <c r="AG150" s="108"/>
      <c r="AH150" s="15"/>
      <c r="AI150" s="129" t="str">
        <f>IF(BS_CONTROLE[[#This Row],[Atividade]]=0, "-", BS_CONTROLE[[#This Row],[Atividade]])</f>
        <v>DETECÇÃO - ULTRASSOM - SPERRY</v>
      </c>
      <c r="AJ150" s="9" t="str">
        <f>IF(BS_CONTROLE[[#This Row],[Atividade]]=0, "-", BS_CONTROLE[[#This Row],[Atividade]])</f>
        <v>DETECÇÃO - ULTRASSOM - SPERRY</v>
      </c>
      <c r="AK150" s="31" t="str">
        <f>BS_CONTROLE[[#This Row],[Local - Partida]]</f>
        <v>286ZZM</v>
      </c>
      <c r="AL150" s="31" t="str">
        <f>BS_CONTROLE[[#This Row],[Local - Encerramento]]</f>
        <v xml:space="preserve">ZEC </v>
      </c>
      <c r="AM150" s="108" t="str">
        <f>IF(BS_CONTROLE[[#This Row],[Entre - Estações]]=0, "-", BS_CONTROLE[[#This Row],[Entre - Estações]])</f>
        <v>ZZM-ZEB</v>
      </c>
      <c r="AN150" s="108" t="str">
        <f>IF(BS_CONTROLE[[#This Row],[SB]]=0, "-", BS_CONTROLE[[#This Row],[SB]])</f>
        <v>ZZMZEB</v>
      </c>
      <c r="AO150" s="108">
        <f>IF(BS_CONTROLE[[#This Row],[SUB]]=0, "-", BS_CONTROLE[[#This Row],[SUB]])</f>
        <v>73</v>
      </c>
      <c r="AP150" s="108">
        <f>BS_CONTROLE[[#This Row],[KM - Inicio]]</f>
        <v>287.2</v>
      </c>
      <c r="AQ150" s="108">
        <f>BS_CONTROLE[[#This Row],[KM - Inicio]]</f>
        <v>287.2</v>
      </c>
      <c r="AR150" s="111"/>
      <c r="AS150" s="111"/>
      <c r="AT150" s="111"/>
      <c r="AU150" s="139"/>
      <c r="AV150" s="139"/>
      <c r="AW150" s="14"/>
      <c r="AX150" s="14"/>
      <c r="AY150" s="184">
        <f>IF(D150="","*",IFERROR(IF(ISODD(COUNT(AS150:AX1144)),"ERRO",SUM((AT150-AS150),(AV150-AU150),(AX150-AW150))),"ERRO"))</f>
        <v>0</v>
      </c>
      <c r="AZ150" s="157"/>
      <c r="BA150" s="112"/>
      <c r="BB150" s="10" t="str">
        <f>IFERROR(_xlfn.XLOOKUP(AI150, BS_ATIVIDADE[ATIVIDADE],BS_ATIVIDADE[UNIDADE] ), "*")</f>
        <v>KM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Produção e Intervalo</v>
      </c>
      <c r="BR150" s="19">
        <f>IF(OR(B150="",F150=""),"*",AY150/P150)</f>
        <v>0</v>
      </c>
      <c r="BS150" s="19">
        <f>IF(OR(B150="",F150=""),"*",BA150/Q150)</f>
        <v>0</v>
      </c>
      <c r="BT150" s="209" t="str">
        <f t="shared" si="12"/>
        <v/>
      </c>
    </row>
    <row r="151" spans="1:72" hidden="1">
      <c r="A151" s="47" t="str">
        <f t="shared" si="9"/>
        <v>V1946091</v>
      </c>
      <c r="B151" s="105">
        <v>46091</v>
      </c>
      <c r="C151" s="138">
        <f>IF(BS_CONTROLE[[#This Row],[DATA]]="","",WEEKNUM(BS_CONTROLE[[#This Row],[DATA]]))</f>
        <v>11</v>
      </c>
      <c r="D151" s="200" t="s">
        <v>926</v>
      </c>
      <c r="E151" s="201"/>
      <c r="F151" s="129" t="s">
        <v>597</v>
      </c>
      <c r="G151" s="146" t="str">
        <f>IF(D151="","*",VLOOKUP(F151,BS_ATIVIDADE[],3,FALSE))</f>
        <v>OUTROS</v>
      </c>
      <c r="H151" s="203" t="s">
        <v>43</v>
      </c>
      <c r="I151" s="203" t="s">
        <v>41</v>
      </c>
      <c r="J151" s="130">
        <v>73</v>
      </c>
      <c r="K151" s="130">
        <v>282</v>
      </c>
      <c r="L151" s="108">
        <v>288.60000000000002</v>
      </c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1" s="130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1" s="109">
        <v>0.375</v>
      </c>
      <c r="P151" s="109">
        <v>6.25E-2</v>
      </c>
      <c r="Q151" s="108">
        <v>800</v>
      </c>
      <c r="R151" s="10" t="str">
        <f>IFERROR(_xlfn.XLOOKUP(F151, BS_ATIVIDADE[ATIVIDADE],BS_ATIVIDADE[UNIDADE] ), "*")</f>
        <v>M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8" t="s">
        <v>828</v>
      </c>
      <c r="W151" s="108" t="s">
        <v>882</v>
      </c>
      <c r="X151" s="107" t="s">
        <v>825</v>
      </c>
      <c r="Y151" s="132"/>
      <c r="Z151" s="107"/>
      <c r="AA151" s="196">
        <v>1</v>
      </c>
      <c r="AB151" s="197" t="s">
        <v>830</v>
      </c>
      <c r="AC151" s="197"/>
      <c r="AD151" s="198">
        <v>0.29166666666666669</v>
      </c>
      <c r="AE151" s="196">
        <v>6219</v>
      </c>
      <c r="AF151" s="196" t="s">
        <v>384</v>
      </c>
      <c r="AG151" s="130" t="s">
        <v>384</v>
      </c>
      <c r="AH151" s="15"/>
      <c r="AI151" s="129" t="str">
        <f>IF(BS_CONTROLE[[#This Row],[Atividade]]=0, "-", BS_CONTROLE[[#This Row],[Atividade]])</f>
        <v>VARRIÇÃO</v>
      </c>
      <c r="AJ151" s="9" t="str">
        <f>IF(BS_CONTROLE[[#This Row],[Atividade]]=0, "-", BS_CONTROLE[[#This Row],[Atividade]])</f>
        <v>VARRIÇÃO</v>
      </c>
      <c r="AK151" s="31" t="str">
        <f>BS_CONTROLE[[#This Row],[Local - Partida]]</f>
        <v>ZDP2</v>
      </c>
      <c r="AL151" s="31" t="str">
        <f>BS_CONTROLE[[#This Row],[Local - Encerramento]]</f>
        <v>ZDP</v>
      </c>
      <c r="AM151" s="108" t="str">
        <f>IF(BS_CONTROLE[[#This Row],[Entre - Estações]]=0, "-", BS_CONTROLE[[#This Row],[Entre - Estações]])</f>
        <v>ZKY-ZZM</v>
      </c>
      <c r="AN151" s="108">
        <f>IF(BS_CONTROLE[[#This Row],[SB]]=0, "-", BS_CONTROLE[[#This Row],[SB]])</f>
        <v>282286</v>
      </c>
      <c r="AO151" s="108">
        <f>IF(BS_CONTROLE[[#This Row],[SUB]]=0, "-", BS_CONTROLE[[#This Row],[SUB]])</f>
        <v>73</v>
      </c>
      <c r="AP151" s="108">
        <f>BS_CONTROLE[[#This Row],[KM - Inicio]]</f>
        <v>282</v>
      </c>
      <c r="AQ151" s="108">
        <f>BS_CONTROLE[[#This Row],[KM - Inicio]]</f>
        <v>282</v>
      </c>
      <c r="AR151" s="111"/>
      <c r="AS151" s="111"/>
      <c r="AT151" s="111"/>
      <c r="AU151" s="139"/>
      <c r="AV151" s="139"/>
      <c r="AW151" s="14"/>
      <c r="AX151" s="14"/>
      <c r="AY151" s="184">
        <f>IF(D151="","*",IFERROR(IF(ISODD(COUNT(AS151:AX1145)),"ERRO",SUM((AT151-AS151),(AV151-AU151),(AX151-AW151))),"ERRO"))</f>
        <v>0</v>
      </c>
      <c r="AZ151" s="157"/>
      <c r="BA151" s="112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Produção e Intervalo</v>
      </c>
      <c r="BR151" s="19">
        <f>IF(OR(B151="",F151=""),"*",AY151/P151)</f>
        <v>0</v>
      </c>
      <c r="BS151" s="19">
        <f>IF(OR(B151="",F151=""),"*",BA151/Q151)</f>
        <v>0</v>
      </c>
      <c r="BT151" s="209" t="str">
        <f t="shared" si="12"/>
        <v/>
      </c>
    </row>
    <row r="152" spans="1:72" hidden="1">
      <c r="A152" s="47" t="str">
        <f t="shared" si="9"/>
        <v>V4046091</v>
      </c>
      <c r="B152" s="105">
        <v>46091</v>
      </c>
      <c r="C152" s="138">
        <f>IF(BS_CONTROLE[[#This Row],[DATA]]="","",WEEKNUM(BS_CONTROLE[[#This Row],[DATA]]))</f>
        <v>11</v>
      </c>
      <c r="D152" s="107" t="s">
        <v>552</v>
      </c>
      <c r="E152" s="163">
        <v>77</v>
      </c>
      <c r="F152" s="129" t="s">
        <v>489</v>
      </c>
      <c r="G152" s="146" t="str">
        <f>IF(D152="","*",VLOOKUP(F152,BS_ATIVIDADE[],3,FALSE))</f>
        <v>MECANIZAÇÃO - SOCADORA</v>
      </c>
      <c r="H152" s="109" t="s">
        <v>1097</v>
      </c>
      <c r="I152" s="109" t="s">
        <v>1097</v>
      </c>
      <c r="J152" s="108">
        <v>73</v>
      </c>
      <c r="K152" s="108">
        <v>264.35000000000002</v>
      </c>
      <c r="L152" s="108">
        <v>265</v>
      </c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52" s="109">
        <v>0.5625</v>
      </c>
      <c r="P152" s="109">
        <v>6.25E-2</v>
      </c>
      <c r="Q152" s="108">
        <v>1344</v>
      </c>
      <c r="R152" s="10" t="str">
        <f>IFERROR(_xlfn.XLOOKUP(F152, BS_ATIVIDADE[ATIVIDADE],BS_ATIVIDADE[UNIDADE] ), "*")</f>
        <v>M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8" t="s">
        <v>828</v>
      </c>
      <c r="W152" s="155" t="s">
        <v>829</v>
      </c>
      <c r="X152" s="107" t="s">
        <v>825</v>
      </c>
      <c r="Y152" s="132"/>
      <c r="Z152" s="107"/>
      <c r="AA152" s="108">
        <v>1</v>
      </c>
      <c r="AB152" s="106" t="s">
        <v>830</v>
      </c>
      <c r="AC152" s="156"/>
      <c r="AD152" s="110">
        <v>0.5</v>
      </c>
      <c r="AE152" s="108">
        <v>6240</v>
      </c>
      <c r="AF152" s="108" t="s">
        <v>384</v>
      </c>
      <c r="AG152" s="108" t="s">
        <v>384</v>
      </c>
      <c r="AH152" s="15"/>
      <c r="AI152" s="129" t="str">
        <f>IF(BS_CONTROLE[[#This Row],[Atividade]]=0, "-", BS_CONTROLE[[#This Row],[Atividade]])</f>
        <v>MECANIZAÇÃO - SOCADORA</v>
      </c>
      <c r="AJ152" s="9" t="str">
        <f>IF(BS_CONTROLE[[#This Row],[Atividade]]=0, "-", BS_CONTROLE[[#This Row],[Atividade]])</f>
        <v>MECANIZAÇÃO - SOCADORA</v>
      </c>
      <c r="AK152" s="31" t="str">
        <f>BS_CONTROLE[[#This Row],[Local - Partida]]</f>
        <v>ZECPAT2</v>
      </c>
      <c r="AL152" s="31" t="str">
        <f>BS_CONTROLE[[#This Row],[Local - Encerramento]]</f>
        <v>ZECPAT2</v>
      </c>
      <c r="AM152" s="108" t="str">
        <f>IF(BS_CONTROLE[[#This Row],[Entre - Estações]]=0, "-", BS_CONTROLE[[#This Row],[Entre - Estações]])</f>
        <v>ZEC-ZKY</v>
      </c>
      <c r="AN152" s="108" t="str">
        <f>IF(BS_CONTROLE[[#This Row],[SB]]=0, "-", BS_CONTROLE[[#This Row],[SB]])</f>
        <v>ZEC267</v>
      </c>
      <c r="AO152" s="108">
        <f>IF(BS_CONTROLE[[#This Row],[SUB]]=0, "-", BS_CONTROLE[[#This Row],[SUB]])</f>
        <v>73</v>
      </c>
      <c r="AP152" s="108">
        <f>BS_CONTROLE[[#This Row],[KM - Inicio]]</f>
        <v>264.35000000000002</v>
      </c>
      <c r="AQ152" s="108">
        <f>BS_CONTROLE[[#This Row],[KM - Inicio]]</f>
        <v>264.35000000000002</v>
      </c>
      <c r="AR152" s="111"/>
      <c r="AS152" s="111"/>
      <c r="AT152" s="111"/>
      <c r="AU152" s="139"/>
      <c r="AV152" s="139"/>
      <c r="AW152" s="14"/>
      <c r="AX152" s="14"/>
      <c r="AY152" s="184">
        <f>IF(D152="","*",IFERROR(IF(ISODD(COUNT(AS152:AX1146)),"ERRO",SUM((AT152-AS152),(AV152-AU152),(AX152-AW152))),"ERRO"))</f>
        <v>0</v>
      </c>
      <c r="AZ152" s="157"/>
      <c r="BA152" s="112"/>
      <c r="BB152" s="10" t="str">
        <f>IFERROR(_xlfn.XLOOKUP(AI152, BS_ATIVIDADE[ATIVIDADE],BS_ATIVIDADE[UNIDADE] ), "*")</f>
        <v>M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Produção e Intervalo</v>
      </c>
      <c r="BR152" s="19">
        <f>IF(OR(B152="",F152=""),"*",AY152/P152)</f>
        <v>0</v>
      </c>
      <c r="BS152" s="19">
        <f>IF(OR(B152="",F152=""),"*",BA152/Q152)</f>
        <v>0</v>
      </c>
      <c r="BT152" s="209" t="str">
        <f t="shared" si="12"/>
        <v/>
      </c>
    </row>
    <row r="153" spans="1:72" hidden="1">
      <c r="A153" s="47" t="str">
        <f t="shared" si="9"/>
        <v>V8846091</v>
      </c>
      <c r="B153" s="105">
        <v>46091</v>
      </c>
      <c r="C153" s="138">
        <f>IF(BS_CONTROLE[[#This Row],[DATA]]="","",WEEKNUM(BS_CONTROLE[[#This Row],[DATA]]))</f>
        <v>11</v>
      </c>
      <c r="D153" s="107" t="s">
        <v>590</v>
      </c>
      <c r="E153" s="163">
        <v>100</v>
      </c>
      <c r="F153" s="129" t="s">
        <v>489</v>
      </c>
      <c r="G153" s="146" t="str">
        <f>IF(D153="","*",VLOOKUP(F153,BS_ATIVIDADE[],3,FALSE))</f>
        <v>MECANIZAÇÃO - SOCADORA</v>
      </c>
      <c r="H153" s="109" t="s">
        <v>280</v>
      </c>
      <c r="I153" s="109" t="s">
        <v>247</v>
      </c>
      <c r="J153" s="108">
        <v>73</v>
      </c>
      <c r="K153" s="108">
        <v>157</v>
      </c>
      <c r="L153" s="108" t="s">
        <v>384</v>
      </c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</v>
      </c>
      <c r="N153" s="130" t="s">
        <v>1178</v>
      </c>
      <c r="O153" s="109">
        <v>0.54166666666666663</v>
      </c>
      <c r="P153" s="109">
        <v>6.25E-2</v>
      </c>
      <c r="Q153" s="108">
        <v>765</v>
      </c>
      <c r="R153" s="10" t="str">
        <f>IFERROR(_xlfn.XLOOKUP(F153, BS_ATIVIDADE[ATIVIDADE],BS_ATIVIDADE[UNIDADE] ), "*")</f>
        <v>M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8" t="s">
        <v>828</v>
      </c>
      <c r="W153" s="155" t="s">
        <v>829</v>
      </c>
      <c r="X153" s="107" t="s">
        <v>825</v>
      </c>
      <c r="Y153" s="132"/>
      <c r="Z153" s="107"/>
      <c r="AA153" s="108">
        <v>1</v>
      </c>
      <c r="AB153" s="106" t="s">
        <v>830</v>
      </c>
      <c r="AC153" s="156"/>
      <c r="AD153" s="110">
        <v>0.5</v>
      </c>
      <c r="AE153" s="108">
        <v>6238</v>
      </c>
      <c r="AF153" s="108" t="s">
        <v>384</v>
      </c>
      <c r="AG153" s="108" t="s">
        <v>384</v>
      </c>
      <c r="AH153" s="15"/>
      <c r="AI153" s="129" t="str">
        <f>IF(BS_CONTROLE[[#This Row],[Atividade]]=0, "-", BS_CONTROLE[[#This Row],[Atividade]])</f>
        <v>MECANIZAÇÃO - SOCADORA</v>
      </c>
      <c r="AJ153" s="9" t="str">
        <f>IF(BS_CONTROLE[[#This Row],[Atividade]]=0, "-", BS_CONTROLE[[#This Row],[Atividade]])</f>
        <v>MECANIZAÇÃO - SOCADORA</v>
      </c>
      <c r="AK153" s="31" t="str">
        <f>BS_CONTROLE[[#This Row],[Local - Partida]]</f>
        <v>ZEH2</v>
      </c>
      <c r="AL153" s="31" t="str">
        <f>BS_CONTROLE[[#This Row],[Local - Encerramento]]</f>
        <v>ZPNZXB</v>
      </c>
      <c r="AM153" s="108" t="str">
        <f>IF(BS_CONTROLE[[#This Row],[Entre - Estações]]=0, "-", BS_CONTROLE[[#This Row],[Entre - Estações]])</f>
        <v>ZCT</v>
      </c>
      <c r="AN153" s="108" t="str">
        <f>IF(BS_CONTROLE[[#This Row],[SB]]=0, "-", BS_CONTROLE[[#This Row],[SB]])</f>
        <v>ZCT1/154ZCT</v>
      </c>
      <c r="AO153" s="108">
        <f>IF(BS_CONTROLE[[#This Row],[SUB]]=0, "-", BS_CONTROLE[[#This Row],[SUB]])</f>
        <v>73</v>
      </c>
      <c r="AP153" s="108">
        <f>BS_CONTROLE[[#This Row],[KM - Inicio]]</f>
        <v>157</v>
      </c>
      <c r="AQ153" s="108">
        <f>BS_CONTROLE[[#This Row],[KM - Inicio]]</f>
        <v>157</v>
      </c>
      <c r="AR153" s="111"/>
      <c r="AS153" s="111"/>
      <c r="AT153" s="111"/>
      <c r="AU153" s="139"/>
      <c r="AV153" s="139"/>
      <c r="AW153" s="14"/>
      <c r="AX153" s="14"/>
      <c r="AY153" s="184">
        <f>IF(D153="","*",IFERROR(IF(ISODD(COUNT(AS153:AX1147)),"ERRO",SUM((AT153-AS153),(AV153-AU153),(AX153-AW153))),"ERRO"))</f>
        <v>0</v>
      </c>
      <c r="AZ153" s="157"/>
      <c r="BA153" s="112"/>
      <c r="BB153" s="10" t="str">
        <f>IFERROR(_xlfn.XLOOKUP(AI153, BS_ATIVIDADE[ATIVIDADE],BS_ATIVIDADE[UNIDADE] ), "*")</f>
        <v>M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Produção e Intervalo</v>
      </c>
      <c r="BR153" s="19">
        <f>IF(OR(B153="",F153=""),"*",AY153/P153)</f>
        <v>0</v>
      </c>
      <c r="BS153" s="19">
        <f>IF(OR(B153="",F153=""),"*",BA153/Q153)</f>
        <v>0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>PEDRO (TP-696)46091</v>
      </c>
      <c r="B156" s="105">
        <v>46091</v>
      </c>
      <c r="C156" s="138">
        <f>IF(BS_CONTROLE[[#This Row],[DATA]]="","",WEEKNUM(BS_CONTROLE[[#This Row],[DATA]]))</f>
        <v>11</v>
      </c>
      <c r="D156" s="107" t="s">
        <v>705</v>
      </c>
      <c r="E156" s="163">
        <v>122</v>
      </c>
      <c r="F156" s="129" t="s">
        <v>566</v>
      </c>
      <c r="G156" s="146" t="str">
        <f>IF(D156="","*",VLOOKUP(F156,BS_ATIVIDADE[],3,FALSE))</f>
        <v>SOLDA</v>
      </c>
      <c r="H156" s="109" t="s">
        <v>384</v>
      </c>
      <c r="I156" s="109" t="s">
        <v>384</v>
      </c>
      <c r="J156" s="108">
        <v>73</v>
      </c>
      <c r="K156" s="108">
        <v>209.5</v>
      </c>
      <c r="L156" s="108"/>
      <c r="M156" s="130" t="s">
        <v>1100</v>
      </c>
      <c r="N156" s="130" t="s">
        <v>1101</v>
      </c>
      <c r="O156" s="109">
        <v>0.375</v>
      </c>
      <c r="P156" s="109">
        <v>6.25E-2</v>
      </c>
      <c r="Q156" s="108">
        <v>1</v>
      </c>
      <c r="R156" s="10" t="str">
        <f>IFERROR(_xlfn.XLOOKUP(F156, BS_ATIVIDADE[ATIVIDADE],BS_ATIVIDADE[UNIDADE] ), "*")</f>
        <v>Nº DE SOLDA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08" t="s">
        <v>1102</v>
      </c>
      <c r="W156" s="155" t="s">
        <v>867</v>
      </c>
      <c r="X156" s="107" t="s">
        <v>862</v>
      </c>
      <c r="Y156" s="132"/>
      <c r="Z156" s="107"/>
      <c r="AA156" s="108" t="s">
        <v>384</v>
      </c>
      <c r="AB156" s="106"/>
      <c r="AC156" s="156"/>
      <c r="AD156" s="110" t="s">
        <v>384</v>
      </c>
      <c r="AE156" s="108" t="s">
        <v>384</v>
      </c>
      <c r="AF156" s="108" t="s">
        <v>384</v>
      </c>
      <c r="AG156" s="108" t="s">
        <v>384</v>
      </c>
      <c r="AH156" s="15"/>
      <c r="AI156" s="129" t="str">
        <f>IF(BS_CONTROLE[[#This Row],[Atividade]]=0, "-", BS_CONTROLE[[#This Row],[Atividade]])</f>
        <v>PDM - SOLDA</v>
      </c>
      <c r="AJ156" s="9" t="str">
        <f>IF(BS_CONTROLE[[#This Row],[Atividade]]=0, "-", BS_CONTROLE[[#This Row],[Atividade]])</f>
        <v>PDM - SOLDA</v>
      </c>
      <c r="AK156" s="31" t="str">
        <f>BS_CONTROLE[[#This Row],[Local - Partida]]</f>
        <v>-</v>
      </c>
      <c r="AL156" s="31" t="str">
        <f>BS_CONTROLE[[#This Row],[Local - Encerramento]]</f>
        <v>-</v>
      </c>
      <c r="AM156" s="108" t="str">
        <f>IF(BS_CONTROLE[[#This Row],[Entre - Estações]]=0, "-", BS_CONTROLE[[#This Row],[Entre - Estações]])</f>
        <v>ZGB-S</v>
      </c>
      <c r="AN156" s="108" t="str">
        <f>IF(BS_CONTROLE[[#This Row],[SB]]=0, "-", BS_CONTROLE[[#This Row],[SB]])</f>
        <v>ZGBS</v>
      </c>
      <c r="AO156" s="108">
        <f>IF(BS_CONTROLE[[#This Row],[SUB]]=0, "-", BS_CONTROLE[[#This Row],[SUB]])</f>
        <v>73</v>
      </c>
      <c r="AP156" s="108">
        <f>BS_CONTROLE[[#This Row],[KM - Inicio]]</f>
        <v>209.5</v>
      </c>
      <c r="AQ156" s="108">
        <f>BS_CONTROLE[[#This Row],[KM - Inicio]]</f>
        <v>209.5</v>
      </c>
      <c r="AR156" s="111"/>
      <c r="AS156" s="111"/>
      <c r="AT156" s="111"/>
      <c r="AU156" s="139"/>
      <c r="AV156" s="139"/>
      <c r="AW156" s="14"/>
      <c r="AX156" s="14"/>
      <c r="AY156" s="184">
        <f>IF(D156="","*",IFERROR(IF(ISODD(COUNT(AS156:AX1150)),"ERRO",SUM((AT156-AS156),(AV156-AU156),(AX156-AW156))),"ERRO"))</f>
        <v>0</v>
      </c>
      <c r="AZ156" s="157"/>
      <c r="BA156" s="112"/>
      <c r="BB156" s="10" t="str">
        <f>IFERROR(_xlfn.XLOOKUP(AI156, BS_ATIVIDADE[ATIVIDADE],BS_ATIVIDADE[UNIDADE] ), "*")</f>
        <v>Nº DE SOLDA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Produção e Intervalo</v>
      </c>
      <c r="BR156" s="19">
        <f>IF(OR(B156="",F156=""),"*",AY156/P156)</f>
        <v>0</v>
      </c>
      <c r="BS156" s="19">
        <f>IF(OR(B156="",F156=""),"*",BA156/Q156)</f>
        <v>0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>A6746091</v>
      </c>
      <c r="B158" s="105">
        <v>46091</v>
      </c>
      <c r="C158" s="138">
        <f>IF(BS_CONTROLE[[#This Row],[DATA]]="","",WEEKNUM(BS_CONTROLE[[#This Row],[DATA]]))</f>
        <v>11</v>
      </c>
      <c r="D158" s="107" t="s">
        <v>491</v>
      </c>
      <c r="E158" s="163">
        <v>124</v>
      </c>
      <c r="F158" s="129" t="s">
        <v>395</v>
      </c>
      <c r="G158" s="146" t="str">
        <f>IF(D158="","*",VLOOKUP(F158,BS_ATIVIDADE[],3,FALSE))</f>
        <v>OUTROS</v>
      </c>
      <c r="H158" s="109" t="s">
        <v>247</v>
      </c>
      <c r="I158" s="109" t="s">
        <v>247</v>
      </c>
      <c r="J158" s="108">
        <v>73</v>
      </c>
      <c r="K158" s="108">
        <v>162.83000000000001</v>
      </c>
      <c r="L158" s="108" t="s">
        <v>384</v>
      </c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158" s="109">
        <v>0.35416666666666669</v>
      </c>
      <c r="P158" s="109">
        <v>4.1666666666666664E-2</v>
      </c>
      <c r="Q158" s="108">
        <v>1</v>
      </c>
      <c r="R158" s="10" t="str">
        <f>IFERROR(_xlfn.XLOOKUP(F158, BS_ATIVIDADE[ATIVIDADE],BS_ATIVIDADE[UNIDADE] ), "*")</f>
        <v>BINÁRIO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08" t="s">
        <v>932</v>
      </c>
      <c r="W158" s="155" t="s">
        <v>1179</v>
      </c>
      <c r="X158" s="107" t="s">
        <v>825</v>
      </c>
      <c r="Y158" s="132"/>
      <c r="Z158" s="107"/>
      <c r="AA158" s="108">
        <v>1</v>
      </c>
      <c r="AB158" s="106" t="s">
        <v>830</v>
      </c>
      <c r="AC158" s="156" t="s">
        <v>831</v>
      </c>
      <c r="AD158" s="110">
        <v>0.29166666666666669</v>
      </c>
      <c r="AE158" s="108">
        <v>1603</v>
      </c>
      <c r="AF158" s="108" t="s">
        <v>384</v>
      </c>
      <c r="AG158" s="108" t="s">
        <v>384</v>
      </c>
      <c r="AH158" s="15"/>
      <c r="AI158" s="129" t="str">
        <f>IF(BS_CONTROLE[[#This Row],[Atividade]]=0, "-", BS_CONTROLE[[#This Row],[Atividade]])</f>
        <v>DESCARGA DE MATERIAL</v>
      </c>
      <c r="AJ158" s="9" t="str">
        <f>IF(BS_CONTROLE[[#This Row],[Atividade]]=0, "-", BS_CONTROLE[[#This Row],[Atividade]])</f>
        <v>DESCARGA DE MATERIAL</v>
      </c>
      <c r="AK158" s="31" t="str">
        <f>BS_CONTROLE[[#This Row],[Local - Partida]]</f>
        <v>ZPNZXB</v>
      </c>
      <c r="AL158" s="31" t="str">
        <f>BS_CONTROLE[[#This Row],[Local - Encerramento]]</f>
        <v>ZPNZXB</v>
      </c>
      <c r="AM158" s="108" t="str">
        <f>IF(BS_CONTROLE[[#This Row],[Entre - Estações]]=0, "-", BS_CONTROLE[[#This Row],[Entre - Estações]])</f>
        <v>ZCT-ZUC</v>
      </c>
      <c r="AN158" s="108" t="str">
        <f>IF(BS_CONTROLE[[#This Row],[SB]]=0, "-", BS_CONTROLE[[#This Row],[SB]])</f>
        <v>ZCT163</v>
      </c>
      <c r="AO158" s="108">
        <f>IF(BS_CONTROLE[[#This Row],[SUB]]=0, "-", BS_CONTROLE[[#This Row],[SUB]])</f>
        <v>73</v>
      </c>
      <c r="AP158" s="108">
        <f>BS_CONTROLE[[#This Row],[KM - Inicio]]</f>
        <v>162.83000000000001</v>
      </c>
      <c r="AQ158" s="108">
        <f>BS_CONTROLE[[#This Row],[KM - Inicio]]</f>
        <v>162.83000000000001</v>
      </c>
      <c r="AR158" s="111"/>
      <c r="AS158" s="111"/>
      <c r="AT158" s="111"/>
      <c r="AU158" s="139"/>
      <c r="AV158" s="139"/>
      <c r="AW158" s="14"/>
      <c r="AX158" s="14"/>
      <c r="AY158" s="184">
        <f>IF(D158="","*",IFERROR(IF(ISODD(COUNT(AS158:AX1152)),"ERRO",SUM((AT158-AS158),(AV158-AU158),(AX158-AW158))),"ERRO"))</f>
        <v>0</v>
      </c>
      <c r="AZ158" s="157"/>
      <c r="BA158" s="112"/>
      <c r="BB158" s="10" t="str">
        <f>IFERROR(_xlfn.XLOOKUP(AI158, BS_ATIVIDADE[ATIVIDADE],BS_ATIVIDADE[UNIDADE] ), "*")</f>
        <v>BINÁRIO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Produção e Intervalo</v>
      </c>
      <c r="BR158" s="19">
        <f>IF(OR(B158="",F158=""),"*",AY158/P158)</f>
        <v>0</v>
      </c>
      <c r="BS158" s="19">
        <f>IF(OR(B158="",F158=""),"*",BA158/Q158)</f>
        <v>0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>ANTONIO (TF-681)46091</v>
      </c>
      <c r="B161" s="105">
        <v>46091</v>
      </c>
      <c r="C161" s="138">
        <f>IF(BS_CONTROLE[[#This Row],[DATA]]="","",WEEKNUM(BS_CONTROLE[[#This Row],[DATA]]))</f>
        <v>11</v>
      </c>
      <c r="D161" s="107" t="s">
        <v>642</v>
      </c>
      <c r="E161" s="163">
        <v>127</v>
      </c>
      <c r="F161" s="129" t="s">
        <v>566</v>
      </c>
      <c r="G161" s="146" t="str">
        <f>IF(D161="","*",VLOOKUP(F161,BS_ATIVIDADE[],3,FALSE))</f>
        <v>SOLDA</v>
      </c>
      <c r="H161" s="109" t="s">
        <v>384</v>
      </c>
      <c r="I161" s="109" t="s">
        <v>384</v>
      </c>
      <c r="J161" s="108">
        <v>73</v>
      </c>
      <c r="K161" s="108">
        <v>88.2</v>
      </c>
      <c r="L161" s="108" t="s">
        <v>384</v>
      </c>
      <c r="M161" s="130" t="s">
        <v>1109</v>
      </c>
      <c r="N161" s="130" t="s">
        <v>1044</v>
      </c>
      <c r="O161" s="109">
        <v>0.375</v>
      </c>
      <c r="P161" s="109">
        <v>6.25E-2</v>
      </c>
      <c r="Q161" s="108">
        <v>1</v>
      </c>
      <c r="R161" s="10" t="str">
        <f>IFERROR(_xlfn.XLOOKUP(F161, BS_ATIVIDADE[ATIVIDADE],BS_ATIVIDADE[UNIDADE] ), "*")</f>
        <v>Nº DE SOLDA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8" t="s">
        <v>929</v>
      </c>
      <c r="W161" s="155" t="s">
        <v>867</v>
      </c>
      <c r="X161" s="107" t="s">
        <v>825</v>
      </c>
      <c r="Y161" s="132"/>
      <c r="Z161" s="107"/>
      <c r="AA161" s="108" t="s">
        <v>384</v>
      </c>
      <c r="AB161" s="106"/>
      <c r="AC161" s="156"/>
      <c r="AD161" s="110" t="s">
        <v>384</v>
      </c>
      <c r="AE161" s="108" t="s">
        <v>384</v>
      </c>
      <c r="AF161" s="108" t="s">
        <v>384</v>
      </c>
      <c r="AG161" s="108"/>
      <c r="AH161" s="15"/>
      <c r="AI161" s="129" t="str">
        <f>IF(BS_CONTROLE[[#This Row],[Atividade]]=0, "-", BS_CONTROLE[[#This Row],[Atividade]])</f>
        <v>PDM - SOLDA</v>
      </c>
      <c r="AJ161" s="9" t="str">
        <f>IF(BS_CONTROLE[[#This Row],[Atividade]]=0, "-", BS_CONTROLE[[#This Row],[Atividade]])</f>
        <v>PDM - SOLDA</v>
      </c>
      <c r="AK161" s="31" t="str">
        <f>BS_CONTROLE[[#This Row],[Local - Partida]]</f>
        <v>-</v>
      </c>
      <c r="AL161" s="31" t="str">
        <f>BS_CONTROLE[[#This Row],[Local - Encerramento]]</f>
        <v>-</v>
      </c>
      <c r="AM161" s="108" t="str">
        <f>IF(BS_CONTROLE[[#This Row],[Entre - Estações]]=0, "-", BS_CONTROLE[[#This Row],[Entre - Estações]])</f>
        <v>ZCZ-S</v>
      </c>
      <c r="AN161" s="108" t="str">
        <f>IF(BS_CONTROLE[[#This Row],[SB]]=0, "-", BS_CONTROLE[[#This Row],[SB]])</f>
        <v>ZCZS</v>
      </c>
      <c r="AO161" s="108">
        <f>IF(BS_CONTROLE[[#This Row],[SUB]]=0, "-", BS_CONTROLE[[#This Row],[SUB]])</f>
        <v>73</v>
      </c>
      <c r="AP161" s="108">
        <f>BS_CONTROLE[[#This Row],[KM - Inicio]]</f>
        <v>88.2</v>
      </c>
      <c r="AQ161" s="108">
        <f>BS_CONTROLE[[#This Row],[KM - Inicio]]</f>
        <v>88.2</v>
      </c>
      <c r="AR161" s="111"/>
      <c r="AS161" s="111"/>
      <c r="AT161" s="111"/>
      <c r="AU161" s="139"/>
      <c r="AV161" s="139"/>
      <c r="AW161" s="14"/>
      <c r="AX161" s="14"/>
      <c r="AY161" s="184">
        <f>IF(D161="","*",IFERROR(IF(ISODD(COUNT(AS161:AX1155)),"ERRO",SUM((AT161-AS161),(AV161-AU161),(AX161-AW161))),"ERRO"))</f>
        <v>0</v>
      </c>
      <c r="AZ161" s="157"/>
      <c r="BA161" s="112"/>
      <c r="BB161" s="10" t="str">
        <f>IFERROR(_xlfn.XLOOKUP(AI161, BS_ATIVIDADE[ATIVIDADE],BS_ATIVIDADE[UNIDADE] ), "*")</f>
        <v>Nº DE SOLDA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>MOD SPN46091</v>
      </c>
      <c r="B164" s="105">
        <v>46091</v>
      </c>
      <c r="C164" s="138">
        <f>IF(BS_CONTROLE[[#This Row],[DATA]]="","",WEEKNUM(BS_CONTROLE[[#This Row],[DATA]]))</f>
        <v>11</v>
      </c>
      <c r="D164" s="107" t="s">
        <v>400</v>
      </c>
      <c r="E164" s="163"/>
      <c r="F164" s="129" t="s">
        <v>373</v>
      </c>
      <c r="G164" s="146" t="str">
        <f>IF(D164="","*",VLOOKUP(F164,BS_ATIVIDADE[],3,FALSE))</f>
        <v>OUTROS</v>
      </c>
      <c r="H164" s="109" t="s">
        <v>384</v>
      </c>
      <c r="I164" s="109" t="s">
        <v>384</v>
      </c>
      <c r="J164" s="108">
        <v>73</v>
      </c>
      <c r="K164" s="108">
        <v>58.1</v>
      </c>
      <c r="L164" s="108">
        <v>54.9</v>
      </c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4" s="109">
        <v>0.375</v>
      </c>
      <c r="P164" s="109">
        <v>0.16666666666666666</v>
      </c>
      <c r="Q164" s="108">
        <v>1</v>
      </c>
      <c r="R164" s="10" t="str">
        <f>IFERROR(_xlfn.XLOOKUP(F164, BS_ATIVIDADE[ATIVIDADE],BS_ATIVIDADE[UNIDADE] ), "*")</f>
        <v>BINÁRIO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8" t="s">
        <v>1180</v>
      </c>
      <c r="W164" s="155" t="s">
        <v>1181</v>
      </c>
      <c r="X164" s="107" t="s">
        <v>862</v>
      </c>
      <c r="Y164" s="132"/>
      <c r="Z164" s="107"/>
      <c r="AA164" s="108" t="s">
        <v>384</v>
      </c>
      <c r="AB164" s="106"/>
      <c r="AC164" s="156"/>
      <c r="AD164" s="110" t="s">
        <v>384</v>
      </c>
      <c r="AE164" s="108" t="s">
        <v>384</v>
      </c>
      <c r="AF164" s="108" t="s">
        <v>384</v>
      </c>
      <c r="AG164" s="108" t="s">
        <v>384</v>
      </c>
      <c r="AH164" s="15"/>
      <c r="AI164" s="129" t="str">
        <f>IF(BS_CONTROLE[[#This Row],[Atividade]]=0, "-", BS_CONTROLE[[#This Row],[Atividade]])</f>
        <v>BLOCO</v>
      </c>
      <c r="AJ164" s="9" t="str">
        <f>IF(BS_CONTROLE[[#This Row],[Atividade]]=0, "-", BS_CONTROLE[[#This Row],[Atividade]])</f>
        <v>BLOCO</v>
      </c>
      <c r="AK164" s="31" t="str">
        <f>BS_CONTROLE[[#This Row],[Local - Partida]]</f>
        <v>-</v>
      </c>
      <c r="AL164" s="31" t="str">
        <f>BS_CONTROLE[[#This Row],[Local - Encerramento]]</f>
        <v>-</v>
      </c>
      <c r="AM164" s="108" t="str">
        <f>IF(BS_CONTROLE[[#This Row],[Entre - Estações]]=0, "-", BS_CONTROLE[[#This Row],[Entre - Estações]])</f>
        <v>ZDG-ZTN</v>
      </c>
      <c r="AN164" s="108" t="str">
        <f>IF(BS_CONTROLE[[#This Row],[SB]]=0, "-", BS_CONTROLE[[#This Row],[SB]])</f>
        <v>ZDGK58</v>
      </c>
      <c r="AO164" s="108">
        <f>IF(BS_CONTROLE[[#This Row],[SUB]]=0, "-", BS_CONTROLE[[#This Row],[SUB]])</f>
        <v>73</v>
      </c>
      <c r="AP164" s="108">
        <f>BS_CONTROLE[[#This Row],[KM - Inicio]]</f>
        <v>58.1</v>
      </c>
      <c r="AQ164" s="108">
        <f>BS_CONTROLE[[#This Row],[KM - Inicio]]</f>
        <v>58.1</v>
      </c>
      <c r="AR164" s="111"/>
      <c r="AS164" s="111"/>
      <c r="AT164" s="111"/>
      <c r="AU164" s="139"/>
      <c r="AV164" s="139"/>
      <c r="AW164" s="14"/>
      <c r="AX164" s="14"/>
      <c r="AY164" s="184">
        <f>IF(D164="","*",IFERROR(IF(ISODD(COUNT(AS164:AX1158)),"ERRO",SUM((AT164-AS164),(AV164-AU164),(AX164-AW164))),"ERRO"))</f>
        <v>0</v>
      </c>
      <c r="AZ164" s="157"/>
      <c r="BA164" s="112"/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Produção e Intervalo</v>
      </c>
      <c r="BR164" s="19">
        <f>IF(OR(B164="",F164=""),"*",AY164/P164)</f>
        <v>0</v>
      </c>
      <c r="BS164" s="19">
        <f>IF(OR(B164="",F164=""),"*",BA164/Q164)</f>
        <v>0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>WAGNER (TP-58)46091</v>
      </c>
      <c r="B165" s="105">
        <v>46091</v>
      </c>
      <c r="C165" s="138">
        <f>IF(BS_CONTROLE[[#This Row],[DATA]]="","",WEEKNUM(BS_CONTROLE[[#This Row],[DATA]]))</f>
        <v>11</v>
      </c>
      <c r="D165" s="107" t="s">
        <v>721</v>
      </c>
      <c r="E165" s="163">
        <v>131</v>
      </c>
      <c r="F165" s="129" t="s">
        <v>517</v>
      </c>
      <c r="G165" s="146" t="str">
        <f>IF(D165="","*",VLOOKUP(F165,BS_ATIVIDADE[],3,FALSE))</f>
        <v>MODERNIZAÇÃO</v>
      </c>
      <c r="H165" s="109" t="s">
        <v>384</v>
      </c>
      <c r="I165" s="109" t="s">
        <v>384</v>
      </c>
      <c r="J165" s="108">
        <v>73</v>
      </c>
      <c r="K165" s="108">
        <v>54.9</v>
      </c>
      <c r="L165" s="108" t="s">
        <v>384</v>
      </c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30" t="s">
        <v>1182</v>
      </c>
      <c r="O165" s="109" t="s">
        <v>1183</v>
      </c>
      <c r="P165" s="109">
        <v>6.9444444444444447E-4</v>
      </c>
      <c r="Q165" s="108">
        <v>3</v>
      </c>
      <c r="R165" s="10" t="str">
        <f>IFERROR(_xlfn.XLOOKUP(F165, BS_ATIVIDADE[ATIVIDADE],BS_ATIVIDADE[UNIDADE] ), "*")</f>
        <v>Nº DE SOLDA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8" t="s">
        <v>1111</v>
      </c>
      <c r="W165" s="155" t="s">
        <v>867</v>
      </c>
      <c r="X165" s="107" t="s">
        <v>862</v>
      </c>
      <c r="Y165" s="132"/>
      <c r="Z165" s="107"/>
      <c r="AA165" s="108" t="s">
        <v>384</v>
      </c>
      <c r="AB165" s="106"/>
      <c r="AC165" s="156"/>
      <c r="AD165" s="110" t="s">
        <v>384</v>
      </c>
      <c r="AE165" s="108" t="s">
        <v>384</v>
      </c>
      <c r="AF165" s="108" t="s">
        <v>384</v>
      </c>
      <c r="AG165" s="108" t="s">
        <v>384</v>
      </c>
      <c r="AH165" s="15"/>
      <c r="AI165" s="129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8" t="str">
        <f>IF(BS_CONTROLE[[#This Row],[Entre - Estações]]=0, "-", BS_CONTROLE[[#This Row],[Entre - Estações]])</f>
        <v>ZDG-ZTN</v>
      </c>
      <c r="AN165" s="108" t="str">
        <f>IF(BS_CONTROLE[[#This Row],[SB]]=0, "-", BS_CONTROLE[[#This Row],[SB]])</f>
        <v>ZDG-N</v>
      </c>
      <c r="AO165" s="108">
        <f>IF(BS_CONTROLE[[#This Row],[SUB]]=0, "-", BS_CONTROLE[[#This Row],[SUB]])</f>
        <v>73</v>
      </c>
      <c r="AP165" s="108">
        <f>BS_CONTROLE[[#This Row],[KM - Inicio]]</f>
        <v>54.9</v>
      </c>
      <c r="AQ165" s="108">
        <f>BS_CONTROLE[[#This Row],[KM - Inicio]]</f>
        <v>54.9</v>
      </c>
      <c r="AR165" s="111"/>
      <c r="AS165" s="111"/>
      <c r="AT165" s="111"/>
      <c r="AU165" s="139"/>
      <c r="AV165" s="139"/>
      <c r="AW165" s="14"/>
      <c r="AX165" s="14"/>
      <c r="AY165" s="184">
        <f>IF(D165="","*",IFERROR(IF(ISODD(COUNT(AS165:AX1159)),"ERRO",SUM((AT165-AS165),(AV165-AU165),(AX165-AW165))),"ERRO"))</f>
        <v>0</v>
      </c>
      <c r="AZ165" s="157"/>
      <c r="BA165" s="112"/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209" t="str">
        <f t="shared" si="15"/>
        <v/>
      </c>
    </row>
    <row r="166" spans="1:72" hidden="1">
      <c r="A166" s="47" t="str">
        <f t="shared" si="13"/>
        <v>MAURO TP-868)46091</v>
      </c>
      <c r="B166" s="105">
        <v>46091</v>
      </c>
      <c r="C166" s="138">
        <f>IF(BS_CONTROLE[[#This Row],[DATA]]="","",WEEKNUM(BS_CONTROLE[[#This Row],[DATA]]))</f>
        <v>11</v>
      </c>
      <c r="D166" s="107" t="s">
        <v>702</v>
      </c>
      <c r="E166" s="163">
        <v>132</v>
      </c>
      <c r="F166" s="129" t="s">
        <v>517</v>
      </c>
      <c r="G166" s="146" t="str">
        <f>IF(D166="","*",VLOOKUP(F166,BS_ATIVIDADE[],3,FALSE))</f>
        <v>MODERNIZAÇÃO</v>
      </c>
      <c r="H166" s="109" t="s">
        <v>384</v>
      </c>
      <c r="I166" s="109" t="s">
        <v>384</v>
      </c>
      <c r="J166" s="108">
        <v>73</v>
      </c>
      <c r="K166" s="108">
        <v>54.9</v>
      </c>
      <c r="L166" s="108" t="s">
        <v>384</v>
      </c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30" t="s">
        <v>1182</v>
      </c>
      <c r="O166" s="109" t="s">
        <v>1183</v>
      </c>
      <c r="P166" s="109">
        <v>6.9444444444444447E-4</v>
      </c>
      <c r="Q166" s="108">
        <v>3</v>
      </c>
      <c r="R166" s="10" t="str">
        <f>IFERROR(_xlfn.XLOOKUP(F166, BS_ATIVIDADE[ATIVIDADE],BS_ATIVIDADE[UNIDADE] ), "*")</f>
        <v>Nº DE SOLDA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8" t="s">
        <v>1184</v>
      </c>
      <c r="W166" s="155" t="s">
        <v>867</v>
      </c>
      <c r="X166" s="107" t="s">
        <v>862</v>
      </c>
      <c r="Y166" s="132"/>
      <c r="Z166" s="107"/>
      <c r="AA166" s="108" t="s">
        <v>384</v>
      </c>
      <c r="AB166" s="106"/>
      <c r="AC166" s="156"/>
      <c r="AD166" s="110" t="s">
        <v>384</v>
      </c>
      <c r="AE166" s="108" t="s">
        <v>384</v>
      </c>
      <c r="AF166" s="108" t="s">
        <v>384</v>
      </c>
      <c r="AG166" s="108" t="s">
        <v>384</v>
      </c>
      <c r="AH166" s="15"/>
      <c r="AI166" s="129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8" t="str">
        <f>IF(BS_CONTROLE[[#This Row],[Entre - Estações]]=0, "-", BS_CONTROLE[[#This Row],[Entre - Estações]])</f>
        <v>ZDG-ZTN</v>
      </c>
      <c r="AN166" s="108" t="str">
        <f>IF(BS_CONTROLE[[#This Row],[SB]]=0, "-", BS_CONTROLE[[#This Row],[SB]])</f>
        <v>ZDG-N</v>
      </c>
      <c r="AO166" s="108">
        <f>IF(BS_CONTROLE[[#This Row],[SUB]]=0, "-", BS_CONTROLE[[#This Row],[SUB]])</f>
        <v>73</v>
      </c>
      <c r="AP166" s="108">
        <f>BS_CONTROLE[[#This Row],[KM - Inicio]]</f>
        <v>54.9</v>
      </c>
      <c r="AQ166" s="108">
        <f>BS_CONTROLE[[#This Row],[KM - Inicio]]</f>
        <v>54.9</v>
      </c>
      <c r="AR166" s="111"/>
      <c r="AS166" s="111"/>
      <c r="AT166" s="111"/>
      <c r="AU166" s="139"/>
      <c r="AV166" s="139"/>
      <c r="AW166" s="14"/>
      <c r="AX166" s="14"/>
      <c r="AY166" s="184">
        <f>IF(D166="","*",IFERROR(IF(ISODD(COUNT(AS166:AX1160)),"ERRO",SUM((AT166-AS166),(AV166-AU166),(AX166-AW166))),"ERRO"))</f>
        <v>0</v>
      </c>
      <c r="AZ166" s="157"/>
      <c r="BA166" s="112"/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209" t="str">
        <f t="shared" si="15"/>
        <v/>
      </c>
    </row>
    <row r="167" spans="1:72" hidden="1">
      <c r="A167" s="47" t="str">
        <f t="shared" si="13"/>
        <v>V8346091</v>
      </c>
      <c r="B167" s="105">
        <v>46091</v>
      </c>
      <c r="C167" s="138">
        <f>IF(BS_CONTROLE[[#This Row],[DATA]]="","",WEEKNUM(BS_CONTROLE[[#This Row],[DATA]]))</f>
        <v>11</v>
      </c>
      <c r="D167" s="107" t="s">
        <v>580</v>
      </c>
      <c r="E167" s="163">
        <v>133</v>
      </c>
      <c r="F167" s="129" t="s">
        <v>515</v>
      </c>
      <c r="G167" s="146" t="str">
        <f>IF(D167="","*",VLOOKUP(F167,BS_ATIVIDADE[],3,FALSE))</f>
        <v>MODERNIZAÇÃO</v>
      </c>
      <c r="H167" s="109" t="s">
        <v>167</v>
      </c>
      <c r="I167" s="109" t="s">
        <v>167</v>
      </c>
      <c r="J167" s="108">
        <v>73</v>
      </c>
      <c r="K167" s="108">
        <v>58.9</v>
      </c>
      <c r="L167" s="108">
        <v>58.1</v>
      </c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67" s="109">
        <v>0.33333333333333331</v>
      </c>
      <c r="P167" s="109">
        <v>0.125</v>
      </c>
      <c r="Q167" s="108">
        <v>720</v>
      </c>
      <c r="R167" s="10" t="str">
        <f>IFERROR(_xlfn.XLOOKUP(F167, BS_ATIVIDADE[ATIVIDADE],BS_ATIVIDADE[UNIDADE] ), "*")</f>
        <v>M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8" t="s">
        <v>1161</v>
      </c>
      <c r="W167" s="155" t="s">
        <v>829</v>
      </c>
      <c r="X167" s="107" t="s">
        <v>862</v>
      </c>
      <c r="Y167" s="132"/>
      <c r="Z167" s="107"/>
      <c r="AA167" s="108">
        <v>1</v>
      </c>
      <c r="AB167" s="106" t="s">
        <v>830</v>
      </c>
      <c r="AC167" s="156"/>
      <c r="AD167" s="110">
        <v>0.29166666666666669</v>
      </c>
      <c r="AE167" s="108">
        <v>6233</v>
      </c>
      <c r="AF167" s="108" t="s">
        <v>384</v>
      </c>
      <c r="AG167" s="108" t="s">
        <v>384</v>
      </c>
      <c r="AH167" s="15"/>
      <c r="AI167" s="129" t="str">
        <f>IF(BS_CONTROLE[[#This Row],[Atividade]]=0, "-", BS_CONTROLE[[#This Row],[Atividade]])</f>
        <v>MODERNIZAÇÃO - SOCADORA</v>
      </c>
      <c r="AJ167" s="9" t="str">
        <f>IF(BS_CONTROLE[[#This Row],[Atividade]]=0, "-", BS_CONTROLE[[#This Row],[Atividade]])</f>
        <v>MODERNIZAÇÃO - SOCADORA</v>
      </c>
      <c r="AK167" s="31" t="str">
        <f>BS_CONTROLE[[#This Row],[Local - Partida]]</f>
        <v>ZMAPAT2</v>
      </c>
      <c r="AL167" s="31" t="str">
        <f>BS_CONTROLE[[#This Row],[Local - Encerramento]]</f>
        <v>ZMAPAT2</v>
      </c>
      <c r="AM167" s="108" t="str">
        <f>IF(BS_CONTROLE[[#This Row],[Entre - Estações]]=0, "-", BS_CONTROLE[[#This Row],[Entre - Estações]])</f>
        <v>ZDG-ZTN</v>
      </c>
      <c r="AN167" s="108" t="str">
        <f>IF(BS_CONTROLE[[#This Row],[SB]]=0, "-", BS_CONTROLE[[#This Row],[SB]])</f>
        <v>ZDGK58</v>
      </c>
      <c r="AO167" s="108">
        <f>IF(BS_CONTROLE[[#This Row],[SUB]]=0, "-", BS_CONTROLE[[#This Row],[SUB]])</f>
        <v>73</v>
      </c>
      <c r="AP167" s="108">
        <f>BS_CONTROLE[[#This Row],[KM - Inicio]]</f>
        <v>58.9</v>
      </c>
      <c r="AQ167" s="108">
        <f>BS_CONTROLE[[#This Row],[KM - Inicio]]</f>
        <v>58.9</v>
      </c>
      <c r="AR167" s="111"/>
      <c r="AS167" s="111"/>
      <c r="AT167" s="111"/>
      <c r="AU167" s="139"/>
      <c r="AV167" s="139"/>
      <c r="AW167" s="14"/>
      <c r="AX167" s="14"/>
      <c r="AY167" s="184">
        <f>IF(D167="","*",IFERROR(IF(ISODD(COUNT(AS167:AX1161)),"ERRO",SUM((AT167-AS167),(AV167-AU167),(AX167-AW167))),"ERRO"))</f>
        <v>0</v>
      </c>
      <c r="AZ167" s="157"/>
      <c r="BA167" s="112"/>
      <c r="BB167" s="10" t="str">
        <f>IFERROR(_xlfn.XLOOKUP(AI167, BS_ATIVIDADE[ATIVIDADE],BS_ATIVIDADE[UNIDADE] ), "*")</f>
        <v>M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209" t="str">
        <f t="shared" si="15"/>
        <v/>
      </c>
    </row>
    <row r="168" spans="1:72" hidden="1">
      <c r="A168" s="47" t="str">
        <f t="shared" si="13"/>
        <v>A8846091</v>
      </c>
      <c r="B168" s="105">
        <v>46091</v>
      </c>
      <c r="C168" s="138">
        <f>IF(BS_CONTROLE[[#This Row],[DATA]]="","",WEEKNUM(BS_CONTROLE[[#This Row],[DATA]]))</f>
        <v>11</v>
      </c>
      <c r="D168" s="107" t="s">
        <v>518</v>
      </c>
      <c r="E168" s="163">
        <v>134</v>
      </c>
      <c r="F168" s="129" t="s">
        <v>457</v>
      </c>
      <c r="G168" s="146" t="str">
        <f>IF(D168="","*",VLOOKUP(F168,BS_ATIVIDADE[],3,FALSE))</f>
        <v>OUTROS</v>
      </c>
      <c r="H168" s="109" t="s">
        <v>341</v>
      </c>
      <c r="I168" s="109" t="s">
        <v>362</v>
      </c>
      <c r="J168" s="108">
        <v>71</v>
      </c>
      <c r="K168" s="108">
        <v>175</v>
      </c>
      <c r="L168" s="108" t="s">
        <v>384</v>
      </c>
      <c r="M168" s="130" t="s">
        <v>1185</v>
      </c>
      <c r="N168" s="130" t="s">
        <v>1186</v>
      </c>
      <c r="O168" s="109">
        <v>0.35416666666666669</v>
      </c>
      <c r="P168" s="109">
        <v>4.1666666666666664E-2</v>
      </c>
      <c r="Q168" s="108">
        <v>1</v>
      </c>
      <c r="R168" s="10" t="str">
        <f>IFERROR(_xlfn.XLOOKUP(F168, BS_ATIVIDADE[ATIVIDADE],BS_ATIVIDADE[UNIDADE] ), "*")</f>
        <v>BINÁRIO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8" s="108" t="s">
        <v>1187</v>
      </c>
      <c r="W168" s="155" t="s">
        <v>1188</v>
      </c>
      <c r="X168" s="107" t="s">
        <v>825</v>
      </c>
      <c r="Y168" s="132"/>
      <c r="Z168" s="107"/>
      <c r="AA168" s="108">
        <v>1</v>
      </c>
      <c r="AB168" s="106" t="s">
        <v>830</v>
      </c>
      <c r="AC168" s="156"/>
      <c r="AD168" s="110">
        <v>0.29166666666666669</v>
      </c>
      <c r="AE168" s="108">
        <v>6261</v>
      </c>
      <c r="AF168" s="108" t="s">
        <v>384</v>
      </c>
      <c r="AG168" s="108" t="s">
        <v>384</v>
      </c>
      <c r="AH168" s="15"/>
      <c r="AI168" s="129" t="str">
        <f>IF(BS_CONTROLE[[#This Row],[Atividade]]=0, "-", BS_CONTROLE[[#This Row],[Atividade]])</f>
        <v>INSPEÇÃO AUTO DE LINHA</v>
      </c>
      <c r="AJ168" s="9" t="str">
        <f>IF(BS_CONTROLE[[#This Row],[Atividade]]=0, "-", BS_CONTROLE[[#This Row],[Atividade]])</f>
        <v>INSPEÇÃO AUTO DE LINHA</v>
      </c>
      <c r="AK168" s="31" t="str">
        <f>BS_CONTROLE[[#This Row],[Local - Partida]]</f>
        <v>ZIQ1752</v>
      </c>
      <c r="AL168" s="31" t="str">
        <f>BS_CONTROLE[[#This Row],[Local - Encerramento]]</f>
        <v>ZSKPAT2</v>
      </c>
      <c r="AM168" s="108" t="str">
        <f>IF(BS_CONTROLE[[#This Row],[Entre - Estações]]=0, "-", BS_CONTROLE[[#This Row],[Entre - Estações]])</f>
        <v>ZIQ-ZSK</v>
      </c>
      <c r="AN168" s="108" t="str">
        <f>IF(BS_CONTROLE[[#This Row],[SB]]=0, "-", BS_CONTROLE[[#This Row],[SB]])</f>
        <v>ZIQZSK</v>
      </c>
      <c r="AO168" s="108">
        <f>IF(BS_CONTROLE[[#This Row],[SUB]]=0, "-", BS_CONTROLE[[#This Row],[SUB]])</f>
        <v>71</v>
      </c>
      <c r="AP168" s="108">
        <f>BS_CONTROLE[[#This Row],[KM - Inicio]]</f>
        <v>175</v>
      </c>
      <c r="AQ168" s="108">
        <f>BS_CONTROLE[[#This Row],[KM - Inicio]]</f>
        <v>175</v>
      </c>
      <c r="AR168" s="111"/>
      <c r="AS168" s="111"/>
      <c r="AT168" s="111"/>
      <c r="AU168" s="139"/>
      <c r="AV168" s="139"/>
      <c r="AW168" s="14"/>
      <c r="AX168" s="14"/>
      <c r="AY168" s="184">
        <f>IF(D168="","*",IFERROR(IF(ISODD(COUNT(AS168:AX1162)),"ERRO",SUM((AT168-AS168),(AV168-AU168),(AX168-AW168))),"ERRO"))</f>
        <v>0</v>
      </c>
      <c r="AZ168" s="157"/>
      <c r="BA168" s="112"/>
      <c r="BB168" s="10" t="str">
        <f>IFERROR(_xlfn.XLOOKUP(AI168, BS_ATIVIDADE[ATIVIDADE],BS_ATIVIDADE[UNIDADE] ), "*")</f>
        <v>BINÁRIO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>W7546091</v>
      </c>
      <c r="B170" s="105">
        <v>46091</v>
      </c>
      <c r="C170" s="138">
        <f>IF(BS_CONTROLE[[#This Row],[DATA]]="","",WEEKNUM(BS_CONTROLE[[#This Row],[DATA]]))</f>
        <v>11</v>
      </c>
      <c r="D170" s="107" t="s">
        <v>621</v>
      </c>
      <c r="E170" s="163">
        <v>136</v>
      </c>
      <c r="F170" s="129" t="s">
        <v>465</v>
      </c>
      <c r="G170" s="146" t="str">
        <f>IF(D170="","*",VLOOKUP(F170,BS_ATIVIDADE[],3,FALSE))</f>
        <v>OUTROS - MECANIZAÇÃO</v>
      </c>
      <c r="H170" s="109" t="s">
        <v>125</v>
      </c>
      <c r="I170" s="109" t="s">
        <v>165</v>
      </c>
      <c r="J170" s="108">
        <v>70</v>
      </c>
      <c r="K170" s="108">
        <v>136</v>
      </c>
      <c r="L170" s="108" t="s">
        <v>384</v>
      </c>
      <c r="M170" s="130" t="s">
        <v>1128</v>
      </c>
      <c r="N170" s="130" t="s">
        <v>1129</v>
      </c>
      <c r="O170" s="109">
        <v>0.41666666666666669</v>
      </c>
      <c r="P170" s="109">
        <v>4.1666666666666664E-2</v>
      </c>
      <c r="Q170" s="108">
        <v>160</v>
      </c>
      <c r="R170" s="10" t="str">
        <f>IFERROR(_xlfn.XLOOKUP(F170, BS_ATIVIDADE[ATIVIDADE],BS_ATIVIDADE[UNIDADE] ), "*")</f>
        <v>KM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8" t="s">
        <v>828</v>
      </c>
      <c r="W170" s="155" t="s">
        <v>1189</v>
      </c>
      <c r="X170" s="107" t="s">
        <v>825</v>
      </c>
      <c r="Y170" s="132"/>
      <c r="Z170" s="107"/>
      <c r="AA170" s="108" t="s">
        <v>1190</v>
      </c>
      <c r="AB170" s="106" t="s">
        <v>990</v>
      </c>
      <c r="AC170" s="156"/>
      <c r="AD170" s="110">
        <v>0.58333333333333337</v>
      </c>
      <c r="AE170" s="108">
        <v>7660</v>
      </c>
      <c r="AF170" s="108" t="s">
        <v>384</v>
      </c>
      <c r="AG170" s="108" t="s">
        <v>384</v>
      </c>
      <c r="AH170" s="15"/>
      <c r="AI170" s="129" t="str">
        <f>IF(BS_CONTROLE[[#This Row],[Atividade]]=0, "-", BS_CONTROLE[[#This Row],[Atividade]])</f>
        <v>MECANIZAÇÃO - CAPINA QUÍMICA</v>
      </c>
      <c r="AJ170" s="9" t="str">
        <f>IF(BS_CONTROLE[[#This Row],[Atividade]]=0, "-", BS_CONTROLE[[#This Row],[Atividade]])</f>
        <v>MECANIZAÇÃO - CAPINA QUÍMICA</v>
      </c>
      <c r="AK170" s="31" t="str">
        <f>BS_CONTROLE[[#This Row],[Local - Partida]]</f>
        <v>ZRX</v>
      </c>
      <c r="AL170" s="31" t="str">
        <f>BS_CONTROLE[[#This Row],[Local - Encerramento]]</f>
        <v>ZMA2</v>
      </c>
      <c r="AM170" s="108" t="str">
        <f>IF(BS_CONTROLE[[#This Row],[Entre - Estações]]=0, "-", BS_CONTROLE[[#This Row],[Entre - Estações]])</f>
        <v>ZRQ-ZMA</v>
      </c>
      <c r="AN170" s="108" t="str">
        <f>IF(BS_CONTROLE[[#This Row],[SB]]=0, "-", BS_CONTROLE[[#This Row],[SB]])</f>
        <v>ZRQZMA</v>
      </c>
      <c r="AO170" s="108">
        <f>IF(BS_CONTROLE[[#This Row],[SUB]]=0, "-", BS_CONTROLE[[#This Row],[SUB]])</f>
        <v>70</v>
      </c>
      <c r="AP170" s="108">
        <f>BS_CONTROLE[[#This Row],[KM - Inicio]]</f>
        <v>136</v>
      </c>
      <c r="AQ170" s="108">
        <f>BS_CONTROLE[[#This Row],[KM - Inicio]]</f>
        <v>136</v>
      </c>
      <c r="AR170" s="111"/>
      <c r="AS170" s="111"/>
      <c r="AT170" s="111"/>
      <c r="AU170" s="139"/>
      <c r="AV170" s="139"/>
      <c r="AW170" s="14"/>
      <c r="AX170" s="14"/>
      <c r="AY170" s="184">
        <f>IF(D170="","*",IFERROR(IF(ISODD(COUNT(AS170:AX1164)),"ERRO",SUM((AT170-AS170),(AV170-AU170),(AX170-AW170))),"ERRO"))</f>
        <v>0</v>
      </c>
      <c r="AZ170" s="157"/>
      <c r="BA170" s="112"/>
      <c r="BB170" s="10" t="str">
        <f>IFERROR(_xlfn.XLOOKUP(AI170, BS_ATIVIDADE[ATIVIDADE],BS_ATIVIDADE[UNIDADE] ), "*")</f>
        <v>KM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Produção e Intervalo</v>
      </c>
      <c r="BR170" s="19">
        <f>IF(OR(B170="",F170=""),"*",AY170/P170)</f>
        <v>0</v>
      </c>
      <c r="BS170" s="19">
        <f>IF(OR(B170="",F170=""),"*",BA170/Q170)</f>
        <v>0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9" priority="5418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Z111:Z113 Z108:Z109 Y114:Z120 Y108:Y113 Y122:Z129 Z130:Z131 Z133:Z134 Y130:Y134 Y135:Z149 Y154:Z1029 Z150 Z152:Z153 Y150:Y153">
    <cfRule type="cellIs" dxfId="248" priority="11766" operator="equal">
      <formula>"NÃO"</formula>
    </cfRule>
    <cfRule type="cellIs" dxfId="247" priority="11767" operator="equal">
      <formula>"SIM"</formula>
    </cfRule>
  </conditionalFormatting>
  <conditionalFormatting sqref="AZ6:AZ1030">
    <cfRule type="expression" dxfId="246" priority="54222">
      <formula>#REF!=1</formula>
    </cfRule>
  </conditionalFormatting>
  <conditionalFormatting sqref="U6:U1030 BE6:BE1030 AY6:AY1030">
    <cfRule type="cellIs" dxfId="245" priority="54206" operator="equal">
      <formula>"ERRO"</formula>
    </cfRule>
  </conditionalFormatting>
  <conditionalFormatting sqref="BQ6:BQ1030">
    <cfRule type="cellIs" dxfId="244" priority="54201" operator="equal">
      <formula>"Produção e Intervalo"</formula>
    </cfRule>
    <cfRule type="cellIs" dxfId="243" priority="54202" operator="equal">
      <formula>"Aderente"</formula>
    </cfRule>
    <cfRule type="cellIs" dxfId="242" priority="54203" operator="equal">
      <formula>"Intervalo"</formula>
    </cfRule>
    <cfRule type="cellIs" dxfId="241" priority="54204" operator="equal">
      <formula>"Produção"</formula>
    </cfRule>
    <cfRule type="cellIs" dxfId="240" priority="54205" operator="equal">
      <formula>"ERRO"</formula>
    </cfRule>
  </conditionalFormatting>
  <conditionalFormatting sqref="BR6:BS1030">
    <cfRule type="cellIs" dxfId="239" priority="54183" operator="equal">
      <formula>"*"</formula>
    </cfRule>
    <cfRule type="cellIs" dxfId="238" priority="54184" operator="greaterThanOrEqual">
      <formula>1</formula>
    </cfRule>
    <cfRule type="cellIs" dxfId="237" priority="54185" operator="lessThan">
      <formula>1</formula>
    </cfRule>
  </conditionalFormatting>
  <conditionalFormatting sqref="Y8:Z13">
    <cfRule type="cellIs" dxfId="236" priority="309" operator="equal">
      <formula>"OPORTUNIDADE"</formula>
    </cfRule>
  </conditionalFormatting>
  <conditionalFormatting sqref="Y8:Z13">
    <cfRule type="cellIs" dxfId="235" priority="307" operator="equal">
      <formula>"NÃO"</formula>
    </cfRule>
    <cfRule type="cellIs" dxfId="234" priority="308" operator="equal">
      <formula>"SIM"</formula>
    </cfRule>
  </conditionalFormatting>
  <conditionalFormatting sqref="Y17:Z18">
    <cfRule type="cellIs" dxfId="233" priority="306" operator="equal">
      <formula>"OPORTUNIDADE"</formula>
    </cfRule>
  </conditionalFormatting>
  <conditionalFormatting sqref="Y17:Z18">
    <cfRule type="cellIs" dxfId="232" priority="304" operator="equal">
      <formula>"NÃO"</formula>
    </cfRule>
    <cfRule type="cellIs" dxfId="231" priority="305" operator="equal">
      <formula>"SIM"</formula>
    </cfRule>
  </conditionalFormatting>
  <conditionalFormatting sqref="BJ8:BJ12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30" priority="292" operator="equal">
      <formula>"OPORTUNIDADE"</formula>
    </cfRule>
  </conditionalFormatting>
  <conditionalFormatting sqref="Y19:Z19">
    <cfRule type="cellIs" dxfId="229" priority="290" operator="equal">
      <formula>"NÃO"</formula>
    </cfRule>
    <cfRule type="cellIs" dxfId="228" priority="291" operator="equal">
      <formula>"SIM"</formula>
    </cfRule>
  </conditionalFormatting>
  <conditionalFormatting sqref="Z29">
    <cfRule type="cellIs" dxfId="227" priority="289" operator="equal">
      <formula>"OPORTUNIDADE"</formula>
    </cfRule>
  </conditionalFormatting>
  <conditionalFormatting sqref="Z29">
    <cfRule type="cellIs" dxfId="226" priority="287" operator="equal">
      <formula>"NÃO"</formula>
    </cfRule>
    <cfRule type="cellIs" dxfId="225" priority="288" operator="equal">
      <formula>"SIM"</formula>
    </cfRule>
  </conditionalFormatting>
  <conditionalFormatting sqref="BP1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24" priority="280" operator="equal">
      <formula>"OPORTUNIDADE"</formula>
    </cfRule>
  </conditionalFormatting>
  <conditionalFormatting sqref="Y16">
    <cfRule type="cellIs" dxfId="223" priority="278" operator="equal">
      <formula>"NÃO"</formula>
    </cfRule>
    <cfRule type="cellIs" dxfId="222" priority="279" operator="equal">
      <formula>"SIM"</formula>
    </cfRule>
  </conditionalFormatting>
  <conditionalFormatting sqref="BK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21" priority="263" operator="equal">
      <formula>"OPORTUNIDADE"</formula>
    </cfRule>
  </conditionalFormatting>
  <conditionalFormatting sqref="Z32:Z33">
    <cfRule type="cellIs" dxfId="220" priority="261" operator="equal">
      <formula>"NÃO"</formula>
    </cfRule>
    <cfRule type="cellIs" dxfId="219" priority="262" operator="equal">
      <formula>"SIM"</formula>
    </cfRule>
  </conditionalFormatting>
  <conditionalFormatting sqref="Y32:Y33">
    <cfRule type="cellIs" dxfId="218" priority="260" operator="equal">
      <formula>"OPORTUNIDADE"</formula>
    </cfRule>
  </conditionalFormatting>
  <conditionalFormatting sqref="Y32:Y33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27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15" priority="251" operator="equal">
      <formula>"OPORTUNIDADE"</formula>
    </cfRule>
  </conditionalFormatting>
  <conditionalFormatting sqref="Y40:Y46 Y34:Y38">
    <cfRule type="cellIs" dxfId="214" priority="249" operator="equal">
      <formula>"NÃO"</formula>
    </cfRule>
    <cfRule type="cellIs" dxfId="213" priority="250" operator="equal">
      <formula>"SIM"</formula>
    </cfRule>
  </conditionalFormatting>
  <conditionalFormatting sqref="BK18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12" priority="240" operator="equal">
      <formula>"OPORTUNIDADE"</formula>
    </cfRule>
  </conditionalFormatting>
  <conditionalFormatting sqref="Z36:Z37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Z38:Z39">
    <cfRule type="cellIs" dxfId="209" priority="237" operator="equal">
      <formula>"OPORTUNIDADE"</formula>
    </cfRule>
  </conditionalFormatting>
  <conditionalFormatting sqref="Z38:Z39">
    <cfRule type="cellIs" dxfId="208" priority="235" operator="equal">
      <formula>"NÃO"</formula>
    </cfRule>
    <cfRule type="cellIs" dxfId="207" priority="236" operator="equal">
      <formula>"SIM"</formula>
    </cfRule>
  </conditionalFormatting>
  <conditionalFormatting sqref="Z46">
    <cfRule type="cellIs" dxfId="206" priority="234" operator="equal">
      <formula>"OPORTUNIDADE"</formula>
    </cfRule>
  </conditionalFormatting>
  <conditionalFormatting sqref="Z46">
    <cfRule type="cellIs" dxfId="205" priority="232" operator="equal">
      <formula>"NÃO"</formula>
    </cfRule>
    <cfRule type="cellIs" dxfId="204" priority="233" operator="equal">
      <formula>"SIM"</formula>
    </cfRule>
  </conditionalFormatting>
  <conditionalFormatting sqref="BP19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203" priority="222" operator="equal">
      <formula>"OPORTUNIDADE"</formula>
    </cfRule>
  </conditionalFormatting>
  <conditionalFormatting sqref="Y29">
    <cfRule type="cellIs" dxfId="202" priority="220" operator="equal">
      <formula>"NÃO"</formula>
    </cfRule>
    <cfRule type="cellIs" dxfId="201" priority="221" operator="equal">
      <formula>"SIM"</formula>
    </cfRule>
  </conditionalFormatting>
  <conditionalFormatting sqref="Y39">
    <cfRule type="cellIs" dxfId="200" priority="219" operator="equal">
      <formula>"OPORTUNIDADE"</formula>
    </cfRule>
  </conditionalFormatting>
  <conditionalFormatting sqref="Y39">
    <cfRule type="cellIs" dxfId="199" priority="217" operator="equal">
      <formula>"NÃO"</formula>
    </cfRule>
    <cfRule type="cellIs" dxfId="198" priority="218" operator="equal">
      <formula>"SIM"</formula>
    </cfRule>
  </conditionalFormatting>
  <conditionalFormatting sqref="BK3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7" priority="209" operator="equal">
      <formula>"OPORTUNIDADE"</formula>
    </cfRule>
  </conditionalFormatting>
  <conditionalFormatting sqref="Z49:Z50">
    <cfRule type="cellIs" dxfId="196" priority="207" operator="equal">
      <formula>"NÃO"</formula>
    </cfRule>
    <cfRule type="cellIs" dxfId="195" priority="208" operator="equal">
      <formula>"SIM"</formula>
    </cfRule>
  </conditionalFormatting>
  <conditionalFormatting sqref="BK38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94" priority="180" operator="equal">
      <formula>"OPORTUNIDADE"</formula>
    </cfRule>
  </conditionalFormatting>
  <conditionalFormatting sqref="Z53">
    <cfRule type="cellIs" dxfId="193" priority="178" operator="equal">
      <formula>"NÃO"</formula>
    </cfRule>
    <cfRule type="cellIs" dxfId="192" priority="179" operator="equal">
      <formula>"SIM"</formula>
    </cfRule>
  </conditionalFormatting>
  <conditionalFormatting sqref="BK36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91" priority="168" operator="equal">
      <formula>"OPORTUNIDADE"</formula>
    </cfRule>
  </conditionalFormatting>
  <conditionalFormatting sqref="Z54:Z55">
    <cfRule type="cellIs" dxfId="190" priority="166" operator="equal">
      <formula>"NÃO"</formula>
    </cfRule>
    <cfRule type="cellIs" dxfId="189" priority="167" operator="equal">
      <formula>"SIM"</formula>
    </cfRule>
  </conditionalFormatting>
  <conditionalFormatting sqref="Z56">
    <cfRule type="cellIs" dxfId="188" priority="162" operator="equal">
      <formula>"OPORTUNIDADE"</formula>
    </cfRule>
  </conditionalFormatting>
  <conditionalFormatting sqref="Z56">
    <cfRule type="cellIs" dxfId="187" priority="160" operator="equal">
      <formula>"NÃO"</formula>
    </cfRule>
    <cfRule type="cellIs" dxfId="186" priority="161" operator="equal">
      <formula>"SIM"</formula>
    </cfRule>
  </conditionalFormatting>
  <conditionalFormatting sqref="Z63:Z65">
    <cfRule type="cellIs" dxfId="185" priority="153" operator="equal">
      <formula>"OPORTUNIDADE"</formula>
    </cfRule>
  </conditionalFormatting>
  <conditionalFormatting sqref="Z63:Z65">
    <cfRule type="cellIs" dxfId="184" priority="151" operator="equal">
      <formula>"NÃO"</formula>
    </cfRule>
    <cfRule type="cellIs" dxfId="183" priority="152" operator="equal">
      <formula>"SIM"</formula>
    </cfRule>
  </conditionalFormatting>
  <conditionalFormatting sqref="BK4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82" priority="115" operator="equal">
      <formula>"OPORTUNIDADE"</formula>
    </cfRule>
  </conditionalFormatting>
  <conditionalFormatting sqref="Z70:Z71">
    <cfRule type="cellIs" dxfId="181" priority="113" operator="equal">
      <formula>"NÃO"</formula>
    </cfRule>
    <cfRule type="cellIs" dxfId="180" priority="114" operator="equal">
      <formula>"SIM"</formula>
    </cfRule>
  </conditionalFormatting>
  <conditionalFormatting sqref="Z72">
    <cfRule type="cellIs" dxfId="179" priority="106" operator="equal">
      <formula>"OPORTUNIDADE"</formula>
    </cfRule>
  </conditionalFormatting>
  <conditionalFormatting sqref="Z72">
    <cfRule type="cellIs" dxfId="178" priority="104" operator="equal">
      <formula>"NÃO"</formula>
    </cfRule>
    <cfRule type="cellIs" dxfId="177" priority="105" operator="equal">
      <formula>"SIM"</formula>
    </cfRule>
  </conditionalFormatting>
  <conditionalFormatting sqref="BK5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6" priority="95" operator="equal">
      <formula>"OPORTUNIDADE"</formula>
    </cfRule>
  </conditionalFormatting>
  <conditionalFormatting sqref="Z76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BK63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73" priority="86" operator="equal">
      <formula>"OPORTUNIDADE"</formula>
    </cfRule>
  </conditionalFormatting>
  <conditionalFormatting sqref="Z99:Z100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75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70" priority="68" operator="equal">
      <formula>"OPORTUNIDADE"</formula>
    </cfRule>
  </conditionalFormatting>
  <conditionalFormatting sqref="Z87">
    <cfRule type="cellIs" dxfId="169" priority="66" operator="equal">
      <formula>"NÃO"</formula>
    </cfRule>
    <cfRule type="cellIs" dxfId="168" priority="67" operator="equal">
      <formula>"SIM"</formula>
    </cfRule>
  </conditionalFormatting>
  <conditionalFormatting sqref="BK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21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20 BK123 BK125 BK127 BK138 BK143:BK1029 BK135 BK140 BK129">
    <cfRule type="iconSet" priority="6123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43">
      <iconSet showValue="0">
        <cfvo type="percent" val="0"/>
        <cfvo type="num" val="1"/>
        <cfvo type="num" val="1" gte="0"/>
      </iconSet>
    </cfRule>
    <cfRule type="iconSet" priority="6124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4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63 BJ85:BJ1029 BJ65:BJ83">
    <cfRule type="iconSet" priority="6124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7" priority="63" operator="equal">
      <formula>"OPORTUNIDADE"</formula>
    </cfRule>
  </conditionalFormatting>
  <conditionalFormatting sqref="Z90">
    <cfRule type="cellIs" dxfId="166" priority="61" operator="equal">
      <formula>"NÃO"</formula>
    </cfRule>
    <cfRule type="cellIs" dxfId="165" priority="62" operator="equal">
      <formula>"SIM"</formula>
    </cfRule>
  </conditionalFormatting>
  <conditionalFormatting sqref="BK8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64" priority="35" operator="equal">
      <formula>"OPORTUNIDADE"</formula>
    </cfRule>
  </conditionalFormatting>
  <conditionalFormatting sqref="Z110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Z121">
    <cfRule type="cellIs" dxfId="161" priority="32" operator="equal">
      <formula>"OPORTUNIDADE"</formula>
    </cfRule>
  </conditionalFormatting>
  <conditionalFormatting sqref="Z121">
    <cfRule type="cellIs" dxfId="160" priority="30" operator="equal">
      <formula>"NÃO"</formula>
    </cfRule>
    <cfRule type="cellIs" dxfId="159" priority="31" operator="equal">
      <formula>"SIM"</formula>
    </cfRule>
  </conditionalFormatting>
  <conditionalFormatting sqref="BK10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Z132">
    <cfRule type="cellIs" dxfId="158" priority="19" operator="equal">
      <formula>"OPORTUNIDADE"</formula>
    </cfRule>
  </conditionalFormatting>
  <conditionalFormatting sqref="Z132">
    <cfRule type="cellIs" dxfId="157" priority="17" operator="equal">
      <formula>"NÃO"</formula>
    </cfRule>
    <cfRule type="cellIs" dxfId="156" priority="18" operator="equal">
      <formula>"SIM"</formula>
    </cfRule>
  </conditionalFormatting>
  <conditionalFormatting sqref="BK12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36:BK1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55" priority="7" operator="equal">
      <formula>"OPORTUNIDADE"</formula>
    </cfRule>
  </conditionalFormatting>
  <conditionalFormatting sqref="Z151">
    <cfRule type="cellIs" dxfId="154" priority="5" operator="equal">
      <formula>"NÃO"</formula>
    </cfRule>
    <cfRule type="cellIs" dxfId="153" priority="6" operator="equal">
      <formula>"SIM"</formula>
    </cfRule>
  </conditionalFormatting>
  <conditionalFormatting sqref="BK13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J6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 E132 E151" xr:uid="{D50C8F1C-1457-4B16-BCED-8805920651BE}"/>
    <dataValidation type="list" allowBlank="1" showInputMessage="1" showErrorMessage="1" sqref="D6:D7 D14:D15 D30:D31 D39 D47:D48 D66 D69 D57 D77 D79:D80 D73:D75 D83 D91:D95 D97 D89 D101 D103:D109 D111:D120 D122:D131 D133:D150 D152:D1029 D64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2" sqref="B2:K13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24.85546875" style="95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1191</v>
      </c>
      <c r="C2" s="124" t="s">
        <v>755</v>
      </c>
      <c r="D2" s="79" t="s">
        <v>757</v>
      </c>
      <c r="E2" s="79" t="s">
        <v>1192</v>
      </c>
      <c r="F2" s="102" t="s">
        <v>1193</v>
      </c>
      <c r="G2" s="79" t="s">
        <v>1194</v>
      </c>
      <c r="H2" s="79" t="s">
        <v>1195</v>
      </c>
      <c r="I2" s="79" t="s">
        <v>1196</v>
      </c>
      <c r="J2" s="79" t="s">
        <v>1197</v>
      </c>
      <c r="K2" s="81" t="s">
        <v>1198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>
        <f>IF(SP_NORTE!B64="","*",SP_NORTE!B64)</f>
        <v>46085</v>
      </c>
      <c r="D61" s="97" t="str">
        <f>IF(SP_NORTE!D64="","*",SP_NORTE!D64)</f>
        <v>MOD SPN</v>
      </c>
      <c r="E61" s="97" t="str">
        <f>IF(SP_NORTE!H64="","*",SP_NORTE!H64)</f>
        <v>-</v>
      </c>
      <c r="F61" s="103" t="str">
        <f>IF(SP_NORTE!M64="","*",SP_NORTE!M64)</f>
        <v>ZDG-PAT</v>
      </c>
      <c r="G61" s="98" t="str">
        <f>IF(SP_NORTE!I64="","*",SP_NORTE!I64)</f>
        <v>-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 hidden="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>
        <f>IF(SP_NORTE!B127="","*",SP_NORTE!B127)</f>
        <v>46089</v>
      </c>
      <c r="D115" s="97" t="str">
        <f>IF(SP_NORTE!D127="","*",SP_NORTE!D127)</f>
        <v>W75</v>
      </c>
      <c r="E115" s="97" t="str">
        <f>IF(SP_NORTE!H127="","*",SP_NORTE!H127)</f>
        <v>ZRX</v>
      </c>
      <c r="F115" s="103" t="str">
        <f>IF(SP_NORTE!M127="","*",SP_NORTE!M127)</f>
        <v>ZRQ-ZMA</v>
      </c>
      <c r="G115" s="98" t="str">
        <f>IF(SP_NORTE!I127="","*",SP_NORTE!I127)</f>
        <v>ZMA2</v>
      </c>
      <c r="H115" s="98" t="str">
        <f>IF(SP_NORTE!AB127="","*",SP_NORTE!AB127)</f>
        <v>FIXO</v>
      </c>
      <c r="I115" s="98" t="str">
        <f>IF(SP_NORTE!AC127="","*",SP_NORTE!AC127)</f>
        <v>*</v>
      </c>
      <c r="J115" s="99">
        <f>IF(SP_NORTE!AA127="","*",SP_NORTE!AA127)</f>
        <v>2</v>
      </c>
      <c r="K115" s="100">
        <f>IF(SP_NORTE!AD127="","*",SP_NORTE!AD127)</f>
        <v>0.91666666666666663</v>
      </c>
    </row>
    <row r="116" spans="2:11">
      <c r="B116" s="97" t="str">
        <f>IF(SP_NORTE!Y128="","*",SP_NORTE!Y128)</f>
        <v>OPORTUNIDADE</v>
      </c>
      <c r="C116" s="98">
        <f>IF(SP_NORTE!B128="","*",SP_NORTE!B128)</f>
        <v>46090</v>
      </c>
      <c r="D116" s="97" t="str">
        <f>IF(SP_NORTE!D128="","*",SP_NORTE!D128)</f>
        <v>W57</v>
      </c>
      <c r="E116" s="97" t="str">
        <f>IF(SP_NORTE!H128="","*",SP_NORTE!H128)</f>
        <v>ZJA2</v>
      </c>
      <c r="F116" s="103" t="str">
        <f>IF(SP_NORTE!M128="","*",SP_NORTE!M128)</f>
        <v>ZJA-ZRU</v>
      </c>
      <c r="G116" s="98" t="str">
        <f>IF(SP_NORTE!I128="","*",SP_NORTE!I128)</f>
        <v>ZRU2</v>
      </c>
      <c r="H116" s="98" t="str">
        <f>IF(SP_NORTE!AB128="","*",SP_NORTE!AB128)</f>
        <v>FIXO + ESCALA</v>
      </c>
      <c r="I116" s="98" t="str">
        <f>IF(SP_NORTE!AC128="","*",SP_NORTE!AC128)</f>
        <v>AGD ACIONAMENTO PCM</v>
      </c>
      <c r="J116" s="99" t="str">
        <f>IF(SP_NORTE!AA128="","*",SP_NORTE!AA128)</f>
        <v>2 Clayton + Escala</v>
      </c>
      <c r="K116" s="100">
        <f>IF(SP_NORTE!AD128="","*",SP_NORTE!AD128)</f>
        <v>0.375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OPORTUNIDADE</v>
      </c>
      <c r="C118" s="98">
        <f>IF(SP_NORTE!B130="","*",SP_NORTE!B130)</f>
        <v>46090</v>
      </c>
      <c r="D118" s="97" t="str">
        <f>IF(SP_NORTE!D130="","*",SP_NORTE!D130)</f>
        <v>JULIO (TF-648)</v>
      </c>
      <c r="E118" s="97" t="str">
        <f>IF(SP_NORTE!H130="","*",SP_NORTE!H130)</f>
        <v>-</v>
      </c>
      <c r="F118" s="103" t="str">
        <f>IF(SP_NORTE!M130="","*",SP_NORTE!M130)</f>
        <v>ZGI-ZFN</v>
      </c>
      <c r="G118" s="98" t="str">
        <f>IF(SP_NORTE!I130="","*",SP_NORTE!I130)</f>
        <v>-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-</v>
      </c>
      <c r="K118" s="100" t="str">
        <f>IF(SP_NORTE!AD130="","*",SP_NORTE!AD130)</f>
        <v>-</v>
      </c>
    </row>
    <row r="119" spans="2:11" hidden="1">
      <c r="B119" s="97" t="str">
        <f>IF(SP_NORTE!Y131="","*",SP_NORTE!Y131)</f>
        <v>OPORTUNIDADE</v>
      </c>
      <c r="C119" s="98">
        <f>IF(SP_NORTE!B131="","*",SP_NORTE!B131)</f>
        <v>46090</v>
      </c>
      <c r="D119" s="97" t="str">
        <f>IF(SP_NORTE!D131="","*",SP_NORTE!D131)</f>
        <v>V97</v>
      </c>
      <c r="E119" s="97" t="str">
        <f>IF(SP_NORTE!H131="","*",SP_NORTE!H131)</f>
        <v>286ZZM</v>
      </c>
      <c r="F119" s="103" t="str">
        <f>IF(SP_NORTE!M131="","*",SP_NORTE!M131)</f>
        <v>ZZM-ZEB</v>
      </c>
      <c r="G119" s="98" t="str">
        <f>IF(SP_NORTE!I131="","*",SP_NORTE!I131)</f>
        <v xml:space="preserve">ZEC </v>
      </c>
      <c r="H119" s="98" t="str">
        <f>IF(SP_NORTE!AB131="","*",SP_NORTE!AB131)</f>
        <v>FIXO</v>
      </c>
      <c r="I119" s="98" t="str">
        <f>IF(SP_NORTE!AC131="","*",SP_NORTE!AC131)</f>
        <v>*</v>
      </c>
      <c r="J119" s="99">
        <f>IF(SP_NORTE!AA131="","*",SP_NORTE!AA131)</f>
        <v>1</v>
      </c>
      <c r="K119" s="100">
        <f>IF(SP_NORTE!AD131="","*",SP_NORTE!AD131)</f>
        <v>0.29166666666666669</v>
      </c>
    </row>
    <row r="120" spans="2:11" hidden="1">
      <c r="B120" s="97" t="str">
        <f>IF(SP_NORTE!Y132="","*",SP_NORTE!Y132)</f>
        <v>OPORTUNIDADE</v>
      </c>
      <c r="C120" s="98">
        <f>IF(SP_NORTE!B132="","*",SP_NORTE!B132)</f>
        <v>46090</v>
      </c>
      <c r="D120" s="97" t="str">
        <f>IF(SP_NORTE!D132="","*",SP_NORTE!D132)</f>
        <v>V19</v>
      </c>
      <c r="E120" s="97" t="str">
        <f>IF(SP_NORTE!H132="","*",SP_NORTE!H132)</f>
        <v>ZDP2</v>
      </c>
      <c r="F120" s="103" t="str">
        <f>IF(SP_NORTE!M132="","*",SP_NORTE!M132)</f>
        <v>ZKY-ZZM</v>
      </c>
      <c r="G120" s="98" t="str">
        <f>IF(SP_NORTE!I132="","*",SP_NORTE!I132)</f>
        <v>ZDP</v>
      </c>
      <c r="H120" s="98" t="str">
        <f>IF(SP_NORTE!AB132="","*",SP_NORTE!AB132)</f>
        <v>FIXO</v>
      </c>
      <c r="I120" s="98" t="str">
        <f>IF(SP_NORTE!AC132="","*",SP_NORTE!AC132)</f>
        <v>*</v>
      </c>
      <c r="J120" s="99">
        <f>IF(SP_NORTE!AA132="","*",SP_NORTE!AA132)</f>
        <v>1</v>
      </c>
      <c r="K120" s="100">
        <f>IF(SP_NORTE!AD132="","*",SP_NORTE!AD132)</f>
        <v>0.29166666666666669</v>
      </c>
    </row>
    <row r="121" spans="2:11" hidden="1">
      <c r="B121" s="97" t="str">
        <f>IF(SP_NORTE!Y133="","*",SP_NORTE!Y133)</f>
        <v>SIM</v>
      </c>
      <c r="C121" s="98">
        <f>IF(SP_NORTE!B133="","*",SP_NORTE!B133)</f>
        <v>46090</v>
      </c>
      <c r="D121" s="97" t="str">
        <f>IF(SP_NORTE!D133="","*",SP_NORTE!D133)</f>
        <v>V40</v>
      </c>
      <c r="E121" s="97" t="str">
        <f>IF(SP_NORTE!H133="","*",SP_NORTE!H133)</f>
        <v>ZECPAT2</v>
      </c>
      <c r="F121" s="103" t="str">
        <f>IF(SP_NORTE!M133="","*",SP_NORTE!M133)</f>
        <v>ZEC-ZKY</v>
      </c>
      <c r="G121" s="98" t="str">
        <f>IF(SP_NORTE!I133="","*",SP_NORTE!I133)</f>
        <v>ZECPAT2</v>
      </c>
      <c r="H121" s="98" t="str">
        <f>IF(SP_NORTE!AB133="","*",SP_NORTE!AB133)</f>
        <v>FIXO</v>
      </c>
      <c r="I121" s="98" t="str">
        <f>IF(SP_NORTE!AC133="","*",SP_NORTE!AC133)</f>
        <v>*</v>
      </c>
      <c r="J121" s="99">
        <f>IF(SP_NORTE!AA133="","*",SP_NORTE!AA133)</f>
        <v>1</v>
      </c>
      <c r="K121" s="100">
        <f>IF(SP_NORTE!AD133="","*",SP_NORTE!AD133)</f>
        <v>0.5</v>
      </c>
    </row>
    <row r="122" spans="2:11" hidden="1">
      <c r="B122" s="97" t="str">
        <f>IF(SP_NORTE!Y134="","*",SP_NORTE!Y134)</f>
        <v>OPORTUNIDADE</v>
      </c>
      <c r="C122" s="98">
        <f>IF(SP_NORTE!B134="","*",SP_NORTE!B134)</f>
        <v>46090</v>
      </c>
      <c r="D122" s="97" t="str">
        <f>IF(SP_NORTE!D134="","*",SP_NORTE!D134)</f>
        <v>V88</v>
      </c>
      <c r="E122" s="97" t="str">
        <f>IF(SP_NORTE!H134="","*",SP_NORTE!H134)</f>
        <v>ZEH2</v>
      </c>
      <c r="F122" s="103" t="str">
        <f>IF(SP_NORTE!M134="","*",SP_NORTE!M134)</f>
        <v>ZEH-ZPN</v>
      </c>
      <c r="G122" s="98" t="str">
        <f>IF(SP_NORTE!I134="","*",SP_NORTE!I134)</f>
        <v>ZPN2</v>
      </c>
      <c r="H122" s="98" t="str">
        <f>IF(SP_NORTE!AB134="","*",SP_NORTE!AB134)</f>
        <v>FIXO</v>
      </c>
      <c r="I122" s="98" t="str">
        <f>IF(SP_NORTE!AC134="","*",SP_NORTE!AC134)</f>
        <v>*</v>
      </c>
      <c r="J122" s="99">
        <f>IF(SP_NORTE!AA134="","*",SP_NORTE!AA134)</f>
        <v>1</v>
      </c>
      <c r="K122" s="100">
        <f>IF(SP_NORTE!AD134="","*",SP_NORTE!AD134)</f>
        <v>0.5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SIM</v>
      </c>
      <c r="C124" s="98">
        <f>IF(SP_NORTE!B136="","*",SP_NORTE!B136)</f>
        <v>46090</v>
      </c>
      <c r="D124" s="97" t="str">
        <f>IF(SP_NORTE!D136="","*",SP_NORTE!D136)</f>
        <v>PEDRO (TP-696)</v>
      </c>
      <c r="E124" s="97" t="str">
        <f>IF(SP_NORTE!H136="","*",SP_NORTE!H136)</f>
        <v>-</v>
      </c>
      <c r="F124" s="103" t="str">
        <f>IF(SP_NORTE!M136="","*",SP_NORTE!M136)</f>
        <v>ZCV-ZCT</v>
      </c>
      <c r="G124" s="98" t="str">
        <f>IF(SP_NORTE!I136="","*",SP_NORTE!I136)</f>
        <v>-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-</v>
      </c>
      <c r="K124" s="100" t="str">
        <f>IF(SP_NORTE!AD136="","*",SP_NORTE!AD136)</f>
        <v>-</v>
      </c>
    </row>
    <row r="125" spans="2:11" hidden="1">
      <c r="B125" s="97" t="str">
        <f>IF(SP_NORTE!Y137="","*",SP_NORTE!Y137)</f>
        <v>OPORTUNIDADE</v>
      </c>
      <c r="C125" s="98">
        <f>IF(SP_NORTE!B137="","*",SP_NORTE!B137)</f>
        <v>46090</v>
      </c>
      <c r="D125" s="97" t="str">
        <f>IF(SP_NORTE!D137="","*",SP_NORTE!D137)</f>
        <v>WAGNER (TP-58)</v>
      </c>
      <c r="E125" s="97" t="str">
        <f>IF(SP_NORTE!H137="","*",SP_NORTE!H137)</f>
        <v>-</v>
      </c>
      <c r="F125" s="103" t="str">
        <f>IF(SP_NORTE!M137="","*",SP_NORTE!M137)</f>
        <v>ZDG</v>
      </c>
      <c r="G125" s="98" t="str">
        <f>IF(SP_NORTE!I137="","*",SP_NORTE!I137)</f>
        <v>-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-</v>
      </c>
      <c r="K125" s="100" t="str">
        <f>IF(SP_NORTE!AD137="","*",SP_NORTE!AD137)</f>
        <v>-</v>
      </c>
    </row>
    <row r="126" spans="2:11" hidden="1">
      <c r="B126" s="97" t="str">
        <f>IF(SP_NORTE!Y138="","*",SP_NORTE!Y138)</f>
        <v>OPORTUNIDADE</v>
      </c>
      <c r="C126" s="98">
        <f>IF(SP_NORTE!B138="","*",SP_NORTE!B138)</f>
        <v>46090</v>
      </c>
      <c r="D126" s="97" t="str">
        <f>IF(SP_NORTE!D138="","*",SP_NORTE!D138)</f>
        <v>V83</v>
      </c>
      <c r="E126" s="97" t="str">
        <f>IF(SP_NORTE!H138="","*",SP_NORTE!H138)</f>
        <v>ZTOZFT1</v>
      </c>
      <c r="F126" s="103" t="str">
        <f>IF(SP_NORTE!M138="","*",SP_NORTE!M138)</f>
        <v>ZTO-ZDZ</v>
      </c>
      <c r="G126" s="98" t="str">
        <f>IF(SP_NORTE!I138="","*",SP_NORTE!I138)</f>
        <v>ZMA2</v>
      </c>
      <c r="H126" s="98" t="str">
        <f>IF(SP_NORTE!AB138="","*",SP_NORTE!AB138)</f>
        <v>FIXO</v>
      </c>
      <c r="I126" s="98" t="str">
        <f>IF(SP_NORTE!AC138="","*",SP_NORTE!AC138)</f>
        <v>*</v>
      </c>
      <c r="J126" s="99">
        <f>IF(SP_NORTE!AA138="","*",SP_NORTE!AA138)</f>
        <v>1</v>
      </c>
      <c r="K126" s="100">
        <f>IF(SP_NORTE!AD138="","*",SP_NORTE!AD138)</f>
        <v>0.29166666666666669</v>
      </c>
    </row>
    <row r="127" spans="2:11" hidden="1">
      <c r="B127" s="97" t="str">
        <f>IF(SP_NORTE!Y139="","*",SP_NORTE!Y139)</f>
        <v>OPORTUNIDADE</v>
      </c>
      <c r="C127" s="98">
        <f>IF(SP_NORTE!B139="","*",SP_NORTE!B139)</f>
        <v>46090</v>
      </c>
      <c r="D127" s="97" t="str">
        <f>IF(SP_NORTE!D139="","*",SP_NORTE!D139)</f>
        <v>ANTONIO (TF-681)</v>
      </c>
      <c r="E127" s="97" t="str">
        <f>IF(SP_NORTE!H139="","*",SP_NORTE!H139)</f>
        <v>-</v>
      </c>
      <c r="F127" s="103" t="str">
        <f>IF(SP_NORTE!M139="","*",SP_NORTE!M139)</f>
        <v>ZTO</v>
      </c>
      <c r="G127" s="98" t="str">
        <f>IF(SP_NORTE!I139="","*",SP_NORTE!I139)</f>
        <v>-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-</v>
      </c>
      <c r="K127" s="100" t="str">
        <f>IF(SP_NORTE!AD139="","*",SP_NORTE!AD139)</f>
        <v>-</v>
      </c>
    </row>
    <row r="128" spans="2:11" hidden="1">
      <c r="B128" s="97" t="str">
        <f>IF(SP_NORTE!Y140="","*",SP_NORTE!Y140)</f>
        <v>OPORTUNIDADE</v>
      </c>
      <c r="C128" s="98">
        <f>IF(SP_NORTE!B140="","*",SP_NORTE!B140)</f>
        <v>46090</v>
      </c>
      <c r="D128" s="97" t="str">
        <f>IF(SP_NORTE!D140="","*",SP_NORTE!D140)</f>
        <v>A74</v>
      </c>
      <c r="E128" s="97">
        <f>IF(SP_NORTE!H140="","*",SP_NORTE!H140)</f>
        <v>249250</v>
      </c>
      <c r="F128" s="103" t="str">
        <f>IF(SP_NORTE!M140="","*",SP_NORTE!M140)</f>
        <v>ZTO-ZOI</v>
      </c>
      <c r="G128" s="98" t="str">
        <f>IF(SP_NORTE!I140="","*",SP_NORTE!I140)</f>
        <v>ZRX1</v>
      </c>
      <c r="H128" s="98" t="str">
        <f>IF(SP_NORTE!AB140="","*",SP_NORTE!AB140)</f>
        <v>FIXO</v>
      </c>
      <c r="I128" s="98" t="str">
        <f>IF(SP_NORTE!AC140="","*",SP_NORTE!AC140)</f>
        <v>*</v>
      </c>
      <c r="J128" s="99">
        <f>IF(SP_NORTE!AA140="","*",SP_NORTE!AA140)</f>
        <v>1</v>
      </c>
      <c r="K128" s="100">
        <f>IF(SP_NORTE!AD140="","*",SP_NORTE!AD140)</f>
        <v>0.29166666666666669</v>
      </c>
    </row>
    <row r="129" spans="2:11">
      <c r="B129" s="97" t="str">
        <f>IF(SP_NORTE!Y141="","*",SP_NORTE!Y141)</f>
        <v>OPORTUNIDADE</v>
      </c>
      <c r="C129" s="98">
        <f>IF(SP_NORTE!B141="","*",SP_NORTE!B141)</f>
        <v>46090</v>
      </c>
      <c r="D129" s="97" t="str">
        <f>IF(SP_NORTE!D141="","*",SP_NORTE!D141)</f>
        <v>W75</v>
      </c>
      <c r="E129" s="97" t="str">
        <f>IF(SP_NORTE!H141="","*",SP_NORTE!H141)</f>
        <v>ZMAPAT2</v>
      </c>
      <c r="F129" s="103" t="str">
        <f>IF(SP_NORTE!M141="","*",SP_NORTE!M141)</f>
        <v>ZMA</v>
      </c>
      <c r="G129" s="98" t="str">
        <f>IF(SP_NORTE!I141="","*",SP_NORTE!I141)</f>
        <v>ZRU2</v>
      </c>
      <c r="H129" s="98" t="str">
        <f>IF(SP_NORTE!AB141="","*",SP_NORTE!AB141)</f>
        <v>ESCALA</v>
      </c>
      <c r="I129" s="98" t="str">
        <f>IF(SP_NORTE!AC141="","*",SP_NORTE!AC141)</f>
        <v>AGD ACIONAMENTO PCM</v>
      </c>
      <c r="J129" s="99">
        <f>IF(SP_NORTE!AA141="","*",SP_NORTE!AA141)</f>
        <v>1</v>
      </c>
      <c r="K129" s="100">
        <f>IF(SP_NORTE!AD141="","*",SP_NORTE!AD141)</f>
        <v>0.91666666666666663</v>
      </c>
    </row>
    <row r="130" spans="2:11">
      <c r="B130" s="97" t="str">
        <f>IF(SP_NORTE!Y142="","*",SP_NORTE!Y142)</f>
        <v>OPORTUNIDADE</v>
      </c>
      <c r="C130" s="98">
        <f>IF(SP_NORTE!B142="","*",SP_NORTE!B142)</f>
        <v>46090</v>
      </c>
      <c r="D130" s="97" t="str">
        <f>IF(SP_NORTE!D142="","*",SP_NORTE!D142)</f>
        <v>W92</v>
      </c>
      <c r="E130" s="97" t="str">
        <f>IF(SP_NORTE!H142="","*",SP_NORTE!H142)</f>
        <v>ZTOZFT1</v>
      </c>
      <c r="F130" s="103" t="str">
        <f>IF(SP_NORTE!M142="","*",SP_NORTE!M142)</f>
        <v>ZTO-ZMA</v>
      </c>
      <c r="G130" s="98" t="str">
        <f>IF(SP_NORTE!I142="","*",SP_NORTE!I142)</f>
        <v>ZMA2</v>
      </c>
      <c r="H130" s="98" t="str">
        <f>IF(SP_NORTE!AB142="","*",SP_NORTE!AB142)</f>
        <v>FIXO + ESCALA</v>
      </c>
      <c r="I130" s="98" t="str">
        <f>IF(SP_NORTE!AC142="","*",SP_NORTE!AC142)</f>
        <v>AGD ACIONAMENTO PCM</v>
      </c>
      <c r="J130" s="99" t="str">
        <f>IF(SP_NORTE!AA142="","*",SP_NORTE!AA142)</f>
        <v>2 (Carlos + Escala)</v>
      </c>
      <c r="K130" s="100">
        <f>IF(SP_NORTE!AD142="","*",SP_NORTE!AD142)</f>
        <v>0.41666666666666669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>
        <f>IF(SP_NORTE!B146="","*",SP_NORTE!B146)</f>
        <v>46091</v>
      </c>
      <c r="D134" s="97" t="str">
        <f>IF(SP_NORTE!D146="","*",SP_NORTE!D146)</f>
        <v>E40</v>
      </c>
      <c r="E134" s="97" t="str">
        <f>IF(SP_NORTE!H146="","*",SP_NORTE!H146)</f>
        <v>ZRL3</v>
      </c>
      <c r="F134" s="103" t="str">
        <f>IF(SP_NORTE!M146="","*",SP_NORTE!M146)</f>
        <v>ZCF-ZDP</v>
      </c>
      <c r="G134" s="98" t="str">
        <f>IF(SP_NORTE!I146="","*",SP_NORTE!I146)</f>
        <v>ZRL3</v>
      </c>
      <c r="H134" s="98" t="str">
        <f>IF(SP_NORTE!AB146="","*",SP_NORTE!AB146)</f>
        <v>FIXO</v>
      </c>
      <c r="I134" s="98" t="str">
        <f>IF(SP_NORTE!AC146="","*",SP_NORTE!AC146)</f>
        <v>ACIONAMENTO</v>
      </c>
      <c r="J134" s="99" t="str">
        <f>IF(SP_NORTE!AA146="","*",SP_NORTE!AA146)</f>
        <v>2 (Clayton + Jose Carlos)</v>
      </c>
      <c r="K134" s="100">
        <f>IF(SP_NORTE!AD146="","*",SP_NORTE!AD146)</f>
        <v>0.29166666666666669</v>
      </c>
    </row>
    <row r="135" spans="2:11" hidden="1">
      <c r="B135" s="97" t="str">
        <f>IF(SP_NORTE!Y147="","*",SP_NORTE!Y147)</f>
        <v>*</v>
      </c>
      <c r="C135" s="98">
        <f>IF(SP_NORTE!B147="","*",SP_NORTE!B147)</f>
        <v>46091</v>
      </c>
      <c r="D135" s="97" t="str">
        <f>IF(SP_NORTE!D147="","*",SP_NORTE!D147)</f>
        <v>E40</v>
      </c>
      <c r="E135" s="97" t="str">
        <f>IF(SP_NORTE!H147="","*",SP_NORTE!H147)</f>
        <v>-</v>
      </c>
      <c r="F135" s="103" t="str">
        <f>IF(SP_NORTE!M147="","*",SP_NORTE!M147)</f>
        <v>ZEC-ZKY</v>
      </c>
      <c r="G135" s="98" t="str">
        <f>IF(SP_NORTE!I147="","*",SP_NORTE!I147)</f>
        <v>-</v>
      </c>
      <c r="H135" s="98" t="str">
        <f>IF(SP_NORTE!AB147="","*",SP_NORTE!AB147)</f>
        <v>FIXO</v>
      </c>
      <c r="I135" s="98" t="str">
        <f>IF(SP_NORTE!AC147="","*",SP_NORTE!AC147)</f>
        <v>ACIONAMENTO</v>
      </c>
      <c r="J135" s="99" t="str">
        <f>IF(SP_NORTE!AA147="","*",SP_NORTE!AA147)</f>
        <v>2 (Clayton + Jose Carlos)</v>
      </c>
      <c r="K135" s="100">
        <f>IF(SP_NORTE!AD147="","*",SP_NORTE!AD147)</f>
        <v>0.29166666666666669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>
        <f>IF(SP_NORTE!B150="","*",SP_NORTE!B150)</f>
        <v>46091</v>
      </c>
      <c r="D138" s="97" t="str">
        <f>IF(SP_NORTE!D150="","*",SP_NORTE!D150)</f>
        <v>V97</v>
      </c>
      <c r="E138" s="97" t="str">
        <f>IF(SP_NORTE!H150="","*",SP_NORTE!H150)</f>
        <v>286ZZM</v>
      </c>
      <c r="F138" s="103" t="str">
        <f>IF(SP_NORTE!M150="","*",SP_NORTE!M150)</f>
        <v>ZZM-ZEB</v>
      </c>
      <c r="G138" s="98" t="str">
        <f>IF(SP_NORTE!I150="","*",SP_NORTE!I150)</f>
        <v xml:space="preserve">ZEC </v>
      </c>
      <c r="H138" s="98" t="str">
        <f>IF(SP_NORTE!AB150="","*",SP_NORTE!AB150)</f>
        <v>FIXO</v>
      </c>
      <c r="I138" s="98" t="str">
        <f>IF(SP_NORTE!AC150="","*",SP_NORTE!AC150)</f>
        <v>*</v>
      </c>
      <c r="J138" s="99">
        <f>IF(SP_NORTE!AA150="","*",SP_NORTE!AA150)</f>
        <v>1</v>
      </c>
      <c r="K138" s="100">
        <f>IF(SP_NORTE!AD150="","*",SP_NORTE!AD150)</f>
        <v>0.29166666666666669</v>
      </c>
    </row>
    <row r="139" spans="2:11" hidden="1">
      <c r="B139" s="97" t="str">
        <f>IF(SP_NORTE!Y151="","*",SP_NORTE!Y151)</f>
        <v>*</v>
      </c>
      <c r="C139" s="98">
        <f>IF(SP_NORTE!B151="","*",SP_NORTE!B151)</f>
        <v>46091</v>
      </c>
      <c r="D139" s="97" t="str">
        <f>IF(SP_NORTE!D151="","*",SP_NORTE!D151)</f>
        <v>V19</v>
      </c>
      <c r="E139" s="97" t="str">
        <f>IF(SP_NORTE!H151="","*",SP_NORTE!H151)</f>
        <v>ZDP2</v>
      </c>
      <c r="F139" s="103" t="str">
        <f>IF(SP_NORTE!M151="","*",SP_NORTE!M151)</f>
        <v>ZKY-ZZM</v>
      </c>
      <c r="G139" s="98" t="str">
        <f>IF(SP_NORTE!I151="","*",SP_NORTE!I151)</f>
        <v>ZDP</v>
      </c>
      <c r="H139" s="98" t="str">
        <f>IF(SP_NORTE!AB151="","*",SP_NORTE!AB151)</f>
        <v>FIXO</v>
      </c>
      <c r="I139" s="98" t="str">
        <f>IF(SP_NORTE!AC151="","*",SP_NORTE!AC151)</f>
        <v>*</v>
      </c>
      <c r="J139" s="99">
        <f>IF(SP_NORTE!AA151="","*",SP_NORTE!AA151)</f>
        <v>1</v>
      </c>
      <c r="K139" s="100">
        <f>IF(SP_NORTE!AD151="","*",SP_NORTE!AD151)</f>
        <v>0.29166666666666669</v>
      </c>
    </row>
    <row r="140" spans="2:11" hidden="1">
      <c r="B140" s="97" t="str">
        <f>IF(SP_NORTE!Y152="","*",SP_NORTE!Y152)</f>
        <v>*</v>
      </c>
      <c r="C140" s="98">
        <f>IF(SP_NORTE!B152="","*",SP_NORTE!B152)</f>
        <v>46091</v>
      </c>
      <c r="D140" s="97" t="str">
        <f>IF(SP_NORTE!D152="","*",SP_NORTE!D152)</f>
        <v>V40</v>
      </c>
      <c r="E140" s="97" t="str">
        <f>IF(SP_NORTE!H152="","*",SP_NORTE!H152)</f>
        <v>ZECPAT2</v>
      </c>
      <c r="F140" s="103" t="str">
        <f>IF(SP_NORTE!M152="","*",SP_NORTE!M152)</f>
        <v>ZEC-ZKY</v>
      </c>
      <c r="G140" s="98" t="str">
        <f>IF(SP_NORTE!I152="","*",SP_NORTE!I152)</f>
        <v>ZECPAT2</v>
      </c>
      <c r="H140" s="98" t="str">
        <f>IF(SP_NORTE!AB152="","*",SP_NORTE!AB152)</f>
        <v>FIXO</v>
      </c>
      <c r="I140" s="98" t="str">
        <f>IF(SP_NORTE!AC152="","*",SP_NORTE!AC152)</f>
        <v>*</v>
      </c>
      <c r="J140" s="99">
        <f>IF(SP_NORTE!AA152="","*",SP_NORTE!AA152)</f>
        <v>1</v>
      </c>
      <c r="K140" s="100">
        <f>IF(SP_NORTE!AD152="","*",SP_NORTE!AD152)</f>
        <v>0.5</v>
      </c>
    </row>
    <row r="141" spans="2:11" hidden="1">
      <c r="B141" s="97" t="str">
        <f>IF(SP_NORTE!Y153="","*",SP_NORTE!Y153)</f>
        <v>*</v>
      </c>
      <c r="C141" s="98">
        <f>IF(SP_NORTE!B153="","*",SP_NORTE!B153)</f>
        <v>46091</v>
      </c>
      <c r="D141" s="97" t="str">
        <f>IF(SP_NORTE!D153="","*",SP_NORTE!D153)</f>
        <v>V88</v>
      </c>
      <c r="E141" s="97" t="str">
        <f>IF(SP_NORTE!H153="","*",SP_NORTE!H153)</f>
        <v>ZEH2</v>
      </c>
      <c r="F141" s="103" t="str">
        <f>IF(SP_NORTE!M153="","*",SP_NORTE!M153)</f>
        <v>ZCT</v>
      </c>
      <c r="G141" s="98" t="str">
        <f>IF(SP_NORTE!I153="","*",SP_NORTE!I153)</f>
        <v>ZPNZXB</v>
      </c>
      <c r="H141" s="98" t="str">
        <f>IF(SP_NORTE!AB153="","*",SP_NORTE!AB153)</f>
        <v>FIXO</v>
      </c>
      <c r="I141" s="98" t="str">
        <f>IF(SP_NORTE!AC153="","*",SP_NORTE!AC153)</f>
        <v>*</v>
      </c>
      <c r="J141" s="99">
        <f>IF(SP_NORTE!AA153="","*",SP_NORTE!AA153)</f>
        <v>1</v>
      </c>
      <c r="K141" s="100">
        <f>IF(SP_NORTE!AD153="","*",SP_NORTE!AD153)</f>
        <v>0.5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>
        <f>IF(SP_NORTE!B156="","*",SP_NORTE!B156)</f>
        <v>46091</v>
      </c>
      <c r="D144" s="97" t="str">
        <f>IF(SP_NORTE!D156="","*",SP_NORTE!D156)</f>
        <v>PEDRO (TP-696)</v>
      </c>
      <c r="E144" s="97" t="str">
        <f>IF(SP_NORTE!H156="","*",SP_NORTE!H156)</f>
        <v>-</v>
      </c>
      <c r="F144" s="103" t="str">
        <f>IF(SP_NORTE!M156="","*",SP_NORTE!M156)</f>
        <v>ZGB-S</v>
      </c>
      <c r="G144" s="98" t="str">
        <f>IF(SP_NORTE!I156="","*",SP_NORTE!I156)</f>
        <v>-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-</v>
      </c>
      <c r="K144" s="100" t="str">
        <f>IF(SP_NORTE!AD156="","*",SP_NORTE!AD156)</f>
        <v>-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>
        <f>IF(SP_NORTE!B158="","*",SP_NORTE!B158)</f>
        <v>46091</v>
      </c>
      <c r="D146" s="97" t="str">
        <f>IF(SP_NORTE!D158="","*",SP_NORTE!D158)</f>
        <v>A67</v>
      </c>
      <c r="E146" s="97" t="str">
        <f>IF(SP_NORTE!H158="","*",SP_NORTE!H158)</f>
        <v>ZPNZXB</v>
      </c>
      <c r="F146" s="103" t="str">
        <f>IF(SP_NORTE!M158="","*",SP_NORTE!M158)</f>
        <v>ZCT-ZUC</v>
      </c>
      <c r="G146" s="98" t="str">
        <f>IF(SP_NORTE!I158="","*",SP_NORTE!I158)</f>
        <v>ZPNZXB</v>
      </c>
      <c r="H146" s="98" t="str">
        <f>IF(SP_NORTE!AB158="","*",SP_NORTE!AB158)</f>
        <v>FIXO</v>
      </c>
      <c r="I146" s="98" t="str">
        <f>IF(SP_NORTE!AC158="","*",SP_NORTE!AC158)</f>
        <v>ACIONAMENTO</v>
      </c>
      <c r="J146" s="99">
        <f>IF(SP_NORTE!AA158="","*",SP_NORTE!AA158)</f>
        <v>1</v>
      </c>
      <c r="K146" s="100">
        <f>IF(SP_NORTE!AD158="","*",SP_NORTE!AD158)</f>
        <v>0.29166666666666669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>
        <f>IF(SP_NORTE!B161="","*",SP_NORTE!B161)</f>
        <v>46091</v>
      </c>
      <c r="D149" s="97" t="str">
        <f>IF(SP_NORTE!D161="","*",SP_NORTE!D161)</f>
        <v>ANTONIO (TF-681)</v>
      </c>
      <c r="E149" s="97" t="str">
        <f>IF(SP_NORTE!H161="","*",SP_NORTE!H161)</f>
        <v>-</v>
      </c>
      <c r="F149" s="103" t="str">
        <f>IF(SP_NORTE!M161="","*",SP_NORTE!M161)</f>
        <v>ZCZ-S</v>
      </c>
      <c r="G149" s="98" t="str">
        <f>IF(SP_NORTE!I161="","*",SP_NORTE!I161)</f>
        <v>-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-</v>
      </c>
      <c r="K149" s="100" t="str">
        <f>IF(SP_NORTE!AD161="","*",SP_NORTE!AD161)</f>
        <v>-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>
        <f>IF(SP_NORTE!B164="","*",SP_NORTE!B164)</f>
        <v>46091</v>
      </c>
      <c r="D152" s="97" t="str">
        <f>IF(SP_NORTE!D164="","*",SP_NORTE!D164)</f>
        <v>MOD SPN</v>
      </c>
      <c r="E152" s="97" t="str">
        <f>IF(SP_NORTE!H164="","*",SP_NORTE!H164)</f>
        <v>-</v>
      </c>
      <c r="F152" s="103" t="str">
        <f>IF(SP_NORTE!M164="","*",SP_NORTE!M164)</f>
        <v>ZDG-ZTN</v>
      </c>
      <c r="G152" s="98" t="str">
        <f>IF(SP_NORTE!I164="","*",SP_NORTE!I164)</f>
        <v>-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-</v>
      </c>
      <c r="K152" s="100" t="str">
        <f>IF(SP_NORTE!AD164="","*",SP_NORTE!AD164)</f>
        <v>-</v>
      </c>
    </row>
    <row r="153" spans="2:11" hidden="1">
      <c r="B153" s="97" t="str">
        <f>IF(SP_NORTE!Y165="","*",SP_NORTE!Y165)</f>
        <v>*</v>
      </c>
      <c r="C153" s="98">
        <f>IF(SP_NORTE!B165="","*",SP_NORTE!B165)</f>
        <v>46091</v>
      </c>
      <c r="D153" s="97" t="str">
        <f>IF(SP_NORTE!D165="","*",SP_NORTE!D165)</f>
        <v>WAGNER (TP-58)</v>
      </c>
      <c r="E153" s="97" t="str">
        <f>IF(SP_NORTE!H165="","*",SP_NORTE!H165)</f>
        <v>-</v>
      </c>
      <c r="F153" s="103" t="str">
        <f>IF(SP_NORTE!M165="","*",SP_NORTE!M165)</f>
        <v>ZDG-ZTN</v>
      </c>
      <c r="G153" s="98" t="str">
        <f>IF(SP_NORTE!I165="","*",SP_NORTE!I165)</f>
        <v>-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-</v>
      </c>
      <c r="K153" s="100" t="str">
        <f>IF(SP_NORTE!AD165="","*",SP_NORTE!AD165)</f>
        <v>-</v>
      </c>
    </row>
    <row r="154" spans="2:11" hidden="1">
      <c r="B154" s="97" t="str">
        <f>IF(SP_NORTE!Y166="","*",SP_NORTE!Y166)</f>
        <v>*</v>
      </c>
      <c r="C154" s="98">
        <f>IF(SP_NORTE!B166="","*",SP_NORTE!B166)</f>
        <v>46091</v>
      </c>
      <c r="D154" s="97" t="str">
        <f>IF(SP_NORTE!D166="","*",SP_NORTE!D166)</f>
        <v>MAURO TP-868)</v>
      </c>
      <c r="E154" s="97" t="str">
        <f>IF(SP_NORTE!H166="","*",SP_NORTE!H166)</f>
        <v>-</v>
      </c>
      <c r="F154" s="103" t="str">
        <f>IF(SP_NORTE!M166="","*",SP_NORTE!M166)</f>
        <v>ZDG-ZTN</v>
      </c>
      <c r="G154" s="98" t="str">
        <f>IF(SP_NORTE!I166="","*",SP_NORTE!I166)</f>
        <v>-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-</v>
      </c>
      <c r="K154" s="100" t="str">
        <f>IF(SP_NORTE!AD166="","*",SP_NORTE!AD166)</f>
        <v>-</v>
      </c>
    </row>
    <row r="155" spans="2:11" hidden="1">
      <c r="B155" s="97" t="str">
        <f>IF(SP_NORTE!Y167="","*",SP_NORTE!Y167)</f>
        <v>*</v>
      </c>
      <c r="C155" s="98">
        <f>IF(SP_NORTE!B167="","*",SP_NORTE!B167)</f>
        <v>46091</v>
      </c>
      <c r="D155" s="97" t="str">
        <f>IF(SP_NORTE!D167="","*",SP_NORTE!D167)</f>
        <v>V83</v>
      </c>
      <c r="E155" s="97" t="str">
        <f>IF(SP_NORTE!H167="","*",SP_NORTE!H167)</f>
        <v>ZMAPAT2</v>
      </c>
      <c r="F155" s="103" t="str">
        <f>IF(SP_NORTE!M167="","*",SP_NORTE!M167)</f>
        <v>ZDG-ZTN</v>
      </c>
      <c r="G155" s="98" t="str">
        <f>IF(SP_NORTE!I167="","*",SP_NORTE!I167)</f>
        <v>ZMAPAT2</v>
      </c>
      <c r="H155" s="98" t="str">
        <f>IF(SP_NORTE!AB167="","*",SP_NORTE!AB167)</f>
        <v>FIXO</v>
      </c>
      <c r="I155" s="98" t="str">
        <f>IF(SP_NORTE!AC167="","*",SP_NORTE!AC167)</f>
        <v>*</v>
      </c>
      <c r="J155" s="99">
        <f>IF(SP_NORTE!AA167="","*",SP_NORTE!AA167)</f>
        <v>1</v>
      </c>
      <c r="K155" s="100">
        <f>IF(SP_NORTE!AD167="","*",SP_NORTE!AD167)</f>
        <v>0.29166666666666669</v>
      </c>
    </row>
    <row r="156" spans="2:11" hidden="1">
      <c r="B156" s="97" t="str">
        <f>IF(SP_NORTE!Y168="","*",SP_NORTE!Y168)</f>
        <v>*</v>
      </c>
      <c r="C156" s="98">
        <f>IF(SP_NORTE!B168="","*",SP_NORTE!B168)</f>
        <v>46091</v>
      </c>
      <c r="D156" s="97" t="str">
        <f>IF(SP_NORTE!D168="","*",SP_NORTE!D168)</f>
        <v>A88</v>
      </c>
      <c r="E156" s="97" t="str">
        <f>IF(SP_NORTE!H168="","*",SP_NORTE!H168)</f>
        <v>ZIQ1752</v>
      </c>
      <c r="F156" s="103" t="str">
        <f>IF(SP_NORTE!M168="","*",SP_NORTE!M168)</f>
        <v>ZIQ-ZSK</v>
      </c>
      <c r="G156" s="98" t="str">
        <f>IF(SP_NORTE!I168="","*",SP_NORTE!I168)</f>
        <v>ZSKPAT2</v>
      </c>
      <c r="H156" s="98" t="str">
        <f>IF(SP_NORTE!AB168="","*",SP_NORTE!AB168)</f>
        <v>FIXO</v>
      </c>
      <c r="I156" s="98" t="str">
        <f>IF(SP_NORTE!AC168="","*",SP_NORTE!AC168)</f>
        <v>*</v>
      </c>
      <c r="J156" s="99">
        <f>IF(SP_NORTE!AA168="","*",SP_NORTE!AA168)</f>
        <v>1</v>
      </c>
      <c r="K156" s="100">
        <f>IF(SP_NORTE!AD168="","*",SP_NORTE!AD168)</f>
        <v>0.29166666666666669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>
        <f>IF(SP_NORTE!B170="","*",SP_NORTE!B170)</f>
        <v>46091</v>
      </c>
      <c r="D158" s="97" t="str">
        <f>IF(SP_NORTE!D170="","*",SP_NORTE!D170)</f>
        <v>W75</v>
      </c>
      <c r="E158" s="97" t="str">
        <f>IF(SP_NORTE!H170="","*",SP_NORTE!H170)</f>
        <v>ZRX</v>
      </c>
      <c r="F158" s="103" t="str">
        <f>IF(SP_NORTE!M170="","*",SP_NORTE!M170)</f>
        <v>ZRQ-ZMA</v>
      </c>
      <c r="G158" s="98" t="str">
        <f>IF(SP_NORTE!I170="","*",SP_NORTE!I170)</f>
        <v>ZMA2</v>
      </c>
      <c r="H158" s="98" t="str">
        <f>IF(SP_NORTE!AB170="","*",SP_NORTE!AB170)</f>
        <v>ESCALA</v>
      </c>
      <c r="I158" s="98" t="str">
        <f>IF(SP_NORTE!AC170="","*",SP_NORTE!AC170)</f>
        <v>*</v>
      </c>
      <c r="J158" s="99" t="str">
        <f>IF(SP_NORTE!AA170="","*",SP_NORTE!AA170)</f>
        <v>1 Escala de ZTO a ZMA</v>
      </c>
      <c r="K158" s="100">
        <f>IF(SP_NORTE!AD170="","*",SP_NORTE!AD170)</f>
        <v>0.58333333333333337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tabSelected="1" workbookViewId="0">
      <selection activeCell="A2" sqref="A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1199</v>
      </c>
      <c r="V1" s="282"/>
      <c r="W1" s="282"/>
    </row>
    <row r="2" spans="1:23" ht="15" customHeight="1">
      <c r="A2" s="90" t="s">
        <v>1200</v>
      </c>
      <c r="B2" s="90" t="s">
        <v>1201</v>
      </c>
      <c r="C2" s="90" t="s">
        <v>380</v>
      </c>
      <c r="D2" s="91" t="s">
        <v>770</v>
      </c>
      <c r="E2" s="91" t="s">
        <v>4</v>
      </c>
      <c r="F2" s="91" t="s">
        <v>1202</v>
      </c>
      <c r="G2" s="91" t="s">
        <v>1203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1204</v>
      </c>
      <c r="T2" s="94" t="s">
        <v>773</v>
      </c>
      <c r="U2" s="141">
        <f ca="1">TODAY()-1</f>
        <v>46089</v>
      </c>
      <c r="V2" s="141">
        <f ca="1">U2-1</f>
        <v>46088</v>
      </c>
      <c r="W2" s="141">
        <f ca="1">V2-1</f>
        <v>46087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1</v>
      </c>
      <c r="V6" s="140">
        <f ca="1">_xlfn.XLOOKUP(G6&amp;$V$2,BS_CONTROLE[CHAVE],BS_CONTROLE[Quantidade_11],"-")</f>
        <v>1</v>
      </c>
      <c r="W6" s="140">
        <f ca="1">_xlfn.XLOOKUP(G6&amp;$W$2,BS_CONTROLE[CHAVE],BS_CONTROLE[Quantidade_11],"-")</f>
        <v>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 t="str">
        <f ca="1">_xlfn.XLOOKUP(G10&amp;$U$2,BS_CONTROLE[CHAVE],BS_CONTROLE[Quantidade_11],"-")</f>
        <v>-</v>
      </c>
      <c r="V10" s="140" t="str">
        <f ca="1">_xlfn.XLOOKUP(G10&amp;$V$2,BS_CONTROLE[CHAVE],BS_CONTROLE[Quantidade_11],"-")</f>
        <v>-</v>
      </c>
      <c r="W10" s="140">
        <f ca="1">_xlfn.XLOOKUP(G10&amp;$W$2,BS_CONTROLE[CHAVE],BS_CONTROLE[Quantidade_11],"-")</f>
        <v>1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1</v>
      </c>
      <c r="V14" s="140">
        <f ca="1">_xlfn.XLOOKUP(G14&amp;$V$2,BS_CONTROLE[CHAVE],BS_CONTROLE[Quantidade_11],"-")</f>
        <v>1</v>
      </c>
      <c r="W14" s="140">
        <f ca="1">_xlfn.XLOOKUP(G14&amp;$W$2,BS_CONTROLE[CHAVE],BS_CONTROLE[Quantidade_11],"-")</f>
        <v>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0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>
        <f ca="1">_xlfn.XLOOKUP(G17&amp;$W$2,BS_CONTROLE[CHAVE],BS_CONTROLE[Quantidade_11],"-")</f>
        <v>2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2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>
        <f ca="1">_xlfn.XLOOKUP(G21&amp;$W$2,BS_CONTROLE[CHAVE],BS_CONTROLE[Quantidade_11],"-")</f>
        <v>2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>
        <f ca="1">_xlfn.XLOOKUP(G23&amp;$W$2,BS_CONTROLE[CHAVE],BS_CONTROLE[Quantidade_11],"-")</f>
        <v>2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 t="str">
        <f ca="1">_xlfn.XLOOKUP(G26&amp;$U$2,BS_CONTROLE[CHAVE],BS_CONTROLE[Quantidade_11],"-")</f>
        <v>-</v>
      </c>
      <c r="V26" s="140" t="str">
        <f ca="1">_xlfn.XLOOKUP(G26&amp;$V$2,BS_CONTROLE[CHAVE],BS_CONTROLE[Quantidade_11],"-")</f>
        <v>-</v>
      </c>
      <c r="W26" s="140">
        <f ca="1">_xlfn.XLOOKUP(G26&amp;$W$2,BS_CONTROLE[CHAVE],BS_CONTROLE[Quantidade_11],"-")</f>
        <v>1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>
        <f ca="1">_xlfn.XLOOKUP(G29&amp;$W$2,BS_CONTROLE[CHAVE],BS_CONTROLE[Quantidade_11],"-")</f>
        <v>1248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 t="str">
        <f ca="1">_xlfn.XLOOKUP(G30&amp;$U$2,BS_CONTROLE[CHAVE],BS_CONTROLE[Quantidade_11],"-")</f>
        <v>-</v>
      </c>
      <c r="V30" s="140">
        <f ca="1">_xlfn.XLOOKUP(G30&amp;$V$2,BS_CONTROLE[CHAVE],BS_CONTROLE[Quantidade_11],"-")</f>
        <v>0</v>
      </c>
      <c r="W30" s="140">
        <f ca="1">_xlfn.XLOOKUP(G30&amp;$W$2,BS_CONTROLE[CHAVE],BS_CONTROLE[Quantidade_11],"-")</f>
        <v>0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50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 t="str">
        <f ca="1">_xlfn.XLOOKUP(G32&amp;$U$2,BS_CONTROLE[CHAVE],BS_CONTROLE[Quantidade_11],"-")</f>
        <v>-</v>
      </c>
      <c r="V32" s="140" t="str">
        <f ca="1">_xlfn.XLOOKUP(G32&amp;$V$2,BS_CONTROLE[CHAVE],BS_CONTROLE[Quantidade_11],"-")</f>
        <v>-</v>
      </c>
      <c r="W32" s="140">
        <f ca="1">_xlfn.XLOOKUP(G32&amp;$W$2,BS_CONTROLE[CHAVE],BS_CONTROLE[Quantidade_11],"-")</f>
        <v>2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</v>
      </c>
      <c r="W33" s="140">
        <f ca="1">_xlfn.XLOOKUP(G33&amp;$W$2,BS_CONTROLE[CHAVE],BS_CONTROLE[Quantidade_11],"-")</f>
        <v>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0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>
        <f ca="1">_xlfn.XLOOKUP(G36&amp;$V$2,BS_CONTROLE[CHAVE],BS_CONTROLE[Quantidade_11],"-")</f>
        <v>0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 t="str">
        <f ca="1">_xlfn.XLOOKUP(G37&amp;$U$2,BS_CONTROLE[CHAVE],BS_CONTROLE[Quantidade_11],"-")</f>
        <v>-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2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>
        <f ca="1">_xlfn.XLOOKUP(G39&amp;$W$2,BS_CONTROLE[CHAVE],BS_CONTROLE[Quantidade_11],"-")</f>
        <v>2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>
        <f ca="1">_xlfn.XLOOKUP(G40&amp;$W$2,BS_CONTROLE[CHAVE],BS_CONTROLE[Quantidade_11],"-")</f>
        <v>2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 t="str">
        <f ca="1">_xlfn.XLOOKUP(G42&amp;$U$2,BS_CONTROLE[CHAVE],BS_CONTROLE[Quantidade_11],"-")</f>
        <v>-</v>
      </c>
      <c r="V42" s="140" t="str">
        <f ca="1">_xlfn.XLOOKUP(G42&amp;$V$2,BS_CONTROLE[CHAVE],BS_CONTROLE[Quantidade_11],"-")</f>
        <v>-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>
        <f ca="1">_xlfn.XLOOKUP(G43&amp;$W$2,BS_CONTROLE[CHAVE],BS_CONTROLE[Quantidade_11],"-")</f>
        <v>1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>
        <f ca="1">_xlfn.XLOOKUP(G46&amp;$W$2,BS_CONTROLE[CHAVE],BS_CONTROLE[Quantidade_11],"-")</f>
        <v>1248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 t="str">
        <f ca="1">_xlfn.XLOOKUP(G47&amp;$U$2,BS_CONTROLE[CHAVE],BS_CONTROLE[Quantidade_11],"-")</f>
        <v>-</v>
      </c>
      <c r="V47" s="140">
        <f ca="1">_xlfn.XLOOKUP(G47&amp;$V$2,BS_CONTROLE[CHAVE],BS_CONTROLE[Quantidade_11],"-")</f>
        <v>0</v>
      </c>
      <c r="W47" s="140">
        <f ca="1">_xlfn.XLOOKUP(G47&amp;$W$2,BS_CONTROLE[CHAVE],BS_CONTROLE[Quantidade_11],"-")</f>
        <v>0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50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>
        <f ca="1">_xlfn.XLOOKUP(G49&amp;$W$2,BS_CONTROLE[CHAVE],BS_CONTROLE[Quantidade_11],"-")</f>
        <v>2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</v>
      </c>
      <c r="W50" s="140">
        <f ca="1">_xlfn.XLOOKUP(G50&amp;$W$2,BS_CONTROLE[CHAVE],BS_CONTROLE[Quantidade_11],"-")</f>
        <v>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0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 t="str">
        <f ca="1">_xlfn.XLOOKUP(G52&amp;$V$2,BS_CONTROLE[CHAVE],BS_CONTROLE[Quantidade_11],"-")</f>
        <v>-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0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 t="str">
        <f ca="1">_xlfn.XLOOKUP(G54&amp;$U$2,BS_CONTROLE[CHAVE],BS_CONTROLE[Quantidade_11],"-")</f>
        <v>-</v>
      </c>
      <c r="V54" s="140">
        <f ca="1">_xlfn.XLOOKUP(G54&amp;$V$2,BS_CONTROLE[CHAVE],BS_CONTROLE[Quantidade_11],"-")</f>
        <v>0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 t="str">
        <f ca="1">_xlfn.XLOOKUP(G55&amp;$U$2,BS_CONTROLE[CHAVE],BS_CONTROLE[Quantidade_11],"-")</f>
        <v>-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2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Contrato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6.9444444444444447E-4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>
        <f ca="1">_xlfn.XLOOKUP(G57&amp;$W$2,BS_CONTROLE[CHAVE],BS_CONTROLE[Quantidade_11],"-")</f>
        <v>2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Contrato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6.9444444444444447E-4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>
        <f ca="1">_xlfn.XLOOKUP(G58&amp;$W$2,BS_CONTROLE[CHAVE],BS_CONTROLE[Quantidade_11],"-")</f>
        <v>2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>
        <f ca="1">_xlfn.XLOOKUP(G60&amp;$W$2,BS_CONTROLE[CHAVE],BS_CONTROLE[Quantidade_11],"-")</f>
        <v>1</v>
      </c>
    </row>
    <row r="61" spans="1:23" hidden="1">
      <c r="A61" s="150" t="str">
        <f>IF(SP_NORTE!Y64="","*",SP_NORTE!Y64)</f>
        <v>*</v>
      </c>
      <c r="B61" s="150" t="str">
        <f>IF(SP_NORTE!X64="","*",SP_NORTE!X64)</f>
        <v>Contrato</v>
      </c>
      <c r="C61" s="150" t="str">
        <f>IF(SP_NORTE!Z64="","*",SP_NORTE!Z64)</f>
        <v>*</v>
      </c>
      <c r="D61" s="142" t="str">
        <f>IF(SP_NORTE!S64="","*",SP_NORTE!S64)</f>
        <v>SP NORTE</v>
      </c>
      <c r="E61" s="142" t="str">
        <f>IF(SP_NORTE!T64="","*",SP_NORTE!T64)</f>
        <v>ZCZ-ZTI</v>
      </c>
      <c r="F61" s="149">
        <f>IF(SP_NORTE!B64="","*",SP_NORTE!B64)</f>
        <v>46085</v>
      </c>
      <c r="G61" s="149" t="str">
        <f>IF(SP_NORTE!D64="","*",SP_NORTE!D64)</f>
        <v>MOD SPN</v>
      </c>
      <c r="H61" s="149" t="str">
        <f>IF(SP_NORTE!F64="","*",SP_NORTE!F64)</f>
        <v>BLOCO</v>
      </c>
      <c r="I61" s="149" t="str">
        <f>IF(SP_NORTE!H64="","*",SP_NORTE!H64)</f>
        <v>-</v>
      </c>
      <c r="J61" s="149" t="str">
        <f>IF(SP_NORTE!I64="","*",SP_NORTE!I64)</f>
        <v>-</v>
      </c>
      <c r="K61" s="142" t="str">
        <f>IF(SP_NORTE!M64="","*",SP_NORTE!M64)</f>
        <v>ZDG-PAT</v>
      </c>
      <c r="L61" s="142" t="str">
        <f>IF(SP_NORTE!N64="","*",SP_NORTE!N64)</f>
        <v>ZMA1</v>
      </c>
      <c r="M61" s="143">
        <f>IF(SP_NORTE!J64="","*",SP_NORTE!J64)</f>
        <v>73</v>
      </c>
      <c r="N61" s="148">
        <f>IF(SP_NORTE!K64="","*",SP_NORTE!K64)</f>
        <v>42.3</v>
      </c>
      <c r="O61" s="148" t="str">
        <f>IF(SP_NORTE!L64="","*",SP_NORTE!L64)</f>
        <v>-</v>
      </c>
      <c r="P61" s="147">
        <f>IF(SP_NORTE!O64="","*",SP_NORTE!O64)</f>
        <v>0.33333333333333331</v>
      </c>
      <c r="Q61" s="147">
        <f>IF(SP_NORTE!P64="","*",SP_NORTE!P64)</f>
        <v>0.16666666666666666</v>
      </c>
      <c r="R61" s="149" t="str">
        <f>IF(SP_NORTE!Q64="","*",CONCATENATE(SP_NORTE!Q64," ",SP_NORTE!R64))</f>
        <v>1 BINÁRIO</v>
      </c>
      <c r="S61" s="149" t="str">
        <f>IF(SP_NORTE!V64="","*",SP_NORTE!V64)</f>
        <v>luiz granado</v>
      </c>
      <c r="T61" s="149" t="str">
        <f>IF(SP_NORTE!W64="","*",SP_NORTE!W64)</f>
        <v xml:space="preserve">Bloco de modernizçaão 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>
        <f ca="1">_xlfn.XLOOKUP(G61&amp;$W$2,BS_CONTROLE[CHAVE],BS_CONTROLE[Quantidade_11],"-")</f>
        <v>1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>
        <f ca="1">_xlfn.XLOOKUP(G64&amp;$W$2,BS_CONTROLE[CHAVE],BS_CONTROLE[Quantidade_11],"-")</f>
        <v>1248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 t="str">
        <f ca="1">_xlfn.XLOOKUP(G65&amp;$U$2,BS_CONTROLE[CHAVE],BS_CONTROLE[Quantidade_11],"-")</f>
        <v>-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50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1</v>
      </c>
      <c r="W67" s="140">
        <f ca="1">_xlfn.XLOOKUP(G67&amp;$W$2,BS_CONTROLE[CHAVE],BS_CONTROLE[Quantidade_11],"-")</f>
        <v>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>
        <f ca="1">_xlfn.XLOOKUP(G68&amp;$W$2,BS_CONTROLE[CHAVE],BS_CONTROLE[Quantidade_11],"-")</f>
        <v>2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0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0</v>
      </c>
      <c r="W70" s="140">
        <f ca="1">_xlfn.XLOOKUP(G70&amp;$W$2,BS_CONTROLE[CHAVE],BS_CONTROLE[Quantidade_11],"-")</f>
        <v>0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 t="str">
        <f ca="1">_xlfn.XLOOKUP(G71&amp;$U$2,BS_CONTROLE[CHAVE],BS_CONTROLE[Quantidade_11],"-")</f>
        <v>-</v>
      </c>
      <c r="V71" s="140">
        <f ca="1">_xlfn.XLOOKUP(G71&amp;$V$2,BS_CONTROLE[CHAVE],BS_CONTROLE[Quantidade_11],"-")</f>
        <v>0</v>
      </c>
      <c r="W71" s="140">
        <f ca="1">_xlfn.XLOOKUP(G71&amp;$W$2,BS_CONTROLE[CHAVE],BS_CONTROLE[Quantidade_11],"-")</f>
        <v>0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 t="str">
        <f ca="1">_xlfn.XLOOKUP(G72&amp;$U$2,BS_CONTROLE[CHAVE],BS_CONTROLE[Quantidade_11],"-")</f>
        <v>-</v>
      </c>
      <c r="V72" s="140">
        <f ca="1">_xlfn.XLOOKUP(G72&amp;$V$2,BS_CONTROLE[CHAVE],BS_CONTROLE[Quantidade_11],"-")</f>
        <v>1</v>
      </c>
      <c r="W72" s="140">
        <f ca="1">_xlfn.XLOOKUP(G72&amp;$W$2,BS_CONTROLE[CHAVE],BS_CONTROLE[Quantidade_11],"-")</f>
        <v>2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 t="str">
        <f ca="1">_xlfn.XLOOKUP(G73&amp;$V$2,BS_CONTROLE[CHAVE],BS_CONTROLE[Quantidade_11],"-")</f>
        <v>-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>
        <f ca="1">_xlfn.XLOOKUP(G74&amp;$W$2,BS_CONTROLE[CHAVE],BS_CONTROLE[Quantidade_11],"-")</f>
        <v>2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>
        <f ca="1">_xlfn.XLOOKUP(G75&amp;$W$2,BS_CONTROLE[CHAVE],BS_CONTROLE[Quantidade_11],"-")</f>
        <v>2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>
        <f ca="1">_xlfn.XLOOKUP(G78&amp;$W$2,BS_CONTROLE[CHAVE],BS_CONTROLE[Quantidade_11],"-")</f>
        <v>1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>
        <f ca="1">_xlfn.XLOOKUP(G81&amp;$W$2,BS_CONTROLE[CHAVE],BS_CONTROLE[Quantidade_11],"-")</f>
        <v>0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>
        <f ca="1">_xlfn.XLOOKUP(G82&amp;$W$2,BS_CONTROLE[CHAVE],BS_CONTROLE[Quantidade_11],"-")</f>
        <v>1248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 t="str">
        <f ca="1">_xlfn.XLOOKUP(G83&amp;$U$2,BS_CONTROLE[CHAVE],BS_CONTROLE[Quantidade_11],"-")</f>
        <v>-</v>
      </c>
      <c r="V83" s="140">
        <f ca="1">_xlfn.XLOOKUP(G83&amp;$V$2,BS_CONTROLE[CHAVE],BS_CONTROLE[Quantidade_11],"-")</f>
        <v>0</v>
      </c>
      <c r="W83" s="140">
        <f ca="1">_xlfn.XLOOKUP(G83&amp;$W$2,BS_CONTROLE[CHAVE],BS_CONTROLE[Quantidade_11],"-")</f>
        <v>0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1</v>
      </c>
      <c r="V84" s="140">
        <f ca="1">_xlfn.XLOOKUP(G84&amp;$V$2,BS_CONTROLE[CHAVE],BS_CONTROLE[Quantidade_11],"-")</f>
        <v>1</v>
      </c>
      <c r="W84" s="140">
        <f ca="1">_xlfn.XLOOKUP(G84&amp;$W$2,BS_CONTROLE[CHAVE],BS_CONTROLE[Quantidade_11],"-")</f>
        <v>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>
        <f ca="1">_xlfn.XLOOKUP(G85&amp;$W$2,BS_CONTROLE[CHAVE],BS_CONTROLE[Quantidade_11],"-")</f>
        <v>2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50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0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0</v>
      </c>
      <c r="W88" s="140">
        <f ca="1">_xlfn.XLOOKUP(G88&amp;$W$2,BS_CONTROLE[CHAVE],BS_CONTROLE[Quantidade_11],"-")</f>
        <v>0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 t="str">
        <f ca="1">_xlfn.XLOOKUP(G89&amp;$U$2,BS_CONTROLE[CHAVE],BS_CONTROLE[Quantidade_11],"-")</f>
        <v>-</v>
      </c>
      <c r="V89" s="140">
        <f ca="1">_xlfn.XLOOKUP(G89&amp;$V$2,BS_CONTROLE[CHAVE],BS_CONTROLE[Quantidade_11],"-")</f>
        <v>0</v>
      </c>
      <c r="W89" s="140">
        <f ca="1">_xlfn.XLOOKUP(G89&amp;$W$2,BS_CONTROLE[CHAVE],BS_CONTROLE[Quantidade_11],"-")</f>
        <v>0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>
        <f ca="1">_xlfn.XLOOKUP(G90&amp;$W$2,BS_CONTROLE[CHAVE],BS_CONTROLE[Quantidade_11],"-")</f>
        <v>0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>
        <f ca="1">_xlfn.XLOOKUP(G91&amp;$W$2,BS_CONTROLE[CHAVE],BS_CONTROLE[Quantidade_11],"-")</f>
        <v>1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 t="str">
        <f ca="1">_xlfn.XLOOKUP(G92&amp;$U$2,BS_CONTROLE[CHAVE],BS_CONTROLE[Quantidade_11],"-")</f>
        <v>-</v>
      </c>
      <c r="V92" s="140">
        <f ca="1">_xlfn.XLOOKUP(G92&amp;$V$2,BS_CONTROLE[CHAVE],BS_CONTROLE[Quantidade_11],"-")</f>
        <v>1</v>
      </c>
      <c r="W92" s="140">
        <f ca="1">_xlfn.XLOOKUP(G92&amp;$W$2,BS_CONTROLE[CHAVE],BS_CONTROLE[Quantidade_11],"-")</f>
        <v>2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>
        <f ca="1">_xlfn.XLOOKUP(G93&amp;$W$2,BS_CONTROLE[CHAVE],BS_CONTROLE[Quantidade_11],"-")</f>
        <v>1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>
        <f ca="1">_xlfn.XLOOKUP(G94&amp;$W$2,BS_CONTROLE[CHAVE],BS_CONTROLE[Quantidade_11],"-")</f>
        <v>2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>
        <f ca="1">_xlfn.XLOOKUP(G95&amp;$W$2,BS_CONTROLE[CHAVE],BS_CONTROLE[Quantidade_11],"-")</f>
        <v>2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 t="str">
        <f ca="1">_xlfn.XLOOKUP(G96&amp;$V$2,BS_CONTROLE[CHAVE],BS_CONTROLE[Quantidade_11],"-")</f>
        <v>-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>
        <f ca="1">_xlfn.XLOOKUP(G97&amp;$W$2,BS_CONTROLE[CHAVE],BS_CONTROLE[Quantidade_11],"-")</f>
        <v>1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>
        <f ca="1">_xlfn.XLOOKUP(G99&amp;$W$2,BS_CONTROLE[CHAVE],BS_CONTROLE[Quantidade_11],"-")</f>
        <v>1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>
        <f ca="1">_xlfn.XLOOKUP(G100&amp;$W$2,BS_CONTROLE[CHAVE],BS_CONTROLE[Quantidade_11],"-")</f>
        <v>1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 t="str">
        <f ca="1">_xlfn.XLOOKUP(G102&amp;$U$2,BS_CONTROLE[CHAVE],BS_CONTROLE[Quantidade_11],"-")</f>
        <v>-</v>
      </c>
      <c r="V102" s="140">
        <f ca="1">_xlfn.XLOOKUP(G102&amp;$V$2,BS_CONTROLE[CHAVE],BS_CONTROLE[Quantidade_11],"-")</f>
        <v>0</v>
      </c>
      <c r="W102" s="140">
        <f ca="1">_xlfn.XLOOKUP(G102&amp;$W$2,BS_CONTROLE[CHAVE],BS_CONTROLE[Quantidade_11],"-")</f>
        <v>0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1</v>
      </c>
      <c r="V105" s="140">
        <f ca="1">_xlfn.XLOOKUP(G105&amp;$V$2,BS_CONTROLE[CHAVE],BS_CONTROLE[Quantidade_11],"-")</f>
        <v>1</v>
      </c>
      <c r="W105" s="140">
        <f ca="1">_xlfn.XLOOKUP(G105&amp;$W$2,BS_CONTROLE[CHAVE],BS_CONTROLE[Quantidade_11],"-")</f>
        <v>0</v>
      </c>
    </row>
    <row r="106" spans="1:23" hidden="1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50</v>
      </c>
    </row>
    <row r="107" spans="1:23" hidden="1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0</v>
      </c>
    </row>
    <row r="108" spans="1:23" hidden="1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0</v>
      </c>
      <c r="W108" s="140">
        <f ca="1">_xlfn.XLOOKUP(G108&amp;$W$2,BS_CONTROLE[CHAVE],BS_CONTROLE[Quantidade_11],"-")</f>
        <v>0</v>
      </c>
    </row>
    <row r="109" spans="1:23" hidden="1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 t="str">
        <f ca="1">_xlfn.XLOOKUP(G109&amp;$U$2,BS_CONTROLE[CHAVE],BS_CONTROLE[Quantidade_11],"-")</f>
        <v>-</v>
      </c>
      <c r="V109" s="140">
        <f ca="1">_xlfn.XLOOKUP(G109&amp;$V$2,BS_CONTROLE[CHAVE],BS_CONTROLE[Quantidade_11],"-")</f>
        <v>0</v>
      </c>
      <c r="W109" s="140">
        <f ca="1">_xlfn.XLOOKUP(G109&amp;$W$2,BS_CONTROLE[CHAVE],BS_CONTROLE[Quantidade_11],"-")</f>
        <v>0</v>
      </c>
    </row>
    <row r="110" spans="1:23" hidden="1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>
        <f ca="1">_xlfn.XLOOKUP(G110&amp;$V$2,BS_CONTROLE[CHAVE],BS_CONTROLE[Quantidade_11],"-")</f>
        <v>2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 t="str">
        <f ca="1">_xlfn.XLOOKUP(G112&amp;$U$2,BS_CONTROLE[CHAVE],BS_CONTROLE[Quantidade_11],"-")</f>
        <v>-</v>
      </c>
      <c r="V112" s="140">
        <f ca="1">_xlfn.XLOOKUP(G112&amp;$V$2,BS_CONTROLE[CHAVE],BS_CONTROLE[Quantidade_11],"-")</f>
        <v>1</v>
      </c>
      <c r="W112" s="140">
        <f ca="1">_xlfn.XLOOKUP(G112&amp;$W$2,BS_CONTROLE[CHAVE],BS_CONTROLE[Quantidade_11],"-")</f>
        <v>2</v>
      </c>
    </row>
    <row r="113" spans="1:23" hidden="1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>
        <f ca="1">_xlfn.XLOOKUP(G113&amp;$V$2,BS_CONTROLE[CHAVE],BS_CONTROLE[Quantidade_11],"-")</f>
        <v>1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>
        <f ca="1">_xlfn.XLOOKUP(G115&amp;$V$2,BS_CONTROLE[CHAVE],BS_CONTROLE[Quantidade_11],"-")</f>
        <v>0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0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0</v>
      </c>
      <c r="W119" s="140">
        <f ca="1">_xlfn.XLOOKUP(G119&amp;$W$2,BS_CONTROLE[CHAVE],BS_CONTROLE[Quantidade_11],"-")</f>
        <v>0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50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1</v>
      </c>
      <c r="V123" s="140">
        <f ca="1">_xlfn.XLOOKUP(G123&amp;$V$2,BS_CONTROLE[CHAVE],BS_CONTROLE[Quantidade_11],"-")</f>
        <v>1</v>
      </c>
      <c r="W123" s="140">
        <f ca="1">_xlfn.XLOOKUP(G123&amp;$W$2,BS_CONTROLE[CHAVE],BS_CONTROLE[Quantidade_11],"-")</f>
        <v>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Extra</v>
      </c>
      <c r="C124" s="150" t="str">
        <f>IF(SP_NORTE!Z127="","*",SP_NORTE!Z127)</f>
        <v>*</v>
      </c>
      <c r="D124" s="142" t="str">
        <f>IF(SP_NORTE!S127="","*",SP_NORTE!S127)</f>
        <v>SP NORTE</v>
      </c>
      <c r="E124" s="142" t="str">
        <f>IF(SP_NORTE!T127="","*",SP_NORTE!T127)</f>
        <v>ZRX-ZTI</v>
      </c>
      <c r="F124" s="149">
        <f>IF(SP_NORTE!B127="","*",SP_NORTE!B127)</f>
        <v>46089</v>
      </c>
      <c r="G124" s="149" t="str">
        <f>IF(SP_NORTE!D127="","*",SP_NORTE!D127)</f>
        <v>W75</v>
      </c>
      <c r="H124" s="149" t="str">
        <f>IF(SP_NORTE!F127="","*",SP_NORTE!F127)</f>
        <v>MECANIZAÇÃO - CAPINA QUÍMICA</v>
      </c>
      <c r="I124" s="149" t="str">
        <f>IF(SP_NORTE!H127="","*",SP_NORTE!H127)</f>
        <v>ZRX</v>
      </c>
      <c r="J124" s="149" t="str">
        <f>IF(SP_NORTE!I127="","*",SP_NORTE!I127)</f>
        <v>ZMA2</v>
      </c>
      <c r="K124" s="142" t="str">
        <f>IF(SP_NORTE!M127="","*",SP_NORTE!M127)</f>
        <v>ZRQ-ZMA</v>
      </c>
      <c r="L124" s="142" t="str">
        <f>IF(SP_NORTE!N127="","*",SP_NORTE!N127)</f>
        <v>ZRQZMA</v>
      </c>
      <c r="M124" s="143">
        <f>IF(SP_NORTE!J127="","*",SP_NORTE!J127)</f>
        <v>70</v>
      </c>
      <c r="N124" s="148">
        <f>IF(SP_NORTE!K127="","*",SP_NORTE!K127)</f>
        <v>136</v>
      </c>
      <c r="O124" s="148" t="str">
        <f>IF(SP_NORTE!L127="","*",SP_NORTE!L127)</f>
        <v>*</v>
      </c>
      <c r="P124" s="147">
        <f>IF(SP_NORTE!O127="","*",SP_NORTE!O127)</f>
        <v>0.95833333333333337</v>
      </c>
      <c r="Q124" s="147">
        <f>IF(SP_NORTE!P127="","*",SP_NORTE!P127)</f>
        <v>4.1666666666666664E-2</v>
      </c>
      <c r="R124" s="149" t="str">
        <f>IF(SP_NORTE!Q127="","*",CONCATENATE(SP_NORTE!Q127," ",SP_NORTE!R127))</f>
        <v>1 KM</v>
      </c>
      <c r="S124" s="149" t="str">
        <f>IF(SP_NORTE!V127="","*",SP_NORTE!V127)</f>
        <v>Antonioni</v>
      </c>
      <c r="T124" s="149" t="str">
        <f>IF(SP_NORTE!W127="","*",SP_NORTE!W127)</f>
        <v>Capina Química</v>
      </c>
      <c r="U124" s="140">
        <f ca="1">_xlfn.XLOOKUP(G124&amp;$U$2,BS_CONTROLE[CHAVE],BS_CONTROLE[Quantidade_11],"-")</f>
        <v>0</v>
      </c>
      <c r="V124" s="140" t="str">
        <f ca="1">_xlfn.XLOOKUP(G124&amp;$V$2,BS_CONTROLE[CHAVE],BS_CONTROLE[Quantidade_11],"-")</f>
        <v>-</v>
      </c>
      <c r="W124" s="140">
        <f ca="1">_xlfn.XLOOKUP(G124&amp;$W$2,BS_CONTROLE[CHAVE],BS_CONTROLE[Quantidade_11],"-")</f>
        <v>0</v>
      </c>
    </row>
    <row r="125" spans="1:23" hidden="1">
      <c r="A125" s="150" t="str">
        <f>IF(SP_NORTE!Y128="","*",SP_NORTE!Y128)</f>
        <v>OPORTUNIDADE</v>
      </c>
      <c r="B125" s="150" t="str">
        <f>IF(SP_NORTE!X128="","*",SP_NORTE!X128)</f>
        <v>Oportunidade</v>
      </c>
      <c r="C125" s="150" t="str">
        <f>IF(SP_NORTE!Z128="","*",SP_NORTE!Z128)</f>
        <v>*</v>
      </c>
      <c r="D125" s="142" t="str">
        <f>IF(SP_NORTE!S128="","*",SP_NORTE!S128)</f>
        <v>SP NORTE</v>
      </c>
      <c r="E125" s="142" t="str">
        <f>IF(SP_NORTE!T128="","*",SP_NORTE!T128)</f>
        <v>TMI-ZEB</v>
      </c>
      <c r="F125" s="149">
        <f>IF(SP_NORTE!B128="","*",SP_NORTE!B128)</f>
        <v>46090</v>
      </c>
      <c r="G125" s="149" t="str">
        <f>IF(SP_NORTE!D128="","*",SP_NORTE!D128)</f>
        <v>W57</v>
      </c>
      <c r="H125" s="149" t="str">
        <f>IF(SP_NORTE!F128="","*",SP_NORTE!F128)</f>
        <v>DESLOCAMENTO</v>
      </c>
      <c r="I125" s="149" t="str">
        <f>IF(SP_NORTE!H128="","*",SP_NORTE!H128)</f>
        <v>ZJA2</v>
      </c>
      <c r="J125" s="149" t="str">
        <f>IF(SP_NORTE!I128="","*",SP_NORTE!I128)</f>
        <v>ZRU2</v>
      </c>
      <c r="K125" s="142" t="str">
        <f>IF(SP_NORTE!M128="","*",SP_NORTE!M128)</f>
        <v>ZJA-ZRU</v>
      </c>
      <c r="L125" s="142" t="str">
        <f>IF(SP_NORTE!N128="","*",SP_NORTE!N128)</f>
        <v>ZJAZRU</v>
      </c>
      <c r="M125" s="143">
        <f>IF(SP_NORTE!J128="","*",SP_NORTE!J128)</f>
        <v>73</v>
      </c>
      <c r="N125" s="148">
        <f>IF(SP_NORTE!K128="","*",SP_NORTE!K128)</f>
        <v>372</v>
      </c>
      <c r="O125" s="148" t="str">
        <f>IF(SP_NORTE!L128="","*",SP_NORTE!L128)</f>
        <v>-</v>
      </c>
      <c r="P125" s="147">
        <f>IF(SP_NORTE!O128="","*",SP_NORTE!O128)</f>
        <v>0.41666666666666669</v>
      </c>
      <c r="Q125" s="147">
        <f>IF(SP_NORTE!P128="","*",SP_NORTE!P128)</f>
        <v>4.1666666666666664E-2</v>
      </c>
      <c r="R125" s="149" t="str">
        <f>IF(SP_NORTE!Q128="","*",CONCATENATE(SP_NORTE!Q128," ",SP_NORTE!R128))</f>
        <v>1 BINÁRIO</v>
      </c>
      <c r="S125" s="149" t="str">
        <f>IF(SP_NORTE!V128="","*",SP_NORTE!V128)</f>
        <v>Nelson</v>
      </c>
      <c r="T125" s="149" t="str">
        <f>IF(SP_NORTE!W128="","*",SP_NORTE!W128)</f>
        <v xml:space="preserve">Deslocamento para ZRU </v>
      </c>
      <c r="U125" s="140" t="str">
        <f ca="1">_xlfn.XLOOKUP(G125&amp;$U$2,BS_CONTROLE[CHAVE],BS_CONTROLE[Quantidade_11],"-")</f>
        <v>-</v>
      </c>
      <c r="V125" s="140">
        <f ca="1">_xlfn.XLOOKUP(G125&amp;$V$2,BS_CONTROLE[CHAVE],BS_CONTROLE[Quantidade_11],"-")</f>
        <v>0</v>
      </c>
      <c r="W125" s="140">
        <f ca="1">_xlfn.XLOOKUP(G125&amp;$W$2,BS_CONTROLE[CHAVE],BS_CONTROLE[Quantidade_11],"-")</f>
        <v>0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OPORTUNIDADE</v>
      </c>
      <c r="B127" s="150" t="str">
        <f>IF(SP_NORTE!X130="","*",SP_NORTE!X130)</f>
        <v>Oportunidade</v>
      </c>
      <c r="C127" s="150" t="str">
        <f>IF(SP_NORTE!Z130="","*",SP_NORTE!Z130)</f>
        <v>*</v>
      </c>
      <c r="D127" s="142" t="str">
        <f>IF(SP_NORTE!S130="","*",SP_NORTE!S130)</f>
        <v>SP NORTE</v>
      </c>
      <c r="E127" s="142" t="str">
        <f>IF(SP_NORTE!T130="","*",SP_NORTE!T130)</f>
        <v>TMI-ZEB</v>
      </c>
      <c r="F127" s="149">
        <f>IF(SP_NORTE!B130="","*",SP_NORTE!B130)</f>
        <v>46090</v>
      </c>
      <c r="G127" s="149" t="str">
        <f>IF(SP_NORTE!D130="","*",SP_NORTE!D130)</f>
        <v>JULIO (TF-648)</v>
      </c>
      <c r="H127" s="149" t="str">
        <f>IF(SP_NORTE!F130="","*",SP_NORTE!F130)</f>
        <v>PDM - SOLDA</v>
      </c>
      <c r="I127" s="149" t="str">
        <f>IF(SP_NORTE!H130="","*",SP_NORTE!H130)</f>
        <v>-</v>
      </c>
      <c r="J127" s="149" t="str">
        <f>IF(SP_NORTE!I130="","*",SP_NORTE!I130)</f>
        <v>-</v>
      </c>
      <c r="K127" s="142" t="str">
        <f>IF(SP_NORTE!M130="","*",SP_NORTE!M130)</f>
        <v>ZGI-ZFN</v>
      </c>
      <c r="L127" s="142" t="str">
        <f>IF(SP_NORTE!N130="","*",SP_NORTE!N130)</f>
        <v>332ZFN</v>
      </c>
      <c r="M127" s="143">
        <f>IF(SP_NORTE!J130="","*",SP_NORTE!J130)</f>
        <v>73</v>
      </c>
      <c r="N127" s="148">
        <f>IF(SP_NORTE!K130="","*",SP_NORTE!K130)</f>
        <v>335.1</v>
      </c>
      <c r="O127" s="148" t="str">
        <f>IF(SP_NORTE!L130="","*",SP_NORTE!L130)</f>
        <v>-</v>
      </c>
      <c r="P127" s="147">
        <f>IF(SP_NORTE!O130="","*",SP_NORTE!O130)</f>
        <v>0.375</v>
      </c>
      <c r="Q127" s="147">
        <f>IF(SP_NORTE!P130="","*",SP_NORTE!P130)</f>
        <v>6.25E-2</v>
      </c>
      <c r="R127" s="149" t="str">
        <f>IF(SP_NORTE!Q130="","*",CONCATENATE(SP_NORTE!Q130," ",SP_NORTE!R130))</f>
        <v>1 Nº DE SOLDA</v>
      </c>
      <c r="S127" s="149" t="str">
        <f>IF(SP_NORTE!V130="","*",SP_NORTE!V130)</f>
        <v>Josuel</v>
      </c>
      <c r="T127" s="149" t="str">
        <f>IF(SP_NORTE!W130="","*",SP_NORTE!W130)</f>
        <v xml:space="preserve">Execução de solda - Condicionado a temperatura 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>
        <f ca="1">_xlfn.XLOOKUP(G127&amp;$W$2,BS_CONTROLE[CHAVE],BS_CONTROLE[Quantidade_11],"-")</f>
        <v>1</v>
      </c>
    </row>
    <row r="128" spans="1:23" hidden="1">
      <c r="A128" s="150" t="str">
        <f>IF(SP_NORTE!Y131="","*",SP_NORTE!Y131)</f>
        <v>OPORTUNIDADE</v>
      </c>
      <c r="B128" s="150" t="str">
        <f>IF(SP_NORTE!X131="","*",SP_NORTE!X131)</f>
        <v>Oportunidade</v>
      </c>
      <c r="C128" s="150" t="str">
        <f>IF(SP_NORTE!Z131="","*",SP_NORTE!Z131)</f>
        <v>*</v>
      </c>
      <c r="D128" s="142" t="str">
        <f>IF(SP_NORTE!S131="","*",SP_NORTE!S131)</f>
        <v>SP NORTE</v>
      </c>
      <c r="E128" s="142" t="str">
        <f>IF(SP_NORTE!T131="","*",SP_NORTE!T131)</f>
        <v>TMI-ZEB</v>
      </c>
      <c r="F128" s="149">
        <f>IF(SP_NORTE!B131="","*",SP_NORTE!B131)</f>
        <v>46090</v>
      </c>
      <c r="G128" s="149" t="str">
        <f>IF(SP_NORTE!D131="","*",SP_NORTE!D131)</f>
        <v>V97</v>
      </c>
      <c r="H128" s="149" t="str">
        <f>IF(SP_NORTE!F131="","*",SP_NORTE!F131)</f>
        <v>DETECÇÃO - ULTRASSOM - SPERRY</v>
      </c>
      <c r="I128" s="149" t="str">
        <f>IF(SP_NORTE!H131="","*",SP_NORTE!H131)</f>
        <v>286ZZM</v>
      </c>
      <c r="J128" s="149" t="str">
        <f>IF(SP_NORTE!I131="","*",SP_NORTE!I131)</f>
        <v xml:space="preserve">ZEC </v>
      </c>
      <c r="K128" s="142" t="str">
        <f>IF(SP_NORTE!M131="","*",SP_NORTE!M131)</f>
        <v>ZZM-ZEB</v>
      </c>
      <c r="L128" s="142" t="str">
        <f>IF(SP_NORTE!N131="","*",SP_NORTE!N131)</f>
        <v>ZZMZEB</v>
      </c>
      <c r="M128" s="143">
        <f>IF(SP_NORTE!J131="","*",SP_NORTE!J131)</f>
        <v>73</v>
      </c>
      <c r="N128" s="148">
        <f>IF(SP_NORTE!K131="","*",SP_NORTE!K131)</f>
        <v>287.2</v>
      </c>
      <c r="O128" s="148" t="str">
        <f>IF(SP_NORTE!L131="","*",SP_NORTE!L131)</f>
        <v>-</v>
      </c>
      <c r="P128" s="147">
        <f>IF(SP_NORTE!O131="","*",SP_NORTE!O131)</f>
        <v>0.35416666666666669</v>
      </c>
      <c r="Q128" s="147">
        <f>IF(SP_NORTE!P131="","*",SP_NORTE!P131)</f>
        <v>4.1666666666666664E-2</v>
      </c>
      <c r="R128" s="149" t="str">
        <f>IF(SP_NORTE!Q131="","*",CONCATENATE(SP_NORTE!Q131," ",SP_NORTE!R131))</f>
        <v>27 KM</v>
      </c>
      <c r="S128" s="149" t="str">
        <f>IF(SP_NORTE!V131="","*",SP_NORTE!V131)</f>
        <v>Savio</v>
      </c>
      <c r="T128" s="149" t="str">
        <f>IF(SP_NORTE!W131="","*",SP_NORTE!W131)</f>
        <v>Inspeção Sperry - ZZMZEC</v>
      </c>
      <c r="U128" s="140">
        <f ca="1">_xlfn.XLOOKUP(G128&amp;$U$2,BS_CONTROLE[CHAVE],BS_CONTROLE[Quantidade_11],"-")</f>
        <v>0</v>
      </c>
      <c r="V128" s="140">
        <f ca="1">_xlfn.XLOOKUP(G128&amp;$V$2,BS_CONTROLE[CHAVE],BS_CONTROLE[Quantidade_11],"-")</f>
        <v>0</v>
      </c>
      <c r="W128" s="140">
        <f ca="1">_xlfn.XLOOKUP(G128&amp;$W$2,BS_CONTROLE[CHAVE],BS_CONTROLE[Quantidade_11],"-")</f>
        <v>50</v>
      </c>
    </row>
    <row r="129" spans="1:23" hidden="1">
      <c r="A129" s="150" t="str">
        <f>IF(SP_NORTE!Y132="","*",SP_NORTE!Y132)</f>
        <v>OPORTUNIDADE</v>
      </c>
      <c r="B129" s="150" t="str">
        <f>IF(SP_NORTE!X132="","*",SP_NORTE!X132)</f>
        <v>Oportunidade</v>
      </c>
      <c r="C129" s="150" t="str">
        <f>IF(SP_NORTE!Z132="","*",SP_NORTE!Z132)</f>
        <v>*</v>
      </c>
      <c r="D129" s="142" t="str">
        <f>IF(SP_NORTE!S132="","*",SP_NORTE!S132)</f>
        <v>SP NORTE</v>
      </c>
      <c r="E129" s="142" t="str">
        <f>IF(SP_NORTE!T132="","*",SP_NORTE!T132)</f>
        <v>TMI-ZEB</v>
      </c>
      <c r="F129" s="149">
        <f>IF(SP_NORTE!B132="","*",SP_NORTE!B132)</f>
        <v>46090</v>
      </c>
      <c r="G129" s="149" t="str">
        <f>IF(SP_NORTE!D132="","*",SP_NORTE!D132)</f>
        <v>V19</v>
      </c>
      <c r="H129" s="149" t="str">
        <f>IF(SP_NORTE!F132="","*",SP_NORTE!F132)</f>
        <v>VARRIÇÃO</v>
      </c>
      <c r="I129" s="149" t="str">
        <f>IF(SP_NORTE!H132="","*",SP_NORTE!H132)</f>
        <v>ZDP2</v>
      </c>
      <c r="J129" s="149" t="str">
        <f>IF(SP_NORTE!I132="","*",SP_NORTE!I132)</f>
        <v>ZDP</v>
      </c>
      <c r="K129" s="142" t="str">
        <f>IF(SP_NORTE!M132="","*",SP_NORTE!M132)</f>
        <v>ZKY-ZZM</v>
      </c>
      <c r="L129" s="142">
        <f>IF(SP_NORTE!N132="","*",SP_NORTE!N132)</f>
        <v>282286</v>
      </c>
      <c r="M129" s="143">
        <f>IF(SP_NORTE!J132="","*",SP_NORTE!J132)</f>
        <v>73</v>
      </c>
      <c r="N129" s="148">
        <f>IF(SP_NORTE!K132="","*",SP_NORTE!K132)</f>
        <v>282</v>
      </c>
      <c r="O129" s="148">
        <f>IF(SP_NORTE!L132="","*",SP_NORTE!L132)</f>
        <v>288.60000000000002</v>
      </c>
      <c r="P129" s="147">
        <f>IF(SP_NORTE!O132="","*",SP_NORTE!O132)</f>
        <v>0.375</v>
      </c>
      <c r="Q129" s="147">
        <f>IF(SP_NORTE!P132="","*",SP_NORTE!P132)</f>
        <v>6.25E-2</v>
      </c>
      <c r="R129" s="149" t="str">
        <f>IF(SP_NORTE!Q132="","*",CONCATENATE(SP_NORTE!Q132," ",SP_NORTE!R132))</f>
        <v>800 M</v>
      </c>
      <c r="S129" s="149" t="str">
        <f>IF(SP_NORTE!V132="","*",SP_NORTE!V132)</f>
        <v>Antonioni</v>
      </c>
      <c r="T129" s="149" t="str">
        <f>IF(SP_NORTE!W132="","*",SP_NORTE!W132)</f>
        <v>Varrição</v>
      </c>
      <c r="U129" s="140">
        <f ca="1">_xlfn.XLOOKUP(G129&amp;$U$2,BS_CONTROLE[CHAVE],BS_CONTROLE[Quantidade_11],"-")</f>
        <v>0</v>
      </c>
      <c r="V129" s="140">
        <f ca="1">_xlfn.XLOOKUP(G129&amp;$V$2,BS_CONTROLE[CHAVE],BS_CONTROLE[Quantidade_11],"-")</f>
        <v>0</v>
      </c>
      <c r="W129" s="140">
        <f ca="1">_xlfn.XLOOKUP(G129&amp;$W$2,BS_CONTROLE[CHAVE],BS_CONTROLE[Quantidade_11],"-")</f>
        <v>0</v>
      </c>
    </row>
    <row r="130" spans="1:23" hidden="1">
      <c r="A130" s="150" t="str">
        <f>IF(SP_NORTE!Y133="","*",SP_NORTE!Y133)</f>
        <v>SIM</v>
      </c>
      <c r="B130" s="150" t="str">
        <f>IF(SP_NORTE!X133="","*",SP_NORTE!X133)</f>
        <v>Contrato</v>
      </c>
      <c r="C130" s="150" t="str">
        <f>IF(SP_NORTE!Z133="","*",SP_NORTE!Z133)</f>
        <v>*</v>
      </c>
      <c r="D130" s="142" t="str">
        <f>IF(SP_NORTE!S133="","*",SP_NORTE!S133)</f>
        <v>SP NORTE</v>
      </c>
      <c r="E130" s="142" t="str">
        <f>IF(SP_NORTE!T133="","*",SP_NORTE!T133)</f>
        <v>TMI-ZEB</v>
      </c>
      <c r="F130" s="149">
        <f>IF(SP_NORTE!B133="","*",SP_NORTE!B133)</f>
        <v>46090</v>
      </c>
      <c r="G130" s="149" t="str">
        <f>IF(SP_NORTE!D133="","*",SP_NORTE!D133)</f>
        <v>V40</v>
      </c>
      <c r="H130" s="149" t="str">
        <f>IF(SP_NORTE!F133="","*",SP_NORTE!F133)</f>
        <v>MECANIZAÇÃO - SOCADORA</v>
      </c>
      <c r="I130" s="149" t="str">
        <f>IF(SP_NORTE!H133="","*",SP_NORTE!H133)</f>
        <v>ZECPAT2</v>
      </c>
      <c r="J130" s="149" t="str">
        <f>IF(SP_NORTE!I133="","*",SP_NORTE!I133)</f>
        <v>ZECPAT2</v>
      </c>
      <c r="K130" s="142" t="str">
        <f>IF(SP_NORTE!M133="","*",SP_NORTE!M133)</f>
        <v>ZEC-ZKY</v>
      </c>
      <c r="L130" s="142" t="str">
        <f>IF(SP_NORTE!N133="","*",SP_NORTE!N133)</f>
        <v>ZEC267</v>
      </c>
      <c r="M130" s="143">
        <f>IF(SP_NORTE!J133="","*",SP_NORTE!J133)</f>
        <v>73</v>
      </c>
      <c r="N130" s="148">
        <f>IF(SP_NORTE!K133="","*",SP_NORTE!K133)</f>
        <v>264.35000000000002</v>
      </c>
      <c r="O130" s="148">
        <f>IF(SP_NORTE!L133="","*",SP_NORTE!L133)</f>
        <v>265</v>
      </c>
      <c r="P130" s="147">
        <f>IF(SP_NORTE!O133="","*",SP_NORTE!O133)</f>
        <v>0.5625</v>
      </c>
      <c r="Q130" s="147">
        <f>IF(SP_NORTE!P133="","*",SP_NORTE!P133)</f>
        <v>8.3333333333333329E-2</v>
      </c>
      <c r="R130" s="149" t="str">
        <f>IF(SP_NORTE!Q133="","*",CONCATENATE(SP_NORTE!Q133," ",SP_NORTE!R133))</f>
        <v>1792 M</v>
      </c>
      <c r="S130" s="149" t="str">
        <f>IF(SP_NORTE!V133="","*",SP_NORTE!V133)</f>
        <v>Antonioni</v>
      </c>
      <c r="T130" s="149" t="str">
        <f>IF(SP_NORTE!W133="","*",SP_NORTE!W133)</f>
        <v>Socaria mecanizada</v>
      </c>
      <c r="U130" s="140">
        <f ca="1">_xlfn.XLOOKUP(G130&amp;$U$2,BS_CONTROLE[CHAVE],BS_CONTROLE[Quantidade_11],"-")</f>
        <v>0</v>
      </c>
      <c r="V130" s="140">
        <f ca="1">_xlfn.XLOOKUP(G130&amp;$V$2,BS_CONTROLE[CHAVE],BS_CONTROLE[Quantidade_11],"-")</f>
        <v>0</v>
      </c>
      <c r="W130" s="140">
        <f ca="1">_xlfn.XLOOKUP(G130&amp;$W$2,BS_CONTROLE[CHAVE],BS_CONTROLE[Quantidade_11],"-")</f>
        <v>0</v>
      </c>
    </row>
    <row r="131" spans="1:23" hidden="1">
      <c r="A131" s="150" t="str">
        <f>IF(SP_NORTE!Y134="","*",SP_NORTE!Y134)</f>
        <v>OPORTUNIDADE</v>
      </c>
      <c r="B131" s="150" t="str">
        <f>IF(SP_NORTE!X134="","*",SP_NORTE!X134)</f>
        <v>Oportunidade</v>
      </c>
      <c r="C131" s="150" t="str">
        <f>IF(SP_NORTE!Z134="","*",SP_NORTE!Z134)</f>
        <v>*</v>
      </c>
      <c r="D131" s="142" t="str">
        <f>IF(SP_NORTE!S134="","*",SP_NORTE!S134)</f>
        <v>SP NORTE</v>
      </c>
      <c r="E131" s="142" t="str">
        <f>IF(SP_NORTE!T134="","*",SP_NORTE!T134)</f>
        <v>ZEB-ZCZ</v>
      </c>
      <c r="F131" s="149">
        <f>IF(SP_NORTE!B134="","*",SP_NORTE!B134)</f>
        <v>46090</v>
      </c>
      <c r="G131" s="149" t="str">
        <f>IF(SP_NORTE!D134="","*",SP_NORTE!D134)</f>
        <v>V88</v>
      </c>
      <c r="H131" s="149" t="str">
        <f>IF(SP_NORTE!F134="","*",SP_NORTE!F134)</f>
        <v>DESLOCAMENTO</v>
      </c>
      <c r="I131" s="149" t="str">
        <f>IF(SP_NORTE!H134="","*",SP_NORTE!H134)</f>
        <v>ZEH2</v>
      </c>
      <c r="J131" s="149" t="str">
        <f>IF(SP_NORTE!I134="","*",SP_NORTE!I134)</f>
        <v>ZPN2</v>
      </c>
      <c r="K131" s="142" t="str">
        <f>IF(SP_NORTE!M134="","*",SP_NORTE!M134)</f>
        <v>ZEH-ZPN</v>
      </c>
      <c r="L131" s="142" t="str">
        <f>IF(SP_NORTE!N134="","*",SP_NORTE!N134)</f>
        <v>ZEHZPN</v>
      </c>
      <c r="M131" s="143">
        <f>IF(SP_NORTE!J134="","*",SP_NORTE!J134)</f>
        <v>73</v>
      </c>
      <c r="N131" s="148">
        <f>IF(SP_NORTE!K134="","*",SP_NORTE!K134)</f>
        <v>190</v>
      </c>
      <c r="O131" s="148" t="str">
        <f>IF(SP_NORTE!L134="","*",SP_NORTE!L134)</f>
        <v>-</v>
      </c>
      <c r="P131" s="147">
        <f>IF(SP_NORTE!O134="","*",SP_NORTE!O134)</f>
        <v>0.54166666666666663</v>
      </c>
      <c r="Q131" s="147">
        <f>IF(SP_NORTE!P134="","*",SP_NORTE!P134)</f>
        <v>4.1666666666666664E-2</v>
      </c>
      <c r="R131" s="149" t="str">
        <f>IF(SP_NORTE!Q134="","*",CONCATENATE(SP_NORTE!Q134," ",SP_NORTE!R134))</f>
        <v>1 BINÁRIO</v>
      </c>
      <c r="S131" s="149" t="str">
        <f>IF(SP_NORTE!V134="","*",SP_NORTE!V134)</f>
        <v>Antonioni</v>
      </c>
      <c r="T131" s="149" t="str">
        <f>IF(SP_NORTE!W134="","*",SP_NORTE!W134)</f>
        <v>Deslocamento para ZPN</v>
      </c>
      <c r="U131" s="140">
        <f ca="1">_xlfn.XLOOKUP(G131&amp;$U$2,BS_CONTROLE[CHAVE],BS_CONTROLE[Quantidade_11],"-")</f>
        <v>1</v>
      </c>
      <c r="V131" s="140">
        <f ca="1">_xlfn.XLOOKUP(G131&amp;$V$2,BS_CONTROLE[CHAVE],BS_CONTROLE[Quantidade_11],"-")</f>
        <v>1</v>
      </c>
      <c r="W131" s="140">
        <f ca="1">_xlfn.XLOOKUP(G131&amp;$W$2,BS_CONTROLE[CHAVE],BS_CONTROLE[Quantidade_11],"-")</f>
        <v>0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SIM</v>
      </c>
      <c r="B133" s="150" t="str">
        <f>IF(SP_NORTE!X136="","*",SP_NORTE!X136)</f>
        <v>Contrato</v>
      </c>
      <c r="C133" s="150" t="str">
        <f>IF(SP_NORTE!Z136="","*",SP_NORTE!Z136)</f>
        <v>*</v>
      </c>
      <c r="D133" s="142" t="str">
        <f>IF(SP_NORTE!S136="","*",SP_NORTE!S136)</f>
        <v>SP NORTE</v>
      </c>
      <c r="E133" s="142" t="str">
        <f>IF(SP_NORTE!T136="","*",SP_NORTE!T136)</f>
        <v>ZEB-ZCZ</v>
      </c>
      <c r="F133" s="149">
        <f>IF(SP_NORTE!B136="","*",SP_NORTE!B136)</f>
        <v>46090</v>
      </c>
      <c r="G133" s="149" t="str">
        <f>IF(SP_NORTE!D136="","*",SP_NORTE!D136)</f>
        <v>PEDRO (TP-696)</v>
      </c>
      <c r="H133" s="149" t="str">
        <f>IF(SP_NORTE!F136="","*",SP_NORTE!F136)</f>
        <v>PDM - SOLDA</v>
      </c>
      <c r="I133" s="149" t="str">
        <f>IF(SP_NORTE!H136="","*",SP_NORTE!H136)</f>
        <v>-</v>
      </c>
      <c r="J133" s="149" t="str">
        <f>IF(SP_NORTE!I136="","*",SP_NORTE!I136)</f>
        <v>-</v>
      </c>
      <c r="K133" s="142" t="str">
        <f>IF(SP_NORTE!M136="","*",SP_NORTE!M136)</f>
        <v>ZCV-ZCT</v>
      </c>
      <c r="L133" s="142" t="str">
        <f>IF(SP_NORTE!N136="","*",SP_NORTE!N136)</f>
        <v>152ZCT</v>
      </c>
      <c r="M133" s="143">
        <f>IF(SP_NORTE!J136="","*",SP_NORTE!J136)</f>
        <v>73</v>
      </c>
      <c r="N133" s="148">
        <f>IF(SP_NORTE!K136="","*",SP_NORTE!K136)</f>
        <v>153.80000000000001</v>
      </c>
      <c r="O133" s="148" t="str">
        <f>IF(SP_NORTE!L136="","*",SP_NORTE!L136)</f>
        <v>-</v>
      </c>
      <c r="P133" s="147">
        <f>IF(SP_NORTE!O136="","*",SP_NORTE!O136)</f>
        <v>0.41666666666666669</v>
      </c>
      <c r="Q133" s="147">
        <f>IF(SP_NORTE!P136="","*",SP_NORTE!P136)</f>
        <v>8.3333333333333329E-2</v>
      </c>
      <c r="R133" s="149" t="str">
        <f>IF(SP_NORTE!Q136="","*",CONCATENATE(SP_NORTE!Q136," ",SP_NORTE!R136))</f>
        <v>1 Nº DE SOLDA</v>
      </c>
      <c r="S133" s="149" t="str">
        <f>IF(SP_NORTE!V136="","*",SP_NORTE!V136)</f>
        <v>Pedro</v>
      </c>
      <c r="T133" s="149" t="str">
        <f>IF(SP_NORTE!W136="","*",SP_NORTE!W136)</f>
        <v xml:space="preserve">Execução de solda - Condicionado a temperatura </v>
      </c>
      <c r="U133" s="140" t="str">
        <f ca="1">_xlfn.XLOOKUP(G133&amp;$U$2,BS_CONTROLE[CHAVE],BS_CONTROLE[Quantidade_11],"-")</f>
        <v>-</v>
      </c>
      <c r="V133" s="140">
        <f ca="1">_xlfn.XLOOKUP(G133&amp;$V$2,BS_CONTROLE[CHAVE],BS_CONTROLE[Quantidade_11],"-")</f>
        <v>0</v>
      </c>
      <c r="W133" s="140">
        <f ca="1">_xlfn.XLOOKUP(G133&amp;$W$2,BS_CONTROLE[CHAVE],BS_CONTROLE[Quantidade_11],"-")</f>
        <v>0</v>
      </c>
    </row>
    <row r="134" spans="1:23" hidden="1">
      <c r="A134" s="150" t="str">
        <f>IF(SP_NORTE!Y137="","*",SP_NORTE!Y137)</f>
        <v>OPORTUNIDADE</v>
      </c>
      <c r="B134" s="150" t="str">
        <f>IF(SP_NORTE!X137="","*",SP_NORTE!X137)</f>
        <v>Oportunidade</v>
      </c>
      <c r="C134" s="150" t="str">
        <f>IF(SP_NORTE!Z137="","*",SP_NORTE!Z137)</f>
        <v>*</v>
      </c>
      <c r="D134" s="142" t="str">
        <f>IF(SP_NORTE!S137="","*",SP_NORTE!S137)</f>
        <v>SP NORTE</v>
      </c>
      <c r="E134" s="142" t="str">
        <f>IF(SP_NORTE!T137="","*",SP_NORTE!T137)</f>
        <v>ZCZ-ZTI</v>
      </c>
      <c r="F134" s="149">
        <f>IF(SP_NORTE!B137="","*",SP_NORTE!B137)</f>
        <v>46090</v>
      </c>
      <c r="G134" s="149" t="str">
        <f>IF(SP_NORTE!D137="","*",SP_NORTE!D137)</f>
        <v>WAGNER (TP-58)</v>
      </c>
      <c r="H134" s="149" t="str">
        <f>IF(SP_NORTE!F137="","*",SP_NORTE!F137)</f>
        <v>MODERNIZAÇÃO - SOLDA</v>
      </c>
      <c r="I134" s="149" t="str">
        <f>IF(SP_NORTE!H137="","*",SP_NORTE!H137)</f>
        <v>-</v>
      </c>
      <c r="J134" s="149" t="str">
        <f>IF(SP_NORTE!I137="","*",SP_NORTE!I137)</f>
        <v>-</v>
      </c>
      <c r="K134" s="142" t="str">
        <f>IF(SP_NORTE!M137="","*",SP_NORTE!M137)</f>
        <v>ZDG</v>
      </c>
      <c r="L134" s="142" t="str">
        <f>IF(SP_NORTE!N137="","*",SP_NORTE!N137)</f>
        <v>ZDG2</v>
      </c>
      <c r="M134" s="143">
        <f>IF(SP_NORTE!J137="","*",SP_NORTE!J137)</f>
        <v>73</v>
      </c>
      <c r="N134" s="148">
        <f>IF(SP_NORTE!K137="","*",SP_NORTE!K137)</f>
        <v>52.19</v>
      </c>
      <c r="O134" s="148" t="str">
        <f>IF(SP_NORTE!L137="","*",SP_NORTE!L137)</f>
        <v>-</v>
      </c>
      <c r="P134" s="147">
        <f>IF(SP_NORTE!O137="","*",SP_NORTE!O137)</f>
        <v>0.35416666666666669</v>
      </c>
      <c r="Q134" s="147">
        <f>IF(SP_NORTE!P137="","*",SP_NORTE!P137)</f>
        <v>6.25E-2</v>
      </c>
      <c r="R134" s="149" t="str">
        <f>IF(SP_NORTE!Q137="","*",CONCATENATE(SP_NORTE!Q137," ",SP_NORTE!R137))</f>
        <v>1 Nº DE SOLDA</v>
      </c>
      <c r="S134" s="149" t="str">
        <f>IF(SP_NORTE!V137="","*",SP_NORTE!V137)</f>
        <v>Wagner</v>
      </c>
      <c r="T134" s="149" t="str">
        <f>IF(SP_NORTE!W137="","*",SP_NORTE!W137)</f>
        <v xml:space="preserve">Execução de solda - Condicionado a temperatura 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>
        <f ca="1">_xlfn.XLOOKUP(G134&amp;$W$2,BS_CONTROLE[CHAVE],BS_CONTROLE[Quantidade_11],"-")</f>
        <v>2</v>
      </c>
    </row>
    <row r="135" spans="1:23" hidden="1">
      <c r="A135" s="150" t="str">
        <f>IF(SP_NORTE!Y138="","*",SP_NORTE!Y138)</f>
        <v>OPORTUNIDADE</v>
      </c>
      <c r="B135" s="150" t="str">
        <f>IF(SP_NORTE!X138="","*",SP_NORTE!X138)</f>
        <v>Oportunidade</v>
      </c>
      <c r="C135" s="150" t="str">
        <f>IF(SP_NORTE!Z138="","*",SP_NORTE!Z138)</f>
        <v>*</v>
      </c>
      <c r="D135" s="142" t="str">
        <f>IF(SP_NORTE!S138="","*",SP_NORTE!S138)</f>
        <v>SP NORTE</v>
      </c>
      <c r="E135" s="142" t="str">
        <f>IF(SP_NORTE!T138="","*",SP_NORTE!T138)</f>
        <v>ZCZ-ZTI</v>
      </c>
      <c r="F135" s="149">
        <f>IF(SP_NORTE!B138="","*",SP_NORTE!B138)</f>
        <v>46090</v>
      </c>
      <c r="G135" s="149" t="str">
        <f>IF(SP_NORTE!D138="","*",SP_NORTE!D138)</f>
        <v>V83</v>
      </c>
      <c r="H135" s="149" t="str">
        <f>IF(SP_NORTE!F138="","*",SP_NORTE!F138)</f>
        <v>MECANIZAÇÃO - SOCADORA</v>
      </c>
      <c r="I135" s="149" t="str">
        <f>IF(SP_NORTE!H138="","*",SP_NORTE!H138)</f>
        <v>ZTOZFT1</v>
      </c>
      <c r="J135" s="149" t="str">
        <f>IF(SP_NORTE!I138="","*",SP_NORTE!I138)</f>
        <v>ZMA2</v>
      </c>
      <c r="K135" s="142" t="str">
        <f>IF(SP_NORTE!M138="","*",SP_NORTE!M138)</f>
        <v>ZTO-ZDZ</v>
      </c>
      <c r="L135" s="142" t="str">
        <f>IF(SP_NORTE!N138="","*",SP_NORTE!N138)</f>
        <v>K14K18</v>
      </c>
      <c r="M135" s="143">
        <f>IF(SP_NORTE!J138="","*",SP_NORTE!J138)</f>
        <v>73</v>
      </c>
      <c r="N135" s="148">
        <f>IF(SP_NORTE!K138="","*",SP_NORTE!K138)</f>
        <v>16</v>
      </c>
      <c r="O135" s="148">
        <f>IF(SP_NORTE!L138="","*",SP_NORTE!L138)</f>
        <v>19</v>
      </c>
      <c r="P135" s="147">
        <f>IF(SP_NORTE!O138="","*",SP_NORTE!O138)</f>
        <v>0.41666666666666669</v>
      </c>
      <c r="Q135" s="147">
        <f>IF(SP_NORTE!P138="","*",SP_NORTE!P138)</f>
        <v>6.25E-2</v>
      </c>
      <c r="R135" s="149" t="str">
        <f>IF(SP_NORTE!Q138="","*",CONCATENATE(SP_NORTE!Q138," ",SP_NORTE!R138))</f>
        <v>360 M</v>
      </c>
      <c r="S135" s="149" t="str">
        <f>IF(SP_NORTE!V138="","*",SP_NORTE!V138)</f>
        <v>Antonioni</v>
      </c>
      <c r="T135" s="149" t="str">
        <f>IF(SP_NORTE!W138="","*",SP_NORTE!W138)</f>
        <v>Socaria mecanizada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>
        <f ca="1">_xlfn.XLOOKUP(G135&amp;$W$2,BS_CONTROLE[CHAVE],BS_CONTROLE[Quantidade_11],"-")</f>
        <v>1</v>
      </c>
    </row>
    <row r="136" spans="1:23" hidden="1">
      <c r="A136" s="150" t="str">
        <f>IF(SP_NORTE!Y139="","*",SP_NORTE!Y139)</f>
        <v>OPORTUNIDADE</v>
      </c>
      <c r="B136" s="150" t="str">
        <f>IF(SP_NORTE!X139="","*",SP_NORTE!X139)</f>
        <v>Oportunidade</v>
      </c>
      <c r="C136" s="150" t="str">
        <f>IF(SP_NORTE!Z139="","*",SP_NORTE!Z139)</f>
        <v>*</v>
      </c>
      <c r="D136" s="142" t="str">
        <f>IF(SP_NORTE!S139="","*",SP_NORTE!S139)</f>
        <v>SP NORTE</v>
      </c>
      <c r="E136" s="142" t="str">
        <f>IF(SP_NORTE!T139="","*",SP_NORTE!T139)</f>
        <v>ZCZ-ZTI</v>
      </c>
      <c r="F136" s="149">
        <f>IF(SP_NORTE!B139="","*",SP_NORTE!B139)</f>
        <v>46090</v>
      </c>
      <c r="G136" s="149" t="str">
        <f>IF(SP_NORTE!D139="","*",SP_NORTE!D139)</f>
        <v>ANTONIO (TF-681)</v>
      </c>
      <c r="H136" s="149" t="str">
        <f>IF(SP_NORTE!F139="","*",SP_NORTE!F139)</f>
        <v>PDM - SOLDA</v>
      </c>
      <c r="I136" s="149" t="str">
        <f>IF(SP_NORTE!H139="","*",SP_NORTE!H139)</f>
        <v>-</v>
      </c>
      <c r="J136" s="149" t="str">
        <f>IF(SP_NORTE!I139="","*",SP_NORTE!I139)</f>
        <v>-</v>
      </c>
      <c r="K136" s="142" t="str">
        <f>IF(SP_NORTE!M139="","*",SP_NORTE!M139)</f>
        <v>ZTO</v>
      </c>
      <c r="L136" s="142" t="str">
        <f>IF(SP_NORTE!N139="","*",SP_NORTE!N139)</f>
        <v>KM2KM6</v>
      </c>
      <c r="M136" s="143">
        <f>IF(SP_NORTE!J139="","*",SP_NORTE!J139)</f>
        <v>73</v>
      </c>
      <c r="N136" s="148">
        <f>IF(SP_NORTE!K139="","*",SP_NORTE!K139)</f>
        <v>6</v>
      </c>
      <c r="O136" s="148" t="str">
        <f>IF(SP_NORTE!L139="","*",SP_NORTE!L139)</f>
        <v>-</v>
      </c>
      <c r="P136" s="147">
        <f>IF(SP_NORTE!O139="","*",SP_NORTE!O139)</f>
        <v>0.375</v>
      </c>
      <c r="Q136" s="147">
        <f>IF(SP_NORTE!P139="","*",SP_NORTE!P139)</f>
        <v>6.25E-2</v>
      </c>
      <c r="R136" s="149" t="str">
        <f>IF(SP_NORTE!Q139="","*",CONCATENATE(SP_NORTE!Q139," ",SP_NORTE!R139))</f>
        <v>1 Nº DE SOLDA</v>
      </c>
      <c r="S136" s="149" t="str">
        <f>IF(SP_NORTE!V139="","*",SP_NORTE!V139)</f>
        <v xml:space="preserve">Antonionio </v>
      </c>
      <c r="T136" s="149" t="str">
        <f>IF(SP_NORTE!W139="","*",SP_NORTE!W139)</f>
        <v xml:space="preserve">Execução de solda - Condicionado a temperatura </v>
      </c>
      <c r="U136" s="140" t="str">
        <f ca="1">_xlfn.XLOOKUP(G136&amp;$U$2,BS_CONTROLE[CHAVE],BS_CONTROLE[Quantidade_11],"-")</f>
        <v>-</v>
      </c>
      <c r="V136" s="140">
        <f ca="1">_xlfn.XLOOKUP(G136&amp;$V$2,BS_CONTROLE[CHAVE],BS_CONTROLE[Quantidade_11],"-")</f>
        <v>1</v>
      </c>
      <c r="W136" s="140">
        <f ca="1">_xlfn.XLOOKUP(G136&amp;$W$2,BS_CONTROLE[CHAVE],BS_CONTROLE[Quantidade_11],"-")</f>
        <v>2</v>
      </c>
    </row>
    <row r="137" spans="1:23" hidden="1">
      <c r="A137" s="150" t="str">
        <f>IF(SP_NORTE!Y140="","*",SP_NORTE!Y140)</f>
        <v>OPORTUNIDADE</v>
      </c>
      <c r="B137" s="150" t="str">
        <f>IF(SP_NORTE!X140="","*",SP_NORTE!X140)</f>
        <v>Oportunidade</v>
      </c>
      <c r="C137" s="150" t="str">
        <f>IF(SP_NORTE!Z140="","*",SP_NORTE!Z140)</f>
        <v>*</v>
      </c>
      <c r="D137" s="142" t="str">
        <f>IF(SP_NORTE!S140="","*",SP_NORTE!S140)</f>
        <v>SP NORTE</v>
      </c>
      <c r="E137" s="142" t="str">
        <f>IF(SP_NORTE!T140="","*",SP_NORTE!T140)</f>
        <v>ZCZ-ZTI</v>
      </c>
      <c r="F137" s="149">
        <f>IF(SP_NORTE!B140="","*",SP_NORTE!B140)</f>
        <v>46090</v>
      </c>
      <c r="G137" s="149" t="str">
        <f>IF(SP_NORTE!D140="","*",SP_NORTE!D140)</f>
        <v>A74</v>
      </c>
      <c r="H137" s="149" t="str">
        <f>IF(SP_NORTE!F140="","*",SP_NORTE!F140)</f>
        <v>DETECÇÃO - RONDA 7 DIAS</v>
      </c>
      <c r="I137" s="149">
        <f>IF(SP_NORTE!H140="","*",SP_NORTE!H140)</f>
        <v>249250</v>
      </c>
      <c r="J137" s="149" t="str">
        <f>IF(SP_NORTE!I140="","*",SP_NORTE!I140)</f>
        <v>ZRX1</v>
      </c>
      <c r="K137" s="142" t="str">
        <f>IF(SP_NORTE!M140="","*",SP_NORTE!M140)</f>
        <v>ZTO-ZOI</v>
      </c>
      <c r="L137" s="142">
        <f>IF(SP_NORTE!N140="","*",SP_NORTE!N140)</f>
        <v>2432441</v>
      </c>
      <c r="M137" s="143">
        <f>IF(SP_NORTE!J140="","*",SP_NORTE!J140)</f>
        <v>71</v>
      </c>
      <c r="N137" s="148">
        <f>IF(SP_NORTE!K140="","*",SP_NORTE!K140)</f>
        <v>244</v>
      </c>
      <c r="O137" s="148" t="str">
        <f>IF(SP_NORTE!L140="","*",SP_NORTE!L140)</f>
        <v>-</v>
      </c>
      <c r="P137" s="147">
        <f>IF(SP_NORTE!O140="","*",SP_NORTE!O140)</f>
        <v>0.375</v>
      </c>
      <c r="Q137" s="147">
        <f>IF(SP_NORTE!P140="","*",SP_NORTE!P140)</f>
        <v>0.375</v>
      </c>
      <c r="R137" s="149" t="str">
        <f>IF(SP_NORTE!Q140="","*",CONCATENATE(SP_NORTE!Q140," ",SP_NORTE!R140))</f>
        <v>110 KM</v>
      </c>
      <c r="S137" s="149" t="str">
        <f>IF(SP_NORTE!V140="","*",SP_NORTE!V140)</f>
        <v>Daniel</v>
      </c>
      <c r="T137" s="149" t="str">
        <f>IF(SP_NORTE!W140="","*",SP_NORTE!W140)</f>
        <v>Ronda 7 dias de ZTO-ZRX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OPORTUNIDADE</v>
      </c>
      <c r="B138" s="150" t="str">
        <f>IF(SP_NORTE!X141="","*",SP_NORTE!X141)</f>
        <v>Oportunidade</v>
      </c>
      <c r="C138" s="150" t="str">
        <f>IF(SP_NORTE!Z141="","*",SP_NORTE!Z141)</f>
        <v>*</v>
      </c>
      <c r="D138" s="142" t="str">
        <f>IF(SP_NORTE!S141="","*",SP_NORTE!S141)</f>
        <v>SP NORTE</v>
      </c>
      <c r="E138" s="142" t="str">
        <f>IF(SP_NORTE!T141="","*",SP_NORTE!T141)</f>
        <v>ZCZ-ZTI</v>
      </c>
      <c r="F138" s="149">
        <f>IF(SP_NORTE!B141="","*",SP_NORTE!B141)</f>
        <v>46090</v>
      </c>
      <c r="G138" s="149" t="str">
        <f>IF(SP_NORTE!D141="","*",SP_NORTE!D141)</f>
        <v>W75</v>
      </c>
      <c r="H138" s="149" t="str">
        <f>IF(SP_NORTE!F141="","*",SP_NORTE!F141)</f>
        <v>MECANIZAÇÃO - CAPINA QUÍMICA</v>
      </c>
      <c r="I138" s="149" t="str">
        <f>IF(SP_NORTE!H141="","*",SP_NORTE!H141)</f>
        <v>ZMAPAT2</v>
      </c>
      <c r="J138" s="149" t="str">
        <f>IF(SP_NORTE!I141="","*",SP_NORTE!I141)</f>
        <v>ZRU2</v>
      </c>
      <c r="K138" s="142" t="str">
        <f>IF(SP_NORTE!M141="","*",SP_NORTE!M141)</f>
        <v>ZMA</v>
      </c>
      <c r="L138" s="142" t="str">
        <f>IF(SP_NORTE!N141="","*",SP_NORTE!N141)</f>
        <v>ZMA2</v>
      </c>
      <c r="M138" s="143">
        <f>IF(SP_NORTE!J141="","*",SP_NORTE!J141)</f>
        <v>73</v>
      </c>
      <c r="N138" s="148">
        <f>IF(SP_NORTE!K141="","*",SP_NORTE!K141)</f>
        <v>42</v>
      </c>
      <c r="O138" s="148" t="str">
        <f>IF(SP_NORTE!L141="","*",SP_NORTE!L141)</f>
        <v>-</v>
      </c>
      <c r="P138" s="147">
        <f>IF(SP_NORTE!O141="","*",SP_NORTE!O141)</f>
        <v>0.95833333333333337</v>
      </c>
      <c r="Q138" s="147">
        <f>IF(SP_NORTE!P141="","*",SP_NORTE!P141)</f>
        <v>4.1666666666666664E-2</v>
      </c>
      <c r="R138" s="149" t="str">
        <f>IF(SP_NORTE!Q141="","*",CONCATENATE(SP_NORTE!Q141," ",SP_NORTE!R141))</f>
        <v>160 KM</v>
      </c>
      <c r="S138" s="149" t="str">
        <f>IF(SP_NORTE!V141="","*",SP_NORTE!V141)</f>
        <v xml:space="preserve">Antonioni </v>
      </c>
      <c r="T138" s="149" t="str">
        <f>IF(SP_NORTE!W141="","*",SP_NORTE!W141)</f>
        <v>Capina quiimica</v>
      </c>
      <c r="U138" s="140">
        <f ca="1">_xlfn.XLOOKUP(G138&amp;$U$2,BS_CONTROLE[CHAVE],BS_CONTROLE[Quantidade_11],"-")</f>
        <v>0</v>
      </c>
      <c r="V138" s="140" t="str">
        <f ca="1">_xlfn.XLOOKUP(G138&amp;$V$2,BS_CONTROLE[CHAVE],BS_CONTROLE[Quantidade_11],"-")</f>
        <v>-</v>
      </c>
      <c r="W138" s="140">
        <f ca="1">_xlfn.XLOOKUP(G138&amp;$W$2,BS_CONTROLE[CHAVE],BS_CONTROLE[Quantidade_11],"-")</f>
        <v>0</v>
      </c>
    </row>
    <row r="139" spans="1:23" hidden="1">
      <c r="A139" s="150" t="str">
        <f>IF(SP_NORTE!Y142="","*",SP_NORTE!Y142)</f>
        <v>OPORTUNIDADE</v>
      </c>
      <c r="B139" s="150" t="str">
        <f>IF(SP_NORTE!X142="","*",SP_NORTE!X142)</f>
        <v>Oportunidade</v>
      </c>
      <c r="C139" s="150" t="str">
        <f>IF(SP_NORTE!Z142="","*",SP_NORTE!Z142)</f>
        <v>*</v>
      </c>
      <c r="D139" s="142" t="str">
        <f>IF(SP_NORTE!S142="","*",SP_NORTE!S142)</f>
        <v>SP NORTE</v>
      </c>
      <c r="E139" s="142" t="str">
        <f>IF(SP_NORTE!T142="","*",SP_NORTE!T142)</f>
        <v>ZCZ-ZTI</v>
      </c>
      <c r="F139" s="149">
        <f>IF(SP_NORTE!B142="","*",SP_NORTE!B142)</f>
        <v>46090</v>
      </c>
      <c r="G139" s="149" t="str">
        <f>IF(SP_NORTE!D142="","*",SP_NORTE!D142)</f>
        <v>W92</v>
      </c>
      <c r="H139" s="149" t="str">
        <f>IF(SP_NORTE!F142="","*",SP_NORTE!F142)</f>
        <v>DESLOCAMENTO</v>
      </c>
      <c r="I139" s="149" t="str">
        <f>IF(SP_NORTE!H142="","*",SP_NORTE!H142)</f>
        <v>ZTOZFT1</v>
      </c>
      <c r="J139" s="149" t="str">
        <f>IF(SP_NORTE!I142="","*",SP_NORTE!I142)</f>
        <v>ZMA2</v>
      </c>
      <c r="K139" s="142" t="str">
        <f>IF(SP_NORTE!M142="","*",SP_NORTE!M142)</f>
        <v>ZTO-ZMA</v>
      </c>
      <c r="L139" s="142" t="str">
        <f>IF(SP_NORTE!N142="","*",SP_NORTE!N142)</f>
        <v>ZTOZMA</v>
      </c>
      <c r="M139" s="143">
        <f>IF(SP_NORTE!J142="","*",SP_NORTE!J142)</f>
        <v>73</v>
      </c>
      <c r="N139" s="148">
        <f>IF(SP_NORTE!K142="","*",SP_NORTE!K142)</f>
        <v>6</v>
      </c>
      <c r="O139" s="148" t="str">
        <f>IF(SP_NORTE!L142="","*",SP_NORTE!L142)</f>
        <v>-</v>
      </c>
      <c r="P139" s="147">
        <f>IF(SP_NORTE!O142="","*",SP_NORTE!O142)</f>
        <v>0.45833333333333331</v>
      </c>
      <c r="Q139" s="147">
        <f>IF(SP_NORTE!P142="","*",SP_NORTE!P142)</f>
        <v>4.1666666666666664E-2</v>
      </c>
      <c r="R139" s="149" t="str">
        <f>IF(SP_NORTE!Q142="","*",CONCATENATE(SP_NORTE!Q142," ",SP_NORTE!R142))</f>
        <v>1 BINÁRIO</v>
      </c>
      <c r="S139" s="149" t="str">
        <f>IF(SP_NORTE!V142="","*",SP_NORTE!V142)</f>
        <v>Guilherme</v>
      </c>
      <c r="T139" s="149" t="str">
        <f>IF(SP_NORTE!W142="","*",SP_NORTE!W142)</f>
        <v>Deslocamento para ZMA</v>
      </c>
      <c r="U139" s="140" t="str">
        <f ca="1">_xlfn.XLOOKUP(G139&amp;$U$2,BS_CONTROLE[CHAVE],BS_CONTROLE[Quantidade_11],"-")</f>
        <v>-</v>
      </c>
      <c r="V139" s="140">
        <f ca="1">_xlfn.XLOOKUP(G139&amp;$V$2,BS_CONTROLE[CHAVE],BS_CONTROLE[Quantidade_11],"-")</f>
        <v>0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IF(SP_NORTE!Y146="","*",SP_NORTE!Y146)</f>
        <v>*</v>
      </c>
      <c r="B143" s="150" t="str">
        <f>IF(SP_NORTE!X146="","*",SP_NORTE!X146)</f>
        <v>Contrato</v>
      </c>
      <c r="C143" s="150" t="str">
        <f>IF(SP_NORTE!Z146="","*",SP_NORTE!Z146)</f>
        <v>*</v>
      </c>
      <c r="D143" s="142" t="str">
        <f>IF(SP_NORTE!S146="","*",SP_NORTE!S146)</f>
        <v>SP NORTE</v>
      </c>
      <c r="E143" s="142" t="str">
        <f>IF(SP_NORTE!T146="","*",SP_NORTE!T146)</f>
        <v>TMI-ZEB</v>
      </c>
      <c r="F143" s="149">
        <f>IF(SP_NORTE!B146="","*",SP_NORTE!B146)</f>
        <v>46091</v>
      </c>
      <c r="G143" s="149" t="str">
        <f>IF(SP_NORTE!D146="","*",SP_NORTE!D146)</f>
        <v>E40</v>
      </c>
      <c r="H143" s="149" t="str">
        <f>IF(SP_NORTE!F146="","*",SP_NORTE!F146)</f>
        <v>TRILHEIRO - DESCARGA</v>
      </c>
      <c r="I143" s="149" t="str">
        <f>IF(SP_NORTE!H146="","*",SP_NORTE!H146)</f>
        <v>ZRL3</v>
      </c>
      <c r="J143" s="149" t="str">
        <f>IF(SP_NORTE!I146="","*",SP_NORTE!I146)</f>
        <v>ZRL3</v>
      </c>
      <c r="K143" s="142" t="str">
        <f>IF(SP_NORTE!M146="","*",SP_NORTE!M146)</f>
        <v>ZCF-ZDP</v>
      </c>
      <c r="L143" s="142" t="str">
        <f>IF(SP_NORTE!N146="","*",SP_NORTE!N146)</f>
        <v>ZCFZDP</v>
      </c>
      <c r="M143" s="143">
        <f>IF(SP_NORTE!J146="","*",SP_NORTE!J146)</f>
        <v>73</v>
      </c>
      <c r="N143" s="148">
        <f>IF(SP_NORTE!K146="","*",SP_NORTE!K146)</f>
        <v>296.60000000000002</v>
      </c>
      <c r="O143" s="148">
        <f>IF(SP_NORTE!L146="","*",SP_NORTE!L146)</f>
        <v>296.39999999999998</v>
      </c>
      <c r="P143" s="147">
        <f>IF(SP_NORTE!O146="","*",SP_NORTE!O146)</f>
        <v>0.375</v>
      </c>
      <c r="Q143" s="147">
        <f>IF(SP_NORTE!P146="","*",SP_NORTE!P146)</f>
        <v>4.1666666666666664E-2</v>
      </c>
      <c r="R143" s="149" t="str">
        <f>IF(SP_NORTE!Q146="","*",CONCATENATE(SP_NORTE!Q146," ",SP_NORTE!R146))</f>
        <v>624 M</v>
      </c>
      <c r="S143" s="149" t="str">
        <f>IF(SP_NORTE!V146="","*",SP_NORTE!V146)</f>
        <v>Wesley</v>
      </c>
      <c r="T143" s="149" t="str">
        <f>IF(SP_NORTE!W146="","*",SP_NORTE!W146)</f>
        <v xml:space="preserve">Descarga de trilho 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>
        <f ca="1">_xlfn.XLOOKUP(G143&amp;$W$2,BS_CONTROLE[CHAVE],BS_CONTROLE[Quantidade_11],"-")</f>
        <v>1248</v>
      </c>
    </row>
    <row r="144" spans="1:23">
      <c r="A144" s="150" t="str">
        <f>IF(SP_NORTE!Y147="","*",SP_NORTE!Y147)</f>
        <v>*</v>
      </c>
      <c r="B144" s="150" t="str">
        <f>IF(SP_NORTE!X147="","*",SP_NORTE!X147)</f>
        <v>Contrato</v>
      </c>
      <c r="C144" s="150" t="str">
        <f>IF(SP_NORTE!Z147="","*",SP_NORTE!Z147)</f>
        <v>*</v>
      </c>
      <c r="D144" s="142" t="str">
        <f>IF(SP_NORTE!S147="","*",SP_NORTE!S147)</f>
        <v>SP NORTE</v>
      </c>
      <c r="E144" s="142" t="str">
        <f>IF(SP_NORTE!T147="","*",SP_NORTE!T147)</f>
        <v>TMI-ZEB</v>
      </c>
      <c r="F144" s="149">
        <f>IF(SP_NORTE!B147="","*",SP_NORTE!B147)</f>
        <v>46091</v>
      </c>
      <c r="G144" s="149" t="str">
        <f>IF(SP_NORTE!D147="","*",SP_NORTE!D147)</f>
        <v>E40</v>
      </c>
      <c r="H144" s="149" t="str">
        <f>IF(SP_NORTE!F147="","*",SP_NORTE!F147)</f>
        <v>TRILHEIRO - DESCARGA</v>
      </c>
      <c r="I144" s="149" t="str">
        <f>IF(SP_NORTE!H147="","*",SP_NORTE!H147)</f>
        <v>-</v>
      </c>
      <c r="J144" s="149" t="str">
        <f>IF(SP_NORTE!I147="","*",SP_NORTE!I147)</f>
        <v>-</v>
      </c>
      <c r="K144" s="142" t="str">
        <f>IF(SP_NORTE!M147="","*",SP_NORTE!M147)</f>
        <v>ZEC-ZKY</v>
      </c>
      <c r="L144" s="142" t="str">
        <f>IF(SP_NORTE!N147="","*",SP_NORTE!N147)</f>
        <v>271ZKY</v>
      </c>
      <c r="M144" s="143">
        <f>IF(SP_NORTE!J147="","*",SP_NORTE!J147)</f>
        <v>73</v>
      </c>
      <c r="N144" s="148">
        <f>IF(SP_NORTE!K147="","*",SP_NORTE!K147)</f>
        <v>273.89</v>
      </c>
      <c r="O144" s="148">
        <f>IF(SP_NORTE!L147="","*",SP_NORTE!L147)</f>
        <v>273.36</v>
      </c>
      <c r="P144" s="147" t="str">
        <f>IF(SP_NORTE!O147="","*",SP_NORTE!O147)</f>
        <v>-</v>
      </c>
      <c r="Q144" s="147">
        <f>IF(SP_NORTE!P147="","*",SP_NORTE!P147)</f>
        <v>4.1666666666666664E-2</v>
      </c>
      <c r="R144" s="149" t="str">
        <f>IF(SP_NORTE!Q147="","*",CONCATENATE(SP_NORTE!Q147," ",SP_NORTE!R147))</f>
        <v>624 M</v>
      </c>
      <c r="S144" s="149" t="str">
        <f>IF(SP_NORTE!V147="","*",SP_NORTE!V147)</f>
        <v>Wesley</v>
      </c>
      <c r="T144" s="149" t="str">
        <f>IF(SP_NORTE!W147="","*",SP_NORTE!W147)</f>
        <v xml:space="preserve">Descarga de trilho 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>
        <f ca="1">_xlfn.XLOOKUP(G144&amp;$W$2,BS_CONTROLE[CHAVE],BS_CONTROLE[Quantidade_11],"-")</f>
        <v>1248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IF(SP_NORTE!Y150="","*",SP_NORTE!Y150)</f>
        <v>*</v>
      </c>
      <c r="B147" s="150" t="str">
        <f>IF(SP_NORTE!X150="","*",SP_NORTE!X150)</f>
        <v>Oportunidade</v>
      </c>
      <c r="C147" s="150" t="str">
        <f>IF(SP_NORTE!Z150="","*",SP_NORTE!Z150)</f>
        <v>*</v>
      </c>
      <c r="D147" s="142" t="str">
        <f>IF(SP_NORTE!S150="","*",SP_NORTE!S150)</f>
        <v>SP NORTE</v>
      </c>
      <c r="E147" s="142" t="str">
        <f>IF(SP_NORTE!T150="","*",SP_NORTE!T150)</f>
        <v>TMI-ZEB</v>
      </c>
      <c r="F147" s="149">
        <f>IF(SP_NORTE!B150="","*",SP_NORTE!B150)</f>
        <v>46091</v>
      </c>
      <c r="G147" s="149" t="str">
        <f>IF(SP_NORTE!D150="","*",SP_NORTE!D150)</f>
        <v>V97</v>
      </c>
      <c r="H147" s="149" t="str">
        <f>IF(SP_NORTE!F150="","*",SP_NORTE!F150)</f>
        <v>DETECÇÃO - ULTRASSOM - SPERRY</v>
      </c>
      <c r="I147" s="149" t="str">
        <f>IF(SP_NORTE!H150="","*",SP_NORTE!H150)</f>
        <v>286ZZM</v>
      </c>
      <c r="J147" s="149" t="str">
        <f>IF(SP_NORTE!I150="","*",SP_NORTE!I150)</f>
        <v xml:space="preserve">ZEC </v>
      </c>
      <c r="K147" s="142" t="str">
        <f>IF(SP_NORTE!M150="","*",SP_NORTE!M150)</f>
        <v>ZZM-ZEB</v>
      </c>
      <c r="L147" s="142" t="str">
        <f>IF(SP_NORTE!N150="","*",SP_NORTE!N150)</f>
        <v>ZZMZEB</v>
      </c>
      <c r="M147" s="143">
        <f>IF(SP_NORTE!J150="","*",SP_NORTE!J150)</f>
        <v>73</v>
      </c>
      <c r="N147" s="148">
        <f>IF(SP_NORTE!K150="","*",SP_NORTE!K150)</f>
        <v>287.2</v>
      </c>
      <c r="O147" s="148" t="str">
        <f>IF(SP_NORTE!L150="","*",SP_NORTE!L150)</f>
        <v>-</v>
      </c>
      <c r="P147" s="147">
        <f>IF(SP_NORTE!O150="","*",SP_NORTE!O150)</f>
        <v>0.35416666666666669</v>
      </c>
      <c r="Q147" s="147">
        <f>IF(SP_NORTE!P150="","*",SP_NORTE!P150)</f>
        <v>4.1666666666666664E-2</v>
      </c>
      <c r="R147" s="149" t="str">
        <f>IF(SP_NORTE!Q150="","*",CONCATENATE(SP_NORTE!Q150," ",SP_NORTE!R150))</f>
        <v>27 KM</v>
      </c>
      <c r="S147" s="149" t="str">
        <f>IF(SP_NORTE!V150="","*",SP_NORTE!V150)</f>
        <v>Savio</v>
      </c>
      <c r="T147" s="149" t="str">
        <f>IF(SP_NORTE!W150="","*",SP_NORTE!W150)</f>
        <v>Inspeção Sperry - ZZMZEC</v>
      </c>
      <c r="U147" s="140">
        <f ca="1">_xlfn.XLOOKUP(G147&amp;$U$2,BS_CONTROLE[CHAVE],BS_CONTROLE[Quantidade_11],"-")</f>
        <v>0</v>
      </c>
      <c r="V147" s="140">
        <f ca="1">_xlfn.XLOOKUP(G147&amp;$V$2,BS_CONTROLE[CHAVE],BS_CONTROLE[Quantidade_11],"-")</f>
        <v>0</v>
      </c>
      <c r="W147" s="140">
        <f ca="1">_xlfn.XLOOKUP(G147&amp;$W$2,BS_CONTROLE[CHAVE],BS_CONTROLE[Quantidade_11],"-")</f>
        <v>50</v>
      </c>
    </row>
    <row r="148" spans="1:23">
      <c r="A148" s="150" t="str">
        <f>IF(SP_NORTE!Y151="","*",SP_NORTE!Y151)</f>
        <v>*</v>
      </c>
      <c r="B148" s="150" t="str">
        <f>IF(SP_NORTE!X151="","*",SP_NORTE!X151)</f>
        <v>Oportunidade</v>
      </c>
      <c r="C148" s="150" t="str">
        <f>IF(SP_NORTE!Z151="","*",SP_NORTE!Z151)</f>
        <v>*</v>
      </c>
      <c r="D148" s="142" t="str">
        <f>IF(SP_NORTE!S151="","*",SP_NORTE!S151)</f>
        <v>SP NORTE</v>
      </c>
      <c r="E148" s="142" t="str">
        <f>IF(SP_NORTE!T151="","*",SP_NORTE!T151)</f>
        <v>TMI-ZEB</v>
      </c>
      <c r="F148" s="149">
        <f>IF(SP_NORTE!B151="","*",SP_NORTE!B151)</f>
        <v>46091</v>
      </c>
      <c r="G148" s="149" t="str">
        <f>IF(SP_NORTE!D151="","*",SP_NORTE!D151)</f>
        <v>V19</v>
      </c>
      <c r="H148" s="149" t="str">
        <f>IF(SP_NORTE!F151="","*",SP_NORTE!F151)</f>
        <v>VARRIÇÃO</v>
      </c>
      <c r="I148" s="149" t="str">
        <f>IF(SP_NORTE!H151="","*",SP_NORTE!H151)</f>
        <v>ZDP2</v>
      </c>
      <c r="J148" s="149" t="str">
        <f>IF(SP_NORTE!I151="","*",SP_NORTE!I151)</f>
        <v>ZDP</v>
      </c>
      <c r="K148" s="142" t="str">
        <f>IF(SP_NORTE!M151="","*",SP_NORTE!M151)</f>
        <v>ZKY-ZZM</v>
      </c>
      <c r="L148" s="142">
        <f>IF(SP_NORTE!N151="","*",SP_NORTE!N151)</f>
        <v>282286</v>
      </c>
      <c r="M148" s="143">
        <f>IF(SP_NORTE!J151="","*",SP_NORTE!J151)</f>
        <v>73</v>
      </c>
      <c r="N148" s="148">
        <f>IF(SP_NORTE!K151="","*",SP_NORTE!K151)</f>
        <v>282</v>
      </c>
      <c r="O148" s="148">
        <f>IF(SP_NORTE!L151="","*",SP_NORTE!L151)</f>
        <v>288.60000000000002</v>
      </c>
      <c r="P148" s="147">
        <f>IF(SP_NORTE!O151="","*",SP_NORTE!O151)</f>
        <v>0.375</v>
      </c>
      <c r="Q148" s="147">
        <f>IF(SP_NORTE!P151="","*",SP_NORTE!P151)</f>
        <v>6.25E-2</v>
      </c>
      <c r="R148" s="149" t="str">
        <f>IF(SP_NORTE!Q151="","*",CONCATENATE(SP_NORTE!Q151," ",SP_NORTE!R151))</f>
        <v>800 M</v>
      </c>
      <c r="S148" s="149" t="str">
        <f>IF(SP_NORTE!V151="","*",SP_NORTE!V151)</f>
        <v>Antonioni</v>
      </c>
      <c r="T148" s="149" t="str">
        <f>IF(SP_NORTE!W151="","*",SP_NORTE!W151)</f>
        <v>Varrição</v>
      </c>
      <c r="U148" s="140">
        <f ca="1">_xlfn.XLOOKUP(G148&amp;$U$2,BS_CONTROLE[CHAVE],BS_CONTROLE[Quantidade_11],"-")</f>
        <v>0</v>
      </c>
      <c r="V148" s="140">
        <f ca="1">_xlfn.XLOOKUP(G148&amp;$V$2,BS_CONTROLE[CHAVE],BS_CONTROLE[Quantidade_11],"-")</f>
        <v>0</v>
      </c>
      <c r="W148" s="140">
        <f ca="1">_xlfn.XLOOKUP(G148&amp;$W$2,BS_CONTROLE[CHAVE],BS_CONTROLE[Quantidade_11],"-")</f>
        <v>0</v>
      </c>
    </row>
    <row r="149" spans="1:23">
      <c r="A149" s="150" t="str">
        <f>IF(SP_NORTE!Y152="","*",SP_NORTE!Y152)</f>
        <v>*</v>
      </c>
      <c r="B149" s="150" t="str">
        <f>IF(SP_NORTE!X152="","*",SP_NORTE!X152)</f>
        <v>Oportunidade</v>
      </c>
      <c r="C149" s="150" t="str">
        <f>IF(SP_NORTE!Z152="","*",SP_NORTE!Z152)</f>
        <v>*</v>
      </c>
      <c r="D149" s="142" t="str">
        <f>IF(SP_NORTE!S152="","*",SP_NORTE!S152)</f>
        <v>SP NORTE</v>
      </c>
      <c r="E149" s="142" t="str">
        <f>IF(SP_NORTE!T152="","*",SP_NORTE!T152)</f>
        <v>TMI-ZEB</v>
      </c>
      <c r="F149" s="149">
        <f>IF(SP_NORTE!B152="","*",SP_NORTE!B152)</f>
        <v>46091</v>
      </c>
      <c r="G149" s="149" t="str">
        <f>IF(SP_NORTE!D152="","*",SP_NORTE!D152)</f>
        <v>V40</v>
      </c>
      <c r="H149" s="149" t="str">
        <f>IF(SP_NORTE!F152="","*",SP_NORTE!F152)</f>
        <v>MECANIZAÇÃO - SOCADORA</v>
      </c>
      <c r="I149" s="149" t="str">
        <f>IF(SP_NORTE!H152="","*",SP_NORTE!H152)</f>
        <v>ZECPAT2</v>
      </c>
      <c r="J149" s="149" t="str">
        <f>IF(SP_NORTE!I152="","*",SP_NORTE!I152)</f>
        <v>ZECPAT2</v>
      </c>
      <c r="K149" s="142" t="str">
        <f>IF(SP_NORTE!M152="","*",SP_NORTE!M152)</f>
        <v>ZEC-ZKY</v>
      </c>
      <c r="L149" s="142" t="str">
        <f>IF(SP_NORTE!N152="","*",SP_NORTE!N152)</f>
        <v>ZEC267</v>
      </c>
      <c r="M149" s="143">
        <f>IF(SP_NORTE!J152="","*",SP_NORTE!J152)</f>
        <v>73</v>
      </c>
      <c r="N149" s="148">
        <f>IF(SP_NORTE!K152="","*",SP_NORTE!K152)</f>
        <v>264.35000000000002</v>
      </c>
      <c r="O149" s="148">
        <f>IF(SP_NORTE!L152="","*",SP_NORTE!L152)</f>
        <v>265</v>
      </c>
      <c r="P149" s="147">
        <f>IF(SP_NORTE!O152="","*",SP_NORTE!O152)</f>
        <v>0.5625</v>
      </c>
      <c r="Q149" s="147">
        <f>IF(SP_NORTE!P152="","*",SP_NORTE!P152)</f>
        <v>6.25E-2</v>
      </c>
      <c r="R149" s="149" t="str">
        <f>IF(SP_NORTE!Q152="","*",CONCATENATE(SP_NORTE!Q152," ",SP_NORTE!R152))</f>
        <v>1344 M</v>
      </c>
      <c r="S149" s="149" t="str">
        <f>IF(SP_NORTE!V152="","*",SP_NORTE!V152)</f>
        <v>Antonioni</v>
      </c>
      <c r="T149" s="149" t="str">
        <f>IF(SP_NORTE!W152="","*",SP_NORTE!W152)</f>
        <v>Socaria mecanizada</v>
      </c>
      <c r="U149" s="140">
        <f ca="1">_xlfn.XLOOKUP(G149&amp;$U$2,BS_CONTROLE[CHAVE],BS_CONTROLE[Quantidade_11],"-")</f>
        <v>0</v>
      </c>
      <c r="V149" s="140">
        <f ca="1">_xlfn.XLOOKUP(G149&amp;$V$2,BS_CONTROLE[CHAVE],BS_CONTROLE[Quantidade_11],"-")</f>
        <v>0</v>
      </c>
      <c r="W149" s="140">
        <f ca="1">_xlfn.XLOOKUP(G149&amp;$W$2,BS_CONTROLE[CHAVE],BS_CONTROLE[Quantidade_11],"-")</f>
        <v>0</v>
      </c>
    </row>
    <row r="150" spans="1:23">
      <c r="A150" s="150" t="str">
        <f>IF(SP_NORTE!Y153="","*",SP_NORTE!Y153)</f>
        <v>*</v>
      </c>
      <c r="B150" s="150" t="str">
        <f>IF(SP_NORTE!X153="","*",SP_NORTE!X153)</f>
        <v>Oportunidade</v>
      </c>
      <c r="C150" s="150" t="str">
        <f>IF(SP_NORTE!Z153="","*",SP_NORTE!Z153)</f>
        <v>*</v>
      </c>
      <c r="D150" s="142" t="str">
        <f>IF(SP_NORTE!S153="","*",SP_NORTE!S153)</f>
        <v>SP NORTE</v>
      </c>
      <c r="E150" s="142" t="str">
        <f>IF(SP_NORTE!T153="","*",SP_NORTE!T153)</f>
        <v>ZEB-ZCZ</v>
      </c>
      <c r="F150" s="149">
        <f>IF(SP_NORTE!B153="","*",SP_NORTE!B153)</f>
        <v>46091</v>
      </c>
      <c r="G150" s="149" t="str">
        <f>IF(SP_NORTE!D153="","*",SP_NORTE!D153)</f>
        <v>V88</v>
      </c>
      <c r="H150" s="149" t="str">
        <f>IF(SP_NORTE!F153="","*",SP_NORTE!F153)</f>
        <v>MECANIZAÇÃO - SOCADORA</v>
      </c>
      <c r="I150" s="149" t="str">
        <f>IF(SP_NORTE!H153="","*",SP_NORTE!H153)</f>
        <v>ZEH2</v>
      </c>
      <c r="J150" s="149" t="str">
        <f>IF(SP_NORTE!I153="","*",SP_NORTE!I153)</f>
        <v>ZPNZXB</v>
      </c>
      <c r="K150" s="142" t="str">
        <f>IF(SP_NORTE!M153="","*",SP_NORTE!M153)</f>
        <v>ZCT</v>
      </c>
      <c r="L150" s="142" t="str">
        <f>IF(SP_NORTE!N153="","*",SP_NORTE!N153)</f>
        <v>ZCT1/154ZCT</v>
      </c>
      <c r="M150" s="143">
        <f>IF(SP_NORTE!J153="","*",SP_NORTE!J153)</f>
        <v>73</v>
      </c>
      <c r="N150" s="148">
        <f>IF(SP_NORTE!K153="","*",SP_NORTE!K153)</f>
        <v>157</v>
      </c>
      <c r="O150" s="148" t="str">
        <f>IF(SP_NORTE!L153="","*",SP_NORTE!L153)</f>
        <v>-</v>
      </c>
      <c r="P150" s="147">
        <f>IF(SP_NORTE!O153="","*",SP_NORTE!O153)</f>
        <v>0.54166666666666663</v>
      </c>
      <c r="Q150" s="147">
        <f>IF(SP_NORTE!P153="","*",SP_NORTE!P153)</f>
        <v>6.25E-2</v>
      </c>
      <c r="R150" s="149" t="str">
        <f>IF(SP_NORTE!Q153="","*",CONCATENATE(SP_NORTE!Q153," ",SP_NORTE!R153))</f>
        <v>765 M</v>
      </c>
      <c r="S150" s="149" t="str">
        <f>IF(SP_NORTE!V153="","*",SP_NORTE!V153)</f>
        <v>Antonioni</v>
      </c>
      <c r="T150" s="149" t="str">
        <f>IF(SP_NORTE!W153="","*",SP_NORTE!W153)</f>
        <v>Socaria mecanizada</v>
      </c>
      <c r="U150" s="140">
        <f ca="1">_xlfn.XLOOKUP(G150&amp;$U$2,BS_CONTROLE[CHAVE],BS_CONTROLE[Quantidade_11],"-")</f>
        <v>1</v>
      </c>
      <c r="V150" s="140">
        <f ca="1">_xlfn.XLOOKUP(G150&amp;$V$2,BS_CONTROLE[CHAVE],BS_CONTROLE[Quantidade_11],"-")</f>
        <v>1</v>
      </c>
      <c r="W150" s="140">
        <f ca="1">_xlfn.XLOOKUP(G150&amp;$W$2,BS_CONTROLE[CHAVE],BS_CONTROLE[Quantidade_11],"-")</f>
        <v>0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IF(SP_NORTE!Y156="","*",SP_NORTE!Y156)</f>
        <v>*</v>
      </c>
      <c r="B153" s="150" t="str">
        <f>IF(SP_NORTE!X156="","*",SP_NORTE!X156)</f>
        <v>Contrato</v>
      </c>
      <c r="C153" s="150" t="str">
        <f>IF(SP_NORTE!Z156="","*",SP_NORTE!Z156)</f>
        <v>*</v>
      </c>
      <c r="D153" s="142" t="str">
        <f>IF(SP_NORTE!S156="","*",SP_NORTE!S156)</f>
        <v>SP NORTE</v>
      </c>
      <c r="E153" s="142" t="str">
        <f>IF(SP_NORTE!T156="","*",SP_NORTE!T156)</f>
        <v>ZEB-ZCZ</v>
      </c>
      <c r="F153" s="149">
        <f>IF(SP_NORTE!B156="","*",SP_NORTE!B156)</f>
        <v>46091</v>
      </c>
      <c r="G153" s="149" t="str">
        <f>IF(SP_NORTE!D156="","*",SP_NORTE!D156)</f>
        <v>PEDRO (TP-696)</v>
      </c>
      <c r="H153" s="149" t="str">
        <f>IF(SP_NORTE!F156="","*",SP_NORTE!F156)</f>
        <v>PDM - SOLDA</v>
      </c>
      <c r="I153" s="149" t="str">
        <f>IF(SP_NORTE!H156="","*",SP_NORTE!H156)</f>
        <v>-</v>
      </c>
      <c r="J153" s="149" t="str">
        <f>IF(SP_NORTE!I156="","*",SP_NORTE!I156)</f>
        <v>-</v>
      </c>
      <c r="K153" s="142" t="str">
        <f>IF(SP_NORTE!M156="","*",SP_NORTE!M156)</f>
        <v>ZGB-S</v>
      </c>
      <c r="L153" s="142" t="str">
        <f>IF(SP_NORTE!N156="","*",SP_NORTE!N156)</f>
        <v>ZGBS</v>
      </c>
      <c r="M153" s="143">
        <f>IF(SP_NORTE!J156="","*",SP_NORTE!J156)</f>
        <v>73</v>
      </c>
      <c r="N153" s="148">
        <f>IF(SP_NORTE!K156="","*",SP_NORTE!K156)</f>
        <v>209.5</v>
      </c>
      <c r="O153" s="148" t="str">
        <f>IF(SP_NORTE!L156="","*",SP_NORTE!L156)</f>
        <v>*</v>
      </c>
      <c r="P153" s="147">
        <f>IF(SP_NORTE!O156="","*",SP_NORTE!O156)</f>
        <v>0.375</v>
      </c>
      <c r="Q153" s="147">
        <f>IF(SP_NORTE!P156="","*",SP_NORTE!P156)</f>
        <v>6.25E-2</v>
      </c>
      <c r="R153" s="149" t="str">
        <f>IF(SP_NORTE!Q156="","*",CONCATENATE(SP_NORTE!Q156," ",SP_NORTE!R156))</f>
        <v>1 Nº DE SOLDA</v>
      </c>
      <c r="S153" s="149" t="str">
        <f>IF(SP_NORTE!V156="","*",SP_NORTE!V156)</f>
        <v>Pedro</v>
      </c>
      <c r="T153" s="149" t="str">
        <f>IF(SP_NORTE!W156="","*",SP_NORTE!W156)</f>
        <v xml:space="preserve">Execução de solda - Condicionado a temperatura </v>
      </c>
      <c r="U153" s="140" t="str">
        <f ca="1">_xlfn.XLOOKUP(G153&amp;$U$2,BS_CONTROLE[CHAVE],BS_CONTROLE[Quantidade_11],"-")</f>
        <v>-</v>
      </c>
      <c r="V153" s="140">
        <f ca="1">_xlfn.XLOOKUP(G153&amp;$V$2,BS_CONTROLE[CHAVE],BS_CONTROLE[Quantidade_11],"-")</f>
        <v>0</v>
      </c>
      <c r="W153" s="140">
        <f ca="1">_xlfn.XLOOKUP(G153&amp;$W$2,BS_CONTROLE[CHAVE],BS_CONTROLE[Quantidade_11],"-")</f>
        <v>0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IF(SP_NORTE!Y158="","*",SP_NORTE!Y158)</f>
        <v>*</v>
      </c>
      <c r="B155" s="150" t="str">
        <f>IF(SP_NORTE!X158="","*",SP_NORTE!X158)</f>
        <v>Oportunidade</v>
      </c>
      <c r="C155" s="150" t="str">
        <f>IF(SP_NORTE!Z158="","*",SP_NORTE!Z158)</f>
        <v>*</v>
      </c>
      <c r="D155" s="142" t="str">
        <f>IF(SP_NORTE!S158="","*",SP_NORTE!S158)</f>
        <v>SP NORTE</v>
      </c>
      <c r="E155" s="142" t="str">
        <f>IF(SP_NORTE!T158="","*",SP_NORTE!T158)</f>
        <v>ZEB-ZCZ</v>
      </c>
      <c r="F155" s="149">
        <f>IF(SP_NORTE!B158="","*",SP_NORTE!B158)</f>
        <v>46091</v>
      </c>
      <c r="G155" s="149" t="str">
        <f>IF(SP_NORTE!D158="","*",SP_NORTE!D158)</f>
        <v>A67</v>
      </c>
      <c r="H155" s="149" t="str">
        <f>IF(SP_NORTE!F158="","*",SP_NORTE!F158)</f>
        <v>DESCARGA DE MATERIAL</v>
      </c>
      <c r="I155" s="149" t="str">
        <f>IF(SP_NORTE!H158="","*",SP_NORTE!H158)</f>
        <v>ZPNZXB</v>
      </c>
      <c r="J155" s="149" t="str">
        <f>IF(SP_NORTE!I158="","*",SP_NORTE!I158)</f>
        <v>ZPNZXB</v>
      </c>
      <c r="K155" s="142" t="str">
        <f>IF(SP_NORTE!M158="","*",SP_NORTE!M158)</f>
        <v>ZCT-ZUC</v>
      </c>
      <c r="L155" s="142" t="str">
        <f>IF(SP_NORTE!N158="","*",SP_NORTE!N158)</f>
        <v>ZCT163</v>
      </c>
      <c r="M155" s="143">
        <f>IF(SP_NORTE!J158="","*",SP_NORTE!J158)</f>
        <v>73</v>
      </c>
      <c r="N155" s="148">
        <f>IF(SP_NORTE!K158="","*",SP_NORTE!K158)</f>
        <v>162.83000000000001</v>
      </c>
      <c r="O155" s="148" t="str">
        <f>IF(SP_NORTE!L158="","*",SP_NORTE!L158)</f>
        <v>-</v>
      </c>
      <c r="P155" s="147">
        <f>IF(SP_NORTE!O158="","*",SP_NORTE!O158)</f>
        <v>0.35416666666666669</v>
      </c>
      <c r="Q155" s="147">
        <f>IF(SP_NORTE!P158="","*",SP_NORTE!P158)</f>
        <v>4.1666666666666664E-2</v>
      </c>
      <c r="R155" s="149" t="str">
        <f>IF(SP_NORTE!Q158="","*",CONCATENATE(SP_NORTE!Q158," ",SP_NORTE!R158))</f>
        <v>1 BINÁRIO</v>
      </c>
      <c r="S155" s="149" t="str">
        <f>IF(SP_NORTE!V158="","*",SP_NORTE!V158)</f>
        <v>Nelson</v>
      </c>
      <c r="T155" s="149" t="str">
        <f>IF(SP_NORTE!W158="","*",SP_NORTE!W158)</f>
        <v xml:space="preserve">Embarca trilho km 128,8 5 min e leva para o km 168,8 5 min 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IF(SP_NORTE!Y161="","*",SP_NORTE!Y161)</f>
        <v>*</v>
      </c>
      <c r="B158" s="150" t="str">
        <f>IF(SP_NORTE!X161="","*",SP_NORTE!X161)</f>
        <v>Oportunidade</v>
      </c>
      <c r="C158" s="150" t="str">
        <f>IF(SP_NORTE!Z161="","*",SP_NORTE!Z161)</f>
        <v>*</v>
      </c>
      <c r="D158" s="142" t="str">
        <f>IF(SP_NORTE!S161="","*",SP_NORTE!S161)</f>
        <v>SP NORTE</v>
      </c>
      <c r="E158" s="142" t="str">
        <f>IF(SP_NORTE!T161="","*",SP_NORTE!T161)</f>
        <v>ZCZ-ZTI</v>
      </c>
      <c r="F158" s="149">
        <f>IF(SP_NORTE!B161="","*",SP_NORTE!B161)</f>
        <v>46091</v>
      </c>
      <c r="G158" s="149" t="str">
        <f>IF(SP_NORTE!D161="","*",SP_NORTE!D161)</f>
        <v>ANTONIO (TF-681)</v>
      </c>
      <c r="H158" s="149" t="str">
        <f>IF(SP_NORTE!F161="","*",SP_NORTE!F161)</f>
        <v>PDM - SOLDA</v>
      </c>
      <c r="I158" s="149" t="str">
        <f>IF(SP_NORTE!H161="","*",SP_NORTE!H161)</f>
        <v>-</v>
      </c>
      <c r="J158" s="149" t="str">
        <f>IF(SP_NORTE!I161="","*",SP_NORTE!I161)</f>
        <v>-</v>
      </c>
      <c r="K158" s="142" t="str">
        <f>IF(SP_NORTE!M161="","*",SP_NORTE!M161)</f>
        <v>ZCZ-S</v>
      </c>
      <c r="L158" s="142" t="str">
        <f>IF(SP_NORTE!N161="","*",SP_NORTE!N161)</f>
        <v>ZCZS</v>
      </c>
      <c r="M158" s="143">
        <f>IF(SP_NORTE!J161="","*",SP_NORTE!J161)</f>
        <v>73</v>
      </c>
      <c r="N158" s="148">
        <f>IF(SP_NORTE!K161="","*",SP_NORTE!K161)</f>
        <v>88.2</v>
      </c>
      <c r="O158" s="148" t="str">
        <f>IF(SP_NORTE!L161="","*",SP_NORTE!L161)</f>
        <v>-</v>
      </c>
      <c r="P158" s="147">
        <f>IF(SP_NORTE!O161="","*",SP_NORTE!O161)</f>
        <v>0.375</v>
      </c>
      <c r="Q158" s="147">
        <f>IF(SP_NORTE!P161="","*",SP_NORTE!P161)</f>
        <v>6.25E-2</v>
      </c>
      <c r="R158" s="149" t="str">
        <f>IF(SP_NORTE!Q161="","*",CONCATENATE(SP_NORTE!Q161," ",SP_NORTE!R161))</f>
        <v>1 Nº DE SOLDA</v>
      </c>
      <c r="S158" s="149" t="str">
        <f>IF(SP_NORTE!V161="","*",SP_NORTE!V161)</f>
        <v>Antonio</v>
      </c>
      <c r="T158" s="149" t="str">
        <f>IF(SP_NORTE!W161="","*",SP_NORTE!W161)</f>
        <v xml:space="preserve">Execução de solda - Condicionado a temperatura </v>
      </c>
      <c r="U158" s="140" t="str">
        <f ca="1">_xlfn.XLOOKUP(G158&amp;$U$2,BS_CONTROLE[CHAVE],BS_CONTROLE[Quantidade_11],"-")</f>
        <v>-</v>
      </c>
      <c r="V158" s="140">
        <f ca="1">_xlfn.XLOOKUP(G158&amp;$V$2,BS_CONTROLE[CHAVE],BS_CONTROLE[Quantidade_11],"-")</f>
        <v>1</v>
      </c>
      <c r="W158" s="140">
        <f ca="1">_xlfn.XLOOKUP(G158&amp;$W$2,BS_CONTROLE[CHAVE],BS_CONTROLE[Quantidade_11],"-")</f>
        <v>2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IF(SP_NORTE!Y164="","*",SP_NORTE!Y164)</f>
        <v>*</v>
      </c>
      <c r="B161" s="150" t="str">
        <f>IF(SP_NORTE!X164="","*",SP_NORTE!X164)</f>
        <v>Contrato</v>
      </c>
      <c r="C161" s="150" t="str">
        <f>IF(SP_NORTE!Z164="","*",SP_NORTE!Z164)</f>
        <v>*</v>
      </c>
      <c r="D161" s="142" t="str">
        <f>IF(SP_NORTE!S164="","*",SP_NORTE!S164)</f>
        <v>SP NORTE</v>
      </c>
      <c r="E161" s="142" t="str">
        <f>IF(SP_NORTE!T164="","*",SP_NORTE!T164)</f>
        <v>ZCZ-ZTI</v>
      </c>
      <c r="F161" s="149">
        <f>IF(SP_NORTE!B164="","*",SP_NORTE!B164)</f>
        <v>46091</v>
      </c>
      <c r="G161" s="149" t="str">
        <f>IF(SP_NORTE!D164="","*",SP_NORTE!D164)</f>
        <v>MOD SPN</v>
      </c>
      <c r="H161" s="149" t="str">
        <f>IF(SP_NORTE!F164="","*",SP_NORTE!F164)</f>
        <v>BLOCO</v>
      </c>
      <c r="I161" s="149" t="str">
        <f>IF(SP_NORTE!H164="","*",SP_NORTE!H164)</f>
        <v>-</v>
      </c>
      <c r="J161" s="149" t="str">
        <f>IF(SP_NORTE!I164="","*",SP_NORTE!I164)</f>
        <v>-</v>
      </c>
      <c r="K161" s="142" t="str">
        <f>IF(SP_NORTE!M164="","*",SP_NORTE!M164)</f>
        <v>ZDG-ZTN</v>
      </c>
      <c r="L161" s="142" t="str">
        <f>IF(SP_NORTE!N164="","*",SP_NORTE!N164)</f>
        <v>ZDGK58</v>
      </c>
      <c r="M161" s="143">
        <f>IF(SP_NORTE!J164="","*",SP_NORTE!J164)</f>
        <v>73</v>
      </c>
      <c r="N161" s="148">
        <f>IF(SP_NORTE!K164="","*",SP_NORTE!K164)</f>
        <v>58.1</v>
      </c>
      <c r="O161" s="148">
        <f>IF(SP_NORTE!L164="","*",SP_NORTE!L164)</f>
        <v>54.9</v>
      </c>
      <c r="P161" s="147">
        <f>IF(SP_NORTE!O164="","*",SP_NORTE!O164)</f>
        <v>0.375</v>
      </c>
      <c r="Q161" s="147">
        <f>IF(SP_NORTE!P164="","*",SP_NORTE!P164)</f>
        <v>0.16666666666666666</v>
      </c>
      <c r="R161" s="149" t="str">
        <f>IF(SP_NORTE!Q164="","*",CONCATENATE(SP_NORTE!Q164," ",SP_NORTE!R164))</f>
        <v>1 BINÁRIO</v>
      </c>
      <c r="S161" s="149" t="str">
        <f>IF(SP_NORTE!V164="","*",SP_NORTE!V164)</f>
        <v>Luiz</v>
      </c>
      <c r="T161" s="149" t="str">
        <f>IF(SP_NORTE!W164="","*",SP_NORTE!W164)</f>
        <v xml:space="preserve">Intervalo modernização 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>
        <f ca="1">_xlfn.XLOOKUP(G161&amp;$W$2,BS_CONTROLE[CHAVE],BS_CONTROLE[Quantidade_11],"-")</f>
        <v>1</v>
      </c>
    </row>
    <row r="162" spans="1:23">
      <c r="A162" s="150" t="str">
        <f>IF(SP_NORTE!Y165="","*",SP_NORTE!Y165)</f>
        <v>*</v>
      </c>
      <c r="B162" s="150" t="str">
        <f>IF(SP_NORTE!X165="","*",SP_NORTE!X165)</f>
        <v>Contrato</v>
      </c>
      <c r="C162" s="150" t="str">
        <f>IF(SP_NORTE!Z165="","*",SP_NORTE!Z165)</f>
        <v>*</v>
      </c>
      <c r="D162" s="142" t="str">
        <f>IF(SP_NORTE!S165="","*",SP_NORTE!S165)</f>
        <v>SP NORTE</v>
      </c>
      <c r="E162" s="142" t="str">
        <f>IF(SP_NORTE!T165="","*",SP_NORTE!T165)</f>
        <v>ZCZ-ZTI</v>
      </c>
      <c r="F162" s="149">
        <f>IF(SP_NORTE!B165="","*",SP_NORTE!B165)</f>
        <v>46091</v>
      </c>
      <c r="G162" s="149" t="str">
        <f>IF(SP_NORTE!D165="","*",SP_NORTE!D165)</f>
        <v>WAGNER (TP-58)</v>
      </c>
      <c r="H162" s="149" t="str">
        <f>IF(SP_NORTE!F165="","*",SP_NORTE!F165)</f>
        <v>MODERNIZAÇÃO - SOLDA</v>
      </c>
      <c r="I162" s="149" t="str">
        <f>IF(SP_NORTE!H165="","*",SP_NORTE!H165)</f>
        <v>-</v>
      </c>
      <c r="J162" s="149" t="str">
        <f>IF(SP_NORTE!I165="","*",SP_NORTE!I165)</f>
        <v>-</v>
      </c>
      <c r="K162" s="142" t="str">
        <f>IF(SP_NORTE!M165="","*",SP_NORTE!M165)</f>
        <v>ZDG-ZTN</v>
      </c>
      <c r="L162" s="142" t="str">
        <f>IF(SP_NORTE!N165="","*",SP_NORTE!N165)</f>
        <v>ZDG-N</v>
      </c>
      <c r="M162" s="143">
        <f>IF(SP_NORTE!J165="","*",SP_NORTE!J165)</f>
        <v>73</v>
      </c>
      <c r="N162" s="148">
        <f>IF(SP_NORTE!K165="","*",SP_NORTE!K165)</f>
        <v>54.9</v>
      </c>
      <c r="O162" s="148" t="str">
        <f>IF(SP_NORTE!L165="","*",SP_NORTE!L165)</f>
        <v>-</v>
      </c>
      <c r="P162" s="147" t="str">
        <f>IF(SP_NORTE!O165="","*",SP_NORTE!O165)</f>
        <v>ZDGN</v>
      </c>
      <c r="Q162" s="147">
        <f>IF(SP_NORTE!P165="","*",SP_NORTE!P165)</f>
        <v>6.9444444444444447E-4</v>
      </c>
      <c r="R162" s="149" t="str">
        <f>IF(SP_NORTE!Q165="","*",CONCATENATE(SP_NORTE!Q165," ",SP_NORTE!R165))</f>
        <v>3 Nº DE SOLDA</v>
      </c>
      <c r="S162" s="149" t="str">
        <f>IF(SP_NORTE!V165="","*",SP_NORTE!V165)</f>
        <v>Wagner</v>
      </c>
      <c r="T162" s="149" t="str">
        <f>IF(SP_NORTE!W165="","*",SP_NORTE!W165)</f>
        <v xml:space="preserve">Execução de solda - Condicionado a temperatura 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>
        <f ca="1">_xlfn.XLOOKUP(G162&amp;$W$2,BS_CONTROLE[CHAVE],BS_CONTROLE[Quantidade_11],"-")</f>
        <v>2</v>
      </c>
    </row>
    <row r="163" spans="1:23">
      <c r="A163" s="150" t="str">
        <f>IF(SP_NORTE!Y166="","*",SP_NORTE!Y166)</f>
        <v>*</v>
      </c>
      <c r="B163" s="150" t="str">
        <f>IF(SP_NORTE!X166="","*",SP_NORTE!X166)</f>
        <v>Contrato</v>
      </c>
      <c r="C163" s="150" t="str">
        <f>IF(SP_NORTE!Z166="","*",SP_NORTE!Z166)</f>
        <v>*</v>
      </c>
      <c r="D163" s="142" t="str">
        <f>IF(SP_NORTE!S166="","*",SP_NORTE!S166)</f>
        <v>SP NORTE</v>
      </c>
      <c r="E163" s="142" t="str">
        <f>IF(SP_NORTE!T166="","*",SP_NORTE!T166)</f>
        <v>ZCZ-ZTI</v>
      </c>
      <c r="F163" s="149">
        <f>IF(SP_NORTE!B166="","*",SP_NORTE!B166)</f>
        <v>46091</v>
      </c>
      <c r="G163" s="149" t="str">
        <f>IF(SP_NORTE!D166="","*",SP_NORTE!D166)</f>
        <v>MAURO TP-868)</v>
      </c>
      <c r="H163" s="149" t="str">
        <f>IF(SP_NORTE!F166="","*",SP_NORTE!F166)</f>
        <v>MODERNIZAÇÃO - SOLDA</v>
      </c>
      <c r="I163" s="149" t="str">
        <f>IF(SP_NORTE!H166="","*",SP_NORTE!H166)</f>
        <v>-</v>
      </c>
      <c r="J163" s="149" t="str">
        <f>IF(SP_NORTE!I166="","*",SP_NORTE!I166)</f>
        <v>-</v>
      </c>
      <c r="K163" s="142" t="str">
        <f>IF(SP_NORTE!M166="","*",SP_NORTE!M166)</f>
        <v>ZDG-ZTN</v>
      </c>
      <c r="L163" s="142" t="str">
        <f>IF(SP_NORTE!N166="","*",SP_NORTE!N166)</f>
        <v>ZDG-N</v>
      </c>
      <c r="M163" s="143">
        <f>IF(SP_NORTE!J166="","*",SP_NORTE!J166)</f>
        <v>73</v>
      </c>
      <c r="N163" s="148">
        <f>IF(SP_NORTE!K166="","*",SP_NORTE!K166)</f>
        <v>54.9</v>
      </c>
      <c r="O163" s="148" t="str">
        <f>IF(SP_NORTE!L166="","*",SP_NORTE!L166)</f>
        <v>-</v>
      </c>
      <c r="P163" s="147" t="str">
        <f>IF(SP_NORTE!O166="","*",SP_NORTE!O166)</f>
        <v>ZDGN</v>
      </c>
      <c r="Q163" s="147">
        <f>IF(SP_NORTE!P166="","*",SP_NORTE!P166)</f>
        <v>6.9444444444444447E-4</v>
      </c>
      <c r="R163" s="149" t="str">
        <f>IF(SP_NORTE!Q166="","*",CONCATENATE(SP_NORTE!Q166," ",SP_NORTE!R166))</f>
        <v>3 Nº DE SOLDA</v>
      </c>
      <c r="S163" s="149" t="str">
        <f>IF(SP_NORTE!V166="","*",SP_NORTE!V166)</f>
        <v>Mauro</v>
      </c>
      <c r="T163" s="149" t="str">
        <f>IF(SP_NORTE!W166="","*",SP_NORTE!W166)</f>
        <v xml:space="preserve">Execução de solda - Condicionado a temperatura 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>
        <f ca="1">_xlfn.XLOOKUP(G163&amp;$W$2,BS_CONTROLE[CHAVE],BS_CONTROLE[Quantidade_11],"-")</f>
        <v>2</v>
      </c>
    </row>
    <row r="164" spans="1:23">
      <c r="A164" s="150" t="str">
        <f>IF(SP_NORTE!Y167="","*",SP_NORTE!Y167)</f>
        <v>*</v>
      </c>
      <c r="B164" s="150" t="str">
        <f>IF(SP_NORTE!X167="","*",SP_NORTE!X167)</f>
        <v>Contrato</v>
      </c>
      <c r="C164" s="150" t="str">
        <f>IF(SP_NORTE!Z167="","*",SP_NORTE!Z167)</f>
        <v>*</v>
      </c>
      <c r="D164" s="142" t="str">
        <f>IF(SP_NORTE!S167="","*",SP_NORTE!S167)</f>
        <v>SP NORTE</v>
      </c>
      <c r="E164" s="142" t="str">
        <f>IF(SP_NORTE!T167="","*",SP_NORTE!T167)</f>
        <v>ZCZ-ZTI</v>
      </c>
      <c r="F164" s="149">
        <f>IF(SP_NORTE!B167="","*",SP_NORTE!B167)</f>
        <v>46091</v>
      </c>
      <c r="G164" s="149" t="str">
        <f>IF(SP_NORTE!D167="","*",SP_NORTE!D167)</f>
        <v>V83</v>
      </c>
      <c r="H164" s="149" t="str">
        <f>IF(SP_NORTE!F167="","*",SP_NORTE!F167)</f>
        <v>MODERNIZAÇÃO - SOCADORA</v>
      </c>
      <c r="I164" s="149" t="str">
        <f>IF(SP_NORTE!H167="","*",SP_NORTE!H167)</f>
        <v>ZMAPAT2</v>
      </c>
      <c r="J164" s="149" t="str">
        <f>IF(SP_NORTE!I167="","*",SP_NORTE!I167)</f>
        <v>ZMAPAT2</v>
      </c>
      <c r="K164" s="142" t="str">
        <f>IF(SP_NORTE!M167="","*",SP_NORTE!M167)</f>
        <v>ZDG-ZTN</v>
      </c>
      <c r="L164" s="142" t="str">
        <f>IF(SP_NORTE!N167="","*",SP_NORTE!N167)</f>
        <v>ZDGK58</v>
      </c>
      <c r="M164" s="143">
        <f>IF(SP_NORTE!J167="","*",SP_NORTE!J167)</f>
        <v>73</v>
      </c>
      <c r="N164" s="148">
        <f>IF(SP_NORTE!K167="","*",SP_NORTE!K167)</f>
        <v>58.9</v>
      </c>
      <c r="O164" s="148">
        <f>IF(SP_NORTE!L167="","*",SP_NORTE!L167)</f>
        <v>58.1</v>
      </c>
      <c r="P164" s="147">
        <f>IF(SP_NORTE!O167="","*",SP_NORTE!O167)</f>
        <v>0.33333333333333331</v>
      </c>
      <c r="Q164" s="147">
        <f>IF(SP_NORTE!P167="","*",SP_NORTE!P167)</f>
        <v>0.125</v>
      </c>
      <c r="R164" s="149" t="str">
        <f>IF(SP_NORTE!Q167="","*",CONCATENATE(SP_NORTE!Q167," ",SP_NORTE!R167))</f>
        <v>720 M</v>
      </c>
      <c r="S164" s="149" t="str">
        <f>IF(SP_NORTE!V167="","*",SP_NORTE!V167)</f>
        <v xml:space="preserve">Antonioni </v>
      </c>
      <c r="T164" s="149" t="str">
        <f>IF(SP_NORTE!W167="","*",SP_NORTE!W167)</f>
        <v>Socaria mecanizada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>
        <f ca="1">_xlfn.XLOOKUP(G164&amp;$W$2,BS_CONTROLE[CHAVE],BS_CONTROLE[Quantidade_11],"-")</f>
        <v>1</v>
      </c>
    </row>
    <row r="165" spans="1:23">
      <c r="A165" s="150" t="str">
        <f>IF(SP_NORTE!Y168="","*",SP_NORTE!Y168)</f>
        <v>*</v>
      </c>
      <c r="B165" s="150" t="str">
        <f>IF(SP_NORTE!X168="","*",SP_NORTE!X168)</f>
        <v>Oportunidade</v>
      </c>
      <c r="C165" s="150" t="str">
        <f>IF(SP_NORTE!Z168="","*",SP_NORTE!Z168)</f>
        <v>*</v>
      </c>
      <c r="D165" s="142" t="str">
        <f>IF(SP_NORTE!S168="","*",SP_NORTE!S168)</f>
        <v>SP NORTE</v>
      </c>
      <c r="E165" s="142" t="str">
        <f>IF(SP_NORTE!T168="","*",SP_NORTE!T168)</f>
        <v>ZRX-ZTI</v>
      </c>
      <c r="F165" s="149">
        <f>IF(SP_NORTE!B168="","*",SP_NORTE!B168)</f>
        <v>46091</v>
      </c>
      <c r="G165" s="149" t="str">
        <f>IF(SP_NORTE!D168="","*",SP_NORTE!D168)</f>
        <v>A88</v>
      </c>
      <c r="H165" s="149" t="str">
        <f>IF(SP_NORTE!F168="","*",SP_NORTE!F168)</f>
        <v>INSPEÇÃO AUTO DE LINHA</v>
      </c>
      <c r="I165" s="149" t="str">
        <f>IF(SP_NORTE!H168="","*",SP_NORTE!H168)</f>
        <v>ZIQ1752</v>
      </c>
      <c r="J165" s="149" t="str">
        <f>IF(SP_NORTE!I168="","*",SP_NORTE!I168)</f>
        <v>ZSKPAT2</v>
      </c>
      <c r="K165" s="142" t="str">
        <f>IF(SP_NORTE!M168="","*",SP_NORTE!M168)</f>
        <v>ZIQ-ZSK</v>
      </c>
      <c r="L165" s="142" t="str">
        <f>IF(SP_NORTE!N168="","*",SP_NORTE!N168)</f>
        <v>ZIQZSK</v>
      </c>
      <c r="M165" s="143">
        <f>IF(SP_NORTE!J168="","*",SP_NORTE!J168)</f>
        <v>71</v>
      </c>
      <c r="N165" s="148">
        <f>IF(SP_NORTE!K168="","*",SP_NORTE!K168)</f>
        <v>175</v>
      </c>
      <c r="O165" s="148" t="str">
        <f>IF(SP_NORTE!L168="","*",SP_NORTE!L168)</f>
        <v>-</v>
      </c>
      <c r="P165" s="147">
        <f>IF(SP_NORTE!O168="","*",SP_NORTE!O168)</f>
        <v>0.35416666666666669</v>
      </c>
      <c r="Q165" s="147">
        <f>IF(SP_NORTE!P168="","*",SP_NORTE!P168)</f>
        <v>4.1666666666666664E-2</v>
      </c>
      <c r="R165" s="149" t="str">
        <f>IF(SP_NORTE!Q168="","*",CONCATENATE(SP_NORTE!Q168," ",SP_NORTE!R168))</f>
        <v>1 BINÁRIO</v>
      </c>
      <c r="S165" s="149" t="str">
        <f>IF(SP_NORTE!V168="","*",SP_NORTE!V168)</f>
        <v>Jocimar</v>
      </c>
      <c r="T165" s="149" t="str">
        <f>IF(SP_NORTE!W168="","*",SP_NORTE!W168)</f>
        <v>Inspeção auto de linha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IF(SP_NORTE!Y170="","*",SP_NORTE!Y170)</f>
        <v>*</v>
      </c>
      <c r="B167" s="150" t="str">
        <f>IF(SP_NORTE!X170="","*",SP_NORTE!X170)</f>
        <v>Oportunidade</v>
      </c>
      <c r="C167" s="150" t="str">
        <f>IF(SP_NORTE!Z170="","*",SP_NORTE!Z170)</f>
        <v>*</v>
      </c>
      <c r="D167" s="142" t="str">
        <f>IF(SP_NORTE!S170="","*",SP_NORTE!S170)</f>
        <v>SP NORTE</v>
      </c>
      <c r="E167" s="142" t="str">
        <f>IF(SP_NORTE!T170="","*",SP_NORTE!T170)</f>
        <v>ZRX-ZTI</v>
      </c>
      <c r="F167" s="149">
        <f>IF(SP_NORTE!B170="","*",SP_NORTE!B170)</f>
        <v>46091</v>
      </c>
      <c r="G167" s="149" t="str">
        <f>IF(SP_NORTE!D170="","*",SP_NORTE!D170)</f>
        <v>W75</v>
      </c>
      <c r="H167" s="149" t="str">
        <f>IF(SP_NORTE!F170="","*",SP_NORTE!F170)</f>
        <v>MECANIZAÇÃO - CAPINA QUÍMICA</v>
      </c>
      <c r="I167" s="149" t="str">
        <f>IF(SP_NORTE!H170="","*",SP_NORTE!H170)</f>
        <v>ZRX</v>
      </c>
      <c r="J167" s="149" t="str">
        <f>IF(SP_NORTE!I170="","*",SP_NORTE!I170)</f>
        <v>ZMA2</v>
      </c>
      <c r="K167" s="142" t="str">
        <f>IF(SP_NORTE!M170="","*",SP_NORTE!M170)</f>
        <v>ZRQ-ZMA</v>
      </c>
      <c r="L167" s="142" t="str">
        <f>IF(SP_NORTE!N170="","*",SP_NORTE!N170)</f>
        <v>ZRQZMA</v>
      </c>
      <c r="M167" s="143">
        <f>IF(SP_NORTE!J170="","*",SP_NORTE!J170)</f>
        <v>70</v>
      </c>
      <c r="N167" s="148">
        <f>IF(SP_NORTE!K170="","*",SP_NORTE!K170)</f>
        <v>136</v>
      </c>
      <c r="O167" s="148" t="str">
        <f>IF(SP_NORTE!L170="","*",SP_NORTE!L170)</f>
        <v>-</v>
      </c>
      <c r="P167" s="147">
        <f>IF(SP_NORTE!O170="","*",SP_NORTE!O170)</f>
        <v>0.41666666666666669</v>
      </c>
      <c r="Q167" s="147">
        <f>IF(SP_NORTE!P170="","*",SP_NORTE!P170)</f>
        <v>4.1666666666666664E-2</v>
      </c>
      <c r="R167" s="149" t="str">
        <f>IF(SP_NORTE!Q170="","*",CONCATENATE(SP_NORTE!Q170," ",SP_NORTE!R170))</f>
        <v>160 KM</v>
      </c>
      <c r="S167" s="149" t="str">
        <f>IF(SP_NORTE!V170="","*",SP_NORTE!V170)</f>
        <v>Antonioni</v>
      </c>
      <c r="T167" s="149" t="str">
        <f>IF(SP_NORTE!W170="","*",SP_NORTE!W170)</f>
        <v>Capina Química na passagem em ZSK desanexa loco 9302 para W55</v>
      </c>
      <c r="U167" s="140">
        <f ca="1">_xlfn.XLOOKUP(G167&amp;$U$2,BS_CONTROLE[CHAVE],BS_CONTROLE[Quantidade_11],"-")</f>
        <v>0</v>
      </c>
      <c r="V167" s="140" t="str">
        <f ca="1">_xlfn.XLOOKUP(G167&amp;$V$2,BS_CONTROLE[CHAVE],BS_CONTROLE[Quantidade_11],"-")</f>
        <v>-</v>
      </c>
      <c r="W167" s="140">
        <f ca="1">_xlfn.XLOOKUP(G167&amp;$W$2,BS_CONTROLE[CHAVE],BS_CONTROLE[Quantidade_11],"-")</f>
        <v>0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10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1205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1206</v>
      </c>
      <c r="D5" s="284"/>
      <c r="E5" s="284"/>
      <c r="F5" s="284"/>
      <c r="G5" s="284"/>
      <c r="H5" s="284"/>
      <c r="I5" s="284"/>
      <c r="J5" s="285"/>
      <c r="K5" s="286" t="s">
        <v>1207</v>
      </c>
      <c r="L5" s="287"/>
      <c r="M5" s="287"/>
      <c r="N5" s="287"/>
      <c r="O5" s="288" t="s">
        <v>1208</v>
      </c>
      <c r="P5" s="289"/>
    </row>
    <row r="6" spans="1:16" s="77" customFormat="1" ht="15" customHeight="1">
      <c r="A6" s="69" t="s">
        <v>1202</v>
      </c>
      <c r="B6" s="78" t="s">
        <v>1201</v>
      </c>
      <c r="C6" s="79" t="s">
        <v>770</v>
      </c>
      <c r="D6" s="80" t="s">
        <v>771</v>
      </c>
      <c r="E6" s="79" t="s">
        <v>1209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1210</v>
      </c>
      <c r="M6" s="83" t="s">
        <v>402</v>
      </c>
      <c r="N6" s="84" t="s">
        <v>765</v>
      </c>
      <c r="O6" s="160" t="s">
        <v>808</v>
      </c>
      <c r="P6" s="136" t="s">
        <v>1211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Contrato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6.9444444444444447E-4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Contrato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6.9444444444444447E-4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>
        <f>IF(SP_NORTE!BH108="","*",SP_NORTE!BH108)</f>
        <v>2</v>
      </c>
      <c r="P80" s="151" t="str">
        <f>IF($A$2=1,IF(SP_NORTE!BJ108="","*",SP_NORTE!BJ108),IF(SP_NORTE!BK108="","*",SP_NORTE!BK108))</f>
        <v xml:space="preserve">MC1 13:21, sem oportunidade para deslocar 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>
        <f>IF(SP_NORTE!BH111="","*",SP_NORTE!BH111)</f>
        <v>0</v>
      </c>
      <c r="P83" s="151" t="str">
        <f>IF($A$2=1,IF(SP_NORTE!BJ111="","*",SP_NORTE!BJ111),IF(SP_NORTE!BK111="","*",SP_NORTE!BK111))</f>
        <v xml:space="preserve">MC1 13:12, sem oportunidade para intervalo 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1</v>
      </c>
      <c r="P85" s="151" t="str">
        <f>IF($A$2=1,IF(SP_NORTE!BJ113="","*",SP_NORTE!BJ113),IF(SP_NORTE!BK113="","*",SP_NORTE!BK113))</f>
        <v>Equipe pronta 08:30, faixa após I64 13:30, em intervalo 14:04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>
        <f>IF(SP_NORTE!BH121="","*",SP_NORTE!BH121)</f>
        <v>0</v>
      </c>
      <c r="P93" s="151" t="str">
        <f>IF($A$2=1,IF(SP_NORTE!BJ121="","*",SP_NORTE!BJ121),IF(SP_NORTE!BK121="","*",SP_NORTE!BK121))</f>
        <v>MC1 07:34, sem oportunidade devido vandalismo ZEB-ZVU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>
        <f>IF(SP_NORTE!BH122="","*",SP_NORTE!BH122)</f>
        <v>0</v>
      </c>
      <c r="P94" s="151" t="str">
        <f>IF($A$2=1,IF(SP_NORTE!BJ122="","*",SP_NORTE!BJ122),IF(SP_NORTE!BK122="","*",SP_NORTE!BK122))</f>
        <v>MC1 13h, sem faixa devido vandalismo ZEB-ZVU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>
        <f>IF(SP_NORTE!BH124="","*",SP_NORTE!BH124)</f>
        <v>0</v>
      </c>
      <c r="P96" s="151" t="str">
        <f>IF($A$2=1,IF(SP_NORTE!BJ124="","*",SP_NORTE!BJ124),IF(SP_NORTE!BK124="","*",SP_NORTE!BK124))</f>
        <v>MC1 08:23, sem oportunidade devido vandalismo ZEB-ZVU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>
        <f>IF(SP_NORTE!BH126="","*",SP_NORTE!BH126)</f>
        <v>2</v>
      </c>
      <c r="P98" s="151" t="str">
        <f>IF($A$2=1,IF(SP_NORTE!BJ126="","*",SP_NORTE!BJ126),IF(SP_NORTE!BK126="","*",SP_NORTE!BK126))</f>
        <v>MC1 12:59, autorizado 19:51, em deslocamento para zeh</v>
      </c>
    </row>
    <row r="99" spans="1:16">
      <c r="A99" s="85">
        <f>IF(SP_NORTE!B127="","*",SP_NORTE!B127)</f>
        <v>46089</v>
      </c>
      <c r="B99" s="86" t="str">
        <f>IF(SP_NORTE!X127="","*",SP_NORTE!X127)</f>
        <v>Extra</v>
      </c>
      <c r="C99" s="86" t="str">
        <f>IF(SP_NORTE!S127="","*",SP_NORTE!S127)</f>
        <v>SP NORTE</v>
      </c>
      <c r="D99" s="86" t="str">
        <f>IF(SP_NORTE!T127="","*",SP_NORTE!T127)</f>
        <v>ZRX-ZTI</v>
      </c>
      <c r="E99" s="86" t="str">
        <f>IF(SP_NORTE!D127="","*",SP_NORTE!D127)</f>
        <v>W75</v>
      </c>
      <c r="F99" s="86" t="str">
        <f>IF(SP_NORTE!H127="","*",SP_NORTE!H127)</f>
        <v>ZRX</v>
      </c>
      <c r="G99" s="86" t="str">
        <f>IF(SP_NORTE!M127="","*",SP_NORTE!M127)</f>
        <v>ZRQ-ZMA</v>
      </c>
      <c r="H99" s="119">
        <f>IF(SP_NORTE!K127="","*",SP_NORTE!K127)</f>
        <v>136</v>
      </c>
      <c r="I99" s="116">
        <f>IF(SP_NORTE!O127="","*",SP_NORTE!O127)</f>
        <v>0.95833333333333337</v>
      </c>
      <c r="J99" s="116">
        <f>IF(SP_NORTE!P127="","*",SP_NORTE!P127)</f>
        <v>4.1666666666666664E-2</v>
      </c>
      <c r="K99" s="86" t="str">
        <f>IF(SP_NORTE!AK127="","*",SP_NORTE!AK127)</f>
        <v>ZRX</v>
      </c>
      <c r="L99" s="86" t="str">
        <f>IF(SP_NORTE!AM127="","*",SP_NORTE!AM127)</f>
        <v>ZRQ-ZMA</v>
      </c>
      <c r="M99" s="86">
        <f>IF(SP_NORTE!AP127="","*",SP_NORTE!AP127)</f>
        <v>136</v>
      </c>
      <c r="N99" s="86" t="str">
        <f>IF(SP_NORTE!AM127="","*",SP_NORTE!AM127)</f>
        <v>ZRQ-ZMA</v>
      </c>
      <c r="O99" s="113">
        <f>IF(SP_NORTE!BH127="","*",SP_NORTE!BH127)</f>
        <v>0</v>
      </c>
      <c r="P99" s="151" t="str">
        <f>IF($A$2=1,IF(SP_NORTE!BJ127="","*",SP_NORTE!BJ127),IF(SP_NORTE!BK127="","*",SP_NORTE!BK127))</f>
        <v>GPS não envia MC, loco sem buzina 7660</v>
      </c>
    </row>
    <row r="100" spans="1:16">
      <c r="A100" s="85">
        <f>IF(SP_NORTE!B128="","*",SP_NORTE!B128)</f>
        <v>46090</v>
      </c>
      <c r="B100" s="86" t="str">
        <f>IF(SP_NORTE!X128="","*",SP_NORTE!X128)</f>
        <v>Oportunidade</v>
      </c>
      <c r="C100" s="86" t="str">
        <f>IF(SP_NORTE!S128="","*",SP_NORTE!S128)</f>
        <v>SP NORTE</v>
      </c>
      <c r="D100" s="86" t="str">
        <f>IF(SP_NORTE!T128="","*",SP_NORTE!T128)</f>
        <v>TMI-ZEB</v>
      </c>
      <c r="E100" s="86" t="str">
        <f>IF(SP_NORTE!D128="","*",SP_NORTE!D128)</f>
        <v>W57</v>
      </c>
      <c r="F100" s="86" t="str">
        <f>IF(SP_NORTE!H128="","*",SP_NORTE!H128)</f>
        <v>ZJA2</v>
      </c>
      <c r="G100" s="86" t="str">
        <f>IF(SP_NORTE!M128="","*",SP_NORTE!M128)</f>
        <v>ZJA-ZRU</v>
      </c>
      <c r="H100" s="119">
        <f>IF(SP_NORTE!K128="","*",SP_NORTE!K128)</f>
        <v>372</v>
      </c>
      <c r="I100" s="116">
        <f>IF(SP_NORTE!O128="","*",SP_NORTE!O128)</f>
        <v>0.41666666666666669</v>
      </c>
      <c r="J100" s="116">
        <f>IF(SP_NORTE!P128="","*",SP_NORTE!P128)</f>
        <v>4.1666666666666664E-2</v>
      </c>
      <c r="K100" s="86" t="str">
        <f>IF(SP_NORTE!AK128="","*",SP_NORTE!AK128)</f>
        <v>ZJA2</v>
      </c>
      <c r="L100" s="86" t="str">
        <f>IF(SP_NORTE!AM128="","*",SP_NORTE!AM128)</f>
        <v>ZJA-ZRU</v>
      </c>
      <c r="M100" s="86">
        <f>IF(SP_NORTE!AP128="","*",SP_NORTE!AP128)</f>
        <v>372</v>
      </c>
      <c r="N100" s="86" t="str">
        <f>IF(SP_NORTE!AM128="","*",SP_NORTE!AM128)</f>
        <v>ZJA-ZRU</v>
      </c>
      <c r="O100" s="113">
        <f>IF(SP_NORTE!BH128="","*",SP_NORTE!BH128)</f>
        <v>0</v>
      </c>
      <c r="P100" s="151" t="str">
        <f>IF($A$2=1,IF(SP_NORTE!BJ128="","*",SP_NORTE!BJ128),IF(SP_NORTE!BK128="","*",SP_NORTE!BK128))</f>
        <v xml:space="preserve">Sem visão de MC1, trecho saturado 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>
        <f>IF(SP_NORTE!B130="","*",SP_NORTE!B130)</f>
        <v>46090</v>
      </c>
      <c r="B102" s="86" t="str">
        <f>IF(SP_NORTE!X130="","*",SP_NORTE!X130)</f>
        <v>Oportunidade</v>
      </c>
      <c r="C102" s="86" t="str">
        <f>IF(SP_NORTE!S130="","*",SP_NORTE!S130)</f>
        <v>SP NORTE</v>
      </c>
      <c r="D102" s="86" t="str">
        <f>IF(SP_NORTE!T130="","*",SP_NORTE!T130)</f>
        <v>TMI-ZEB</v>
      </c>
      <c r="E102" s="86" t="str">
        <f>IF(SP_NORTE!D130="","*",SP_NORTE!D130)</f>
        <v>JULIO (TF-648)</v>
      </c>
      <c r="F102" s="86" t="str">
        <f>IF(SP_NORTE!H130="","*",SP_NORTE!H130)</f>
        <v>-</v>
      </c>
      <c r="G102" s="86" t="str">
        <f>IF(SP_NORTE!M130="","*",SP_NORTE!M130)</f>
        <v>ZGI-ZFN</v>
      </c>
      <c r="H102" s="119">
        <f>IF(SP_NORTE!K130="","*",SP_NORTE!K130)</f>
        <v>335.1</v>
      </c>
      <c r="I102" s="116">
        <f>IF(SP_NORTE!O130="","*",SP_NORTE!O130)</f>
        <v>0.375</v>
      </c>
      <c r="J102" s="116">
        <f>IF(SP_NORTE!P130="","*",SP_NORTE!P130)</f>
        <v>6.25E-2</v>
      </c>
      <c r="K102" s="86" t="str">
        <f>IF(SP_NORTE!AK130="","*",SP_NORTE!AK130)</f>
        <v>-</v>
      </c>
      <c r="L102" s="86" t="str">
        <f>IF(SP_NORTE!AM130="","*",SP_NORTE!AM130)</f>
        <v>ZGI-ZFN</v>
      </c>
      <c r="M102" s="86">
        <f>IF(SP_NORTE!AP130="","*",SP_NORTE!AP130)</f>
        <v>335.1</v>
      </c>
      <c r="N102" s="86" t="str">
        <f>IF(SP_NORTE!AM130="","*",SP_NORTE!AM130)</f>
        <v>ZGI-ZFN</v>
      </c>
      <c r="O102" s="113">
        <f>IF(SP_NORTE!BH130="","*",SP_NORTE!BH130)</f>
        <v>0</v>
      </c>
      <c r="P102" s="151" t="str">
        <f>IF($A$2=1,IF(SP_NORTE!BJ130="","*",SP_NORTE!BJ130),IF(SP_NORTE!BK130="","*",SP_NORTE!BK130))</f>
        <v xml:space="preserve">Equipe no local sem condições de realizar atividade devido chuva </v>
      </c>
    </row>
    <row r="103" spans="1:16">
      <c r="A103" s="85">
        <f>IF(SP_NORTE!B131="","*",SP_NORTE!B131)</f>
        <v>46090</v>
      </c>
      <c r="B103" s="86" t="str">
        <f>IF(SP_NORTE!X131="","*",SP_NORTE!X131)</f>
        <v>Oportunidade</v>
      </c>
      <c r="C103" s="86" t="str">
        <f>IF(SP_NORTE!S131="","*",SP_NORTE!S131)</f>
        <v>SP NORTE</v>
      </c>
      <c r="D103" s="86" t="str">
        <f>IF(SP_NORTE!T131="","*",SP_NORTE!T131)</f>
        <v>TMI-ZEB</v>
      </c>
      <c r="E103" s="86" t="str">
        <f>IF(SP_NORTE!D131="","*",SP_NORTE!D131)</f>
        <v>V97</v>
      </c>
      <c r="F103" s="86" t="str">
        <f>IF(SP_NORTE!H131="","*",SP_NORTE!H131)</f>
        <v>286ZZM</v>
      </c>
      <c r="G103" s="86" t="str">
        <f>IF(SP_NORTE!M131="","*",SP_NORTE!M131)</f>
        <v>ZZM-ZEB</v>
      </c>
      <c r="H103" s="119">
        <f>IF(SP_NORTE!K131="","*",SP_NORTE!K131)</f>
        <v>287.2</v>
      </c>
      <c r="I103" s="116">
        <f>IF(SP_NORTE!O131="","*",SP_NORTE!O131)</f>
        <v>0.35416666666666669</v>
      </c>
      <c r="J103" s="116">
        <f>IF(SP_NORTE!P131="","*",SP_NORTE!P131)</f>
        <v>4.1666666666666664E-2</v>
      </c>
      <c r="K103" s="86" t="str">
        <f>IF(SP_NORTE!AK131="","*",SP_NORTE!AK131)</f>
        <v>286ZZM</v>
      </c>
      <c r="L103" s="86" t="str">
        <f>IF(SP_NORTE!AM131="","*",SP_NORTE!AM131)</f>
        <v>ZZM-ZEB</v>
      </c>
      <c r="M103" s="86">
        <f>IF(SP_NORTE!AP131="","*",SP_NORTE!AP131)</f>
        <v>287.2</v>
      </c>
      <c r="N103" s="86" t="str">
        <f>IF(SP_NORTE!AM131="","*",SP_NORTE!AM131)</f>
        <v>ZZM-ZEB</v>
      </c>
      <c r="O103" s="113">
        <f>IF(SP_NORTE!BH131="","*",SP_NORTE!BH131)</f>
        <v>0</v>
      </c>
      <c r="P103" s="151" t="str">
        <f>IF($A$2=1,IF(SP_NORTE!BJ131="","*",SP_NORTE!BJ131),IF(SP_NORTE!BK131="","*",SP_NORTE!BK131))</f>
        <v xml:space="preserve">MC1 08:18, sem oportunidade </v>
      </c>
    </row>
    <row r="104" spans="1:16">
      <c r="A104" s="85">
        <f>IF(SP_NORTE!B132="","*",SP_NORTE!B132)</f>
        <v>46090</v>
      </c>
      <c r="B104" s="86" t="str">
        <f>IF(SP_NORTE!X132="","*",SP_NORTE!X132)</f>
        <v>Oportunidade</v>
      </c>
      <c r="C104" s="86" t="str">
        <f>IF(SP_NORTE!S132="","*",SP_NORTE!S132)</f>
        <v>SP NORTE</v>
      </c>
      <c r="D104" s="86" t="str">
        <f>IF(SP_NORTE!T132="","*",SP_NORTE!T132)</f>
        <v>TMI-ZEB</v>
      </c>
      <c r="E104" s="86" t="str">
        <f>IF(SP_NORTE!D132="","*",SP_NORTE!D132)</f>
        <v>V19</v>
      </c>
      <c r="F104" s="86" t="str">
        <f>IF(SP_NORTE!H132="","*",SP_NORTE!H132)</f>
        <v>ZDP2</v>
      </c>
      <c r="G104" s="86" t="str">
        <f>IF(SP_NORTE!M132="","*",SP_NORTE!M132)</f>
        <v>ZKY-ZZM</v>
      </c>
      <c r="H104" s="119">
        <f>IF(SP_NORTE!K132="","*",SP_NORTE!K132)</f>
        <v>282</v>
      </c>
      <c r="I104" s="116">
        <f>IF(SP_NORTE!O132="","*",SP_NORTE!O132)</f>
        <v>0.375</v>
      </c>
      <c r="J104" s="116">
        <f>IF(SP_NORTE!P132="","*",SP_NORTE!P132)</f>
        <v>6.25E-2</v>
      </c>
      <c r="K104" s="86" t="str">
        <f>IF(SP_NORTE!AK132="","*",SP_NORTE!AK132)</f>
        <v>ZDP2</v>
      </c>
      <c r="L104" s="86" t="str">
        <f>IF(SP_NORTE!AM132="","*",SP_NORTE!AM132)</f>
        <v>ZKY-ZZM</v>
      </c>
      <c r="M104" s="86">
        <f>IF(SP_NORTE!AP132="","*",SP_NORTE!AP132)</f>
        <v>282</v>
      </c>
      <c r="N104" s="86" t="str">
        <f>IF(SP_NORTE!AM132="","*",SP_NORTE!AM132)</f>
        <v>ZKY-ZZM</v>
      </c>
      <c r="O104" s="113">
        <f>IF(SP_NORTE!BH132="","*",SP_NORTE!BH132)</f>
        <v>0</v>
      </c>
      <c r="P104" s="151" t="str">
        <f>IF($A$2=1,IF(SP_NORTE!BJ132="","*",SP_NORTE!BJ132),IF(SP_NORTE!BK132="","*",SP_NORTE!BK132))</f>
        <v xml:space="preserve">MC1 07:33, sem oportunidade </v>
      </c>
    </row>
    <row r="105" spans="1:16">
      <c r="A105" s="85">
        <f>IF(SP_NORTE!B133="","*",SP_NORTE!B133)</f>
        <v>46090</v>
      </c>
      <c r="B105" s="86" t="str">
        <f>IF(SP_NORTE!X133="","*",SP_NORTE!X133)</f>
        <v>Contrato</v>
      </c>
      <c r="C105" s="86" t="str">
        <f>IF(SP_NORTE!S133="","*",SP_NORTE!S133)</f>
        <v>SP NORTE</v>
      </c>
      <c r="D105" s="86" t="str">
        <f>IF(SP_NORTE!T133="","*",SP_NORTE!T133)</f>
        <v>TMI-ZEB</v>
      </c>
      <c r="E105" s="86" t="str">
        <f>IF(SP_NORTE!D133="","*",SP_NORTE!D133)</f>
        <v>V40</v>
      </c>
      <c r="F105" s="86" t="str">
        <f>IF(SP_NORTE!H133="","*",SP_NORTE!H133)</f>
        <v>ZECPAT2</v>
      </c>
      <c r="G105" s="86" t="str">
        <f>IF(SP_NORTE!M133="","*",SP_NORTE!M133)</f>
        <v>ZEC-ZKY</v>
      </c>
      <c r="H105" s="119">
        <f>IF(SP_NORTE!K133="","*",SP_NORTE!K133)</f>
        <v>264.35000000000002</v>
      </c>
      <c r="I105" s="116">
        <f>IF(SP_NORTE!O133="","*",SP_NORTE!O133)</f>
        <v>0.5625</v>
      </c>
      <c r="J105" s="116">
        <f>IF(SP_NORTE!P133="","*",SP_NORTE!P133)</f>
        <v>8.3333333333333329E-2</v>
      </c>
      <c r="K105" s="86" t="str">
        <f>IF(SP_NORTE!AK133="","*",SP_NORTE!AK133)</f>
        <v>ZECPAT2</v>
      </c>
      <c r="L105" s="86" t="str">
        <f>IF(SP_NORTE!AM133="","*",SP_NORTE!AM133)</f>
        <v>ZEC-ZKY</v>
      </c>
      <c r="M105" s="86">
        <f>IF(SP_NORTE!AP133="","*",SP_NORTE!AP133)</f>
        <v>264.35000000000002</v>
      </c>
      <c r="N105" s="86" t="str">
        <f>IF(SP_NORTE!AM133="","*",SP_NORTE!AM133)</f>
        <v>ZEC-ZKY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 xml:space="preserve">MC1 12:51, aguarda oportunidade </v>
      </c>
    </row>
    <row r="106" spans="1:16">
      <c r="A106" s="85">
        <f>IF(SP_NORTE!B134="","*",SP_NORTE!B134)</f>
        <v>46090</v>
      </c>
      <c r="B106" s="86" t="str">
        <f>IF(SP_NORTE!X134="","*",SP_NORTE!X134)</f>
        <v>Oportunidade</v>
      </c>
      <c r="C106" s="86" t="str">
        <f>IF(SP_NORTE!S134="","*",SP_NORTE!S134)</f>
        <v>SP NORTE</v>
      </c>
      <c r="D106" s="86" t="str">
        <f>IF(SP_NORTE!T134="","*",SP_NORTE!T134)</f>
        <v>ZEB-ZCZ</v>
      </c>
      <c r="E106" s="86" t="str">
        <f>IF(SP_NORTE!D134="","*",SP_NORTE!D134)</f>
        <v>V88</v>
      </c>
      <c r="F106" s="86" t="str">
        <f>IF(SP_NORTE!H134="","*",SP_NORTE!H134)</f>
        <v>ZEH2</v>
      </c>
      <c r="G106" s="86" t="str">
        <f>IF(SP_NORTE!M134="","*",SP_NORTE!M134)</f>
        <v>ZEH-ZPN</v>
      </c>
      <c r="H106" s="119">
        <f>IF(SP_NORTE!K134="","*",SP_NORTE!K134)</f>
        <v>190</v>
      </c>
      <c r="I106" s="116">
        <f>IF(SP_NORTE!O134="","*",SP_NORTE!O134)</f>
        <v>0.54166666666666663</v>
      </c>
      <c r="J106" s="116">
        <f>IF(SP_NORTE!P134="","*",SP_NORTE!P134)</f>
        <v>4.1666666666666664E-2</v>
      </c>
      <c r="K106" s="86" t="str">
        <f>IF(SP_NORTE!AK134="","*",SP_NORTE!AK134)</f>
        <v>ZEH2</v>
      </c>
      <c r="L106" s="86" t="str">
        <f>IF(SP_NORTE!AM134="","*",SP_NORTE!AM134)</f>
        <v>ZEH-ZPN</v>
      </c>
      <c r="M106" s="86">
        <f>IF(SP_NORTE!AP134="","*",SP_NORTE!AP134)</f>
        <v>190</v>
      </c>
      <c r="N106" s="86" t="str">
        <f>IF(SP_NORTE!AM134="","*",SP_NORTE!AM134)</f>
        <v>ZEH-ZPN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 xml:space="preserve">MC1 14h, devido descanso de equipe 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>
        <f>IF(SP_NORTE!B136="","*",SP_NORTE!B136)</f>
        <v>46090</v>
      </c>
      <c r="B108" s="86" t="str">
        <f>IF(SP_NORTE!X136="","*",SP_NORTE!X136)</f>
        <v>Contrato</v>
      </c>
      <c r="C108" s="86" t="str">
        <f>IF(SP_NORTE!S136="","*",SP_NORTE!S136)</f>
        <v>SP NORTE</v>
      </c>
      <c r="D108" s="86" t="str">
        <f>IF(SP_NORTE!T136="","*",SP_NORTE!T136)</f>
        <v>ZEB-ZCZ</v>
      </c>
      <c r="E108" s="86" t="str">
        <f>IF(SP_NORTE!D136="","*",SP_NORTE!D136)</f>
        <v>PEDRO (TP-696)</v>
      </c>
      <c r="F108" s="86" t="str">
        <f>IF(SP_NORTE!H136="","*",SP_NORTE!H136)</f>
        <v>-</v>
      </c>
      <c r="G108" s="86" t="str">
        <f>IF(SP_NORTE!M136="","*",SP_NORTE!M136)</f>
        <v>ZCV-ZCT</v>
      </c>
      <c r="H108" s="119">
        <f>IF(SP_NORTE!K136="","*",SP_NORTE!K136)</f>
        <v>153.80000000000001</v>
      </c>
      <c r="I108" s="116">
        <f>IF(SP_NORTE!O136="","*",SP_NORTE!O136)</f>
        <v>0.41666666666666669</v>
      </c>
      <c r="J108" s="116">
        <f>IF(SP_NORTE!P136="","*",SP_NORTE!P136)</f>
        <v>8.3333333333333329E-2</v>
      </c>
      <c r="K108" s="86" t="str">
        <f>IF(SP_NORTE!AK136="","*",SP_NORTE!AK136)</f>
        <v>-</v>
      </c>
      <c r="L108" s="86" t="str">
        <f>IF(SP_NORTE!AM136="","*",SP_NORTE!AM136)</f>
        <v>ZCV-ZCT</v>
      </c>
      <c r="M108" s="86">
        <f>IF(SP_NORTE!AP136="","*",SP_NORTE!AP136)</f>
        <v>153.80000000000001</v>
      </c>
      <c r="N108" s="86" t="str">
        <f>IF(SP_NORTE!AM136="","*",SP_NORTE!AM136)</f>
        <v>ZCV-ZCT</v>
      </c>
      <c r="O108" s="113">
        <f>IF(SP_NORTE!BH136="","*",SP_NORTE!BH136)</f>
        <v>0</v>
      </c>
      <c r="P108" s="151" t="str">
        <f>IF($A$2=1,IF(SP_NORTE!BJ136="","*",SP_NORTE!BJ136),IF(SP_NORTE!BK136="","*",SP_NORTE!BK136))</f>
        <v xml:space="preserve">Equipe no local sem condições de realizar atividade devido chuva </v>
      </c>
    </row>
    <row r="109" spans="1:16">
      <c r="A109" s="85">
        <f>IF(SP_NORTE!B137="","*",SP_NORTE!B137)</f>
        <v>46090</v>
      </c>
      <c r="B109" s="86" t="str">
        <f>IF(SP_NORTE!X137="","*",SP_NORTE!X137)</f>
        <v>Oportunidade</v>
      </c>
      <c r="C109" s="86" t="str">
        <f>IF(SP_NORTE!S137="","*",SP_NORTE!S137)</f>
        <v>SP NORTE</v>
      </c>
      <c r="D109" s="86" t="str">
        <f>IF(SP_NORTE!T137="","*",SP_NORTE!T137)</f>
        <v>ZCZ-ZTI</v>
      </c>
      <c r="E109" s="86" t="str">
        <f>IF(SP_NORTE!D137="","*",SP_NORTE!D137)</f>
        <v>WAGNER (TP-58)</v>
      </c>
      <c r="F109" s="86" t="str">
        <f>IF(SP_NORTE!H137="","*",SP_NORTE!H137)</f>
        <v>-</v>
      </c>
      <c r="G109" s="86" t="str">
        <f>IF(SP_NORTE!M137="","*",SP_NORTE!M137)</f>
        <v>ZDG</v>
      </c>
      <c r="H109" s="119">
        <f>IF(SP_NORTE!K137="","*",SP_NORTE!K137)</f>
        <v>52.19</v>
      </c>
      <c r="I109" s="116">
        <f>IF(SP_NORTE!O137="","*",SP_NORTE!O137)</f>
        <v>0.35416666666666669</v>
      </c>
      <c r="J109" s="116">
        <f>IF(SP_NORTE!P137="","*",SP_NORTE!P137)</f>
        <v>6.25E-2</v>
      </c>
      <c r="K109" s="86" t="str">
        <f>IF(SP_NORTE!AK137="","*",SP_NORTE!AK137)</f>
        <v>-</v>
      </c>
      <c r="L109" s="86" t="str">
        <f>IF(SP_NORTE!AM137="","*",SP_NORTE!AM137)</f>
        <v>ZDG</v>
      </c>
      <c r="M109" s="86">
        <f>IF(SP_NORTE!AP137="","*",SP_NORTE!AP137)</f>
        <v>52.19</v>
      </c>
      <c r="N109" s="86" t="str">
        <f>IF(SP_NORTE!AM137="","*",SP_NORTE!AM137)</f>
        <v>ZDG</v>
      </c>
      <c r="O109" s="113">
        <f>IF(SP_NORTE!BH137="","*",SP_NORTE!BH137)</f>
        <v>0</v>
      </c>
      <c r="P109" s="151" t="str">
        <f>IF($A$2=1,IF(SP_NORTE!BJ137="","*",SP_NORTE!BJ137),IF(SP_NORTE!BK137="","*",SP_NORTE!BK137))</f>
        <v xml:space="preserve">Equipe no local sem condições de realizar atividade devido chuva </v>
      </c>
    </row>
    <row r="110" spans="1:16">
      <c r="A110" s="85">
        <f>IF(SP_NORTE!B138="","*",SP_NORTE!B138)</f>
        <v>46090</v>
      </c>
      <c r="B110" s="86" t="str">
        <f>IF(SP_NORTE!X138="","*",SP_NORTE!X138)</f>
        <v>Oportunidade</v>
      </c>
      <c r="C110" s="86" t="str">
        <f>IF(SP_NORTE!S138="","*",SP_NORTE!S138)</f>
        <v>SP NORTE</v>
      </c>
      <c r="D110" s="86" t="str">
        <f>IF(SP_NORTE!T138="","*",SP_NORTE!T138)</f>
        <v>ZCZ-ZTI</v>
      </c>
      <c r="E110" s="86" t="str">
        <f>IF(SP_NORTE!D138="","*",SP_NORTE!D138)</f>
        <v>V83</v>
      </c>
      <c r="F110" s="86" t="str">
        <f>IF(SP_NORTE!H138="","*",SP_NORTE!H138)</f>
        <v>ZTOZFT1</v>
      </c>
      <c r="G110" s="86" t="str">
        <f>IF(SP_NORTE!M138="","*",SP_NORTE!M138)</f>
        <v>ZTO-ZDZ</v>
      </c>
      <c r="H110" s="119">
        <f>IF(SP_NORTE!K138="","*",SP_NORTE!K138)</f>
        <v>16</v>
      </c>
      <c r="I110" s="116">
        <f>IF(SP_NORTE!O138="","*",SP_NORTE!O138)</f>
        <v>0.41666666666666669</v>
      </c>
      <c r="J110" s="116">
        <f>IF(SP_NORTE!P138="","*",SP_NORTE!P138)</f>
        <v>6.25E-2</v>
      </c>
      <c r="K110" s="86" t="str">
        <f>IF(SP_NORTE!AK138="","*",SP_NORTE!AK138)</f>
        <v>ZTOZFT1</v>
      </c>
      <c r="L110" s="86" t="str">
        <f>IF(SP_NORTE!AM138="","*",SP_NORTE!AM138)</f>
        <v>ZTO-ZDZ</v>
      </c>
      <c r="M110" s="86">
        <f>IF(SP_NORTE!AP138="","*",SP_NORTE!AP138)</f>
        <v>16</v>
      </c>
      <c r="N110" s="86" t="str">
        <f>IF(SP_NORTE!AM138="","*",SP_NORTE!AM138)</f>
        <v>ZTO-ZDZ</v>
      </c>
      <c r="O110" s="113">
        <f>IF(SP_NORTE!BH138="","*",SP_NORTE!BH138)</f>
        <v>1</v>
      </c>
      <c r="P110" s="151" t="str">
        <f>IF($A$2=1,IF(SP_NORTE!BJ138="","*",SP_NORTE!BJ138),IF(SP_NORTE!BK138="","*",SP_NORTE!BK138))</f>
        <v>MC1 08:03, autorizado 11:12, realizando somente deslocamento para ZMA</v>
      </c>
    </row>
    <row r="111" spans="1:16">
      <c r="A111" s="85">
        <f>IF(SP_NORTE!B139="","*",SP_NORTE!B139)</f>
        <v>46090</v>
      </c>
      <c r="B111" s="86" t="str">
        <f>IF(SP_NORTE!X139="","*",SP_NORTE!X139)</f>
        <v>Oportunidade</v>
      </c>
      <c r="C111" s="86" t="str">
        <f>IF(SP_NORTE!S139="","*",SP_NORTE!S139)</f>
        <v>SP NORTE</v>
      </c>
      <c r="D111" s="86" t="str">
        <f>IF(SP_NORTE!T139="","*",SP_NORTE!T139)</f>
        <v>ZCZ-ZTI</v>
      </c>
      <c r="E111" s="86" t="str">
        <f>IF(SP_NORTE!D139="","*",SP_NORTE!D139)</f>
        <v>ANTONIO (TF-681)</v>
      </c>
      <c r="F111" s="86" t="str">
        <f>IF(SP_NORTE!H139="","*",SP_NORTE!H139)</f>
        <v>-</v>
      </c>
      <c r="G111" s="86" t="str">
        <f>IF(SP_NORTE!M139="","*",SP_NORTE!M139)</f>
        <v>ZTO</v>
      </c>
      <c r="H111" s="119">
        <f>IF(SP_NORTE!K139="","*",SP_NORTE!K139)</f>
        <v>6</v>
      </c>
      <c r="I111" s="116">
        <f>IF(SP_NORTE!O139="","*",SP_NORTE!O139)</f>
        <v>0.375</v>
      </c>
      <c r="J111" s="116">
        <f>IF(SP_NORTE!P139="","*",SP_NORTE!P139)</f>
        <v>6.25E-2</v>
      </c>
      <c r="K111" s="86" t="str">
        <f>IF(SP_NORTE!AK139="","*",SP_NORTE!AK139)</f>
        <v>-</v>
      </c>
      <c r="L111" s="86" t="str">
        <f>IF(SP_NORTE!AM139="","*",SP_NORTE!AM139)</f>
        <v>ZTO</v>
      </c>
      <c r="M111" s="86">
        <f>IF(SP_NORTE!AP139="","*",SP_NORTE!AP139)</f>
        <v>6</v>
      </c>
      <c r="N111" s="86" t="str">
        <f>IF(SP_NORTE!AM139="","*",SP_NORTE!AM139)</f>
        <v>ZTO</v>
      </c>
      <c r="O111" s="113">
        <f>IF(SP_NORTE!BH139="","*",SP_NORTE!BH139)</f>
        <v>0</v>
      </c>
      <c r="P111" s="151" t="str">
        <f>IF($A$2=1,IF(SP_NORTE!BJ139="","*",SP_NORTE!BJ139),IF(SP_NORTE!BK139="","*",SP_NORTE!BK139))</f>
        <v xml:space="preserve">Equipe no local sem condições de realizar atividade devido chuva </v>
      </c>
    </row>
    <row r="112" spans="1:16">
      <c r="A112" s="85">
        <f>IF(SP_NORTE!B140="","*",SP_NORTE!B140)</f>
        <v>46090</v>
      </c>
      <c r="B112" s="86" t="str">
        <f>IF(SP_NORTE!X140="","*",SP_NORTE!X140)</f>
        <v>Oportunidade</v>
      </c>
      <c r="C112" s="86" t="str">
        <f>IF(SP_NORTE!S140="","*",SP_NORTE!S140)</f>
        <v>SP NORTE</v>
      </c>
      <c r="D112" s="86" t="str">
        <f>IF(SP_NORTE!T140="","*",SP_NORTE!T140)</f>
        <v>ZCZ-ZTI</v>
      </c>
      <c r="E112" s="86" t="str">
        <f>IF(SP_NORTE!D140="","*",SP_NORTE!D140)</f>
        <v>A74</v>
      </c>
      <c r="F112" s="86">
        <f>IF(SP_NORTE!H140="","*",SP_NORTE!H140)</f>
        <v>249250</v>
      </c>
      <c r="G112" s="86" t="str">
        <f>IF(SP_NORTE!M140="","*",SP_NORTE!M140)</f>
        <v>ZTO-ZOI</v>
      </c>
      <c r="H112" s="119">
        <f>IF(SP_NORTE!K140="","*",SP_NORTE!K140)</f>
        <v>244</v>
      </c>
      <c r="I112" s="116">
        <f>IF(SP_NORTE!O140="","*",SP_NORTE!O140)</f>
        <v>0.375</v>
      </c>
      <c r="J112" s="116">
        <f>IF(SP_NORTE!P140="","*",SP_NORTE!P140)</f>
        <v>0.375</v>
      </c>
      <c r="K112" s="86">
        <f>IF(SP_NORTE!AK140="","*",SP_NORTE!AK140)</f>
        <v>249250</v>
      </c>
      <c r="L112" s="86" t="str">
        <f>IF(SP_NORTE!AM140="","*",SP_NORTE!AM140)</f>
        <v>ZTO-ZOI</v>
      </c>
      <c r="M112" s="86">
        <f>IF(SP_NORTE!AP140="","*",SP_NORTE!AP140)</f>
        <v>244</v>
      </c>
      <c r="N112" s="86" t="str">
        <f>IF(SP_NORTE!AM140="","*",SP_NORTE!AM140)</f>
        <v>ZTO-ZOI</v>
      </c>
      <c r="O112" s="113">
        <f>IF(SP_NORTE!BH140="","*",SP_NORTE!BH140)</f>
        <v>1</v>
      </c>
      <c r="P112" s="151" t="str">
        <f>IF($A$2=1,IF(SP_NORTE!BJ140="","*",SP_NORTE!BJ140),IF(SP_NORTE!BK140="","*",SP_NORTE!BK140))</f>
        <v xml:space="preserve">MC1 9:30, autorizado 12:47, em inspeção </v>
      </c>
    </row>
    <row r="113" spans="1:16">
      <c r="A113" s="85">
        <f>IF(SP_NORTE!B141="","*",SP_NORTE!B141)</f>
        <v>46090</v>
      </c>
      <c r="B113" s="86" t="str">
        <f>IF(SP_NORTE!X141="","*",SP_NORTE!X141)</f>
        <v>Oportunidade</v>
      </c>
      <c r="C113" s="86" t="str">
        <f>IF(SP_NORTE!S141="","*",SP_NORTE!S141)</f>
        <v>SP NORTE</v>
      </c>
      <c r="D113" s="86" t="str">
        <f>IF(SP_NORTE!T141="","*",SP_NORTE!T141)</f>
        <v>ZCZ-ZTI</v>
      </c>
      <c r="E113" s="86" t="str">
        <f>IF(SP_NORTE!D141="","*",SP_NORTE!D141)</f>
        <v>W75</v>
      </c>
      <c r="F113" s="86" t="str">
        <f>IF(SP_NORTE!H141="","*",SP_NORTE!H141)</f>
        <v>ZMAPAT2</v>
      </c>
      <c r="G113" s="86" t="str">
        <f>IF(SP_NORTE!M141="","*",SP_NORTE!M141)</f>
        <v>ZMA</v>
      </c>
      <c r="H113" s="119">
        <f>IF(SP_NORTE!K141="","*",SP_NORTE!K141)</f>
        <v>42</v>
      </c>
      <c r="I113" s="116">
        <f>IF(SP_NORTE!O141="","*",SP_NORTE!O141)</f>
        <v>0.95833333333333337</v>
      </c>
      <c r="J113" s="116">
        <f>IF(SP_NORTE!P141="","*",SP_NORTE!P141)</f>
        <v>4.1666666666666664E-2</v>
      </c>
      <c r="K113" s="86" t="str">
        <f>IF(SP_NORTE!AK141="","*",SP_NORTE!AK141)</f>
        <v>ZMAPAT2</v>
      </c>
      <c r="L113" s="86" t="str">
        <f>IF(SP_NORTE!AM141="","*",SP_NORTE!AM141)</f>
        <v>ZMA</v>
      </c>
      <c r="M113" s="86">
        <f>IF(SP_NORTE!AP141="","*",SP_NORTE!AP141)</f>
        <v>42</v>
      </c>
      <c r="N113" s="86" t="str">
        <f>IF(SP_NORTE!AM141="","*",SP_NORTE!AM141)</f>
        <v>ZMA</v>
      </c>
      <c r="O113" s="113">
        <f>IF(SP_NORTE!BH141="","*",SP_NORTE!BH141)</f>
        <v>0</v>
      </c>
      <c r="P113" s="151" t="str">
        <f>IF($A$2=1,IF(SP_NORTE!BJ141="","*",SP_NORTE!BJ141),IF(SP_NORTE!BK141="","*",SP_NORTE!BK141))</f>
        <v xml:space="preserve">Aguarda liberação da locomotiva 7660 para alinhar faixa </v>
      </c>
    </row>
    <row r="114" spans="1:16">
      <c r="A114" s="85">
        <f>IF(SP_NORTE!B142="","*",SP_NORTE!B142)</f>
        <v>46090</v>
      </c>
      <c r="B114" s="86" t="str">
        <f>IF(SP_NORTE!X142="","*",SP_NORTE!X142)</f>
        <v>Oportunidade</v>
      </c>
      <c r="C114" s="86" t="str">
        <f>IF(SP_NORTE!S142="","*",SP_NORTE!S142)</f>
        <v>SP NORTE</v>
      </c>
      <c r="D114" s="86" t="str">
        <f>IF(SP_NORTE!T142="","*",SP_NORTE!T142)</f>
        <v>ZCZ-ZTI</v>
      </c>
      <c r="E114" s="86" t="str">
        <f>IF(SP_NORTE!D142="","*",SP_NORTE!D142)</f>
        <v>W92</v>
      </c>
      <c r="F114" s="86" t="str">
        <f>IF(SP_NORTE!H142="","*",SP_NORTE!H142)</f>
        <v>ZTOZFT1</v>
      </c>
      <c r="G114" s="86" t="str">
        <f>IF(SP_NORTE!M142="","*",SP_NORTE!M142)</f>
        <v>ZTO-ZMA</v>
      </c>
      <c r="H114" s="119">
        <f>IF(SP_NORTE!K142="","*",SP_NORTE!K142)</f>
        <v>6</v>
      </c>
      <c r="I114" s="116">
        <f>IF(SP_NORTE!O142="","*",SP_NORTE!O142)</f>
        <v>0.45833333333333331</v>
      </c>
      <c r="J114" s="116">
        <f>IF(SP_NORTE!P142="","*",SP_NORTE!P142)</f>
        <v>4.1666666666666664E-2</v>
      </c>
      <c r="K114" s="86" t="str">
        <f>IF(SP_NORTE!AK142="","*",SP_NORTE!AK142)</f>
        <v>ZTOZFT1</v>
      </c>
      <c r="L114" s="86" t="str">
        <f>IF(SP_NORTE!AM142="","*",SP_NORTE!AM142)</f>
        <v>ZTO-ZMA</v>
      </c>
      <c r="M114" s="86">
        <f>IF(SP_NORTE!AP142="","*",SP_NORTE!AP142)</f>
        <v>6</v>
      </c>
      <c r="N114" s="86" t="str">
        <f>IF(SP_NORTE!AM142="","*",SP_NORTE!AM142)</f>
        <v>ZTO-ZMA</v>
      </c>
      <c r="O114" s="113">
        <f>IF(SP_NORTE!BH142="","*",SP_NORTE!BH142)</f>
        <v>0</v>
      </c>
      <c r="P114" s="151" t="str">
        <f>IF($A$2=1,IF(SP_NORTE!BJ142="","*",SP_NORTE!BJ142),IF(SP_NORTE!BK142="","*",SP_NORTE!BK142))</f>
        <v xml:space="preserve">Sem equipe 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>
        <f>IF(SP_NORTE!B146="","*",SP_NORTE!B146)</f>
        <v>46091</v>
      </c>
      <c r="B118" s="86" t="str">
        <f>IF(SP_NORTE!X146="","*",SP_NORTE!X146)</f>
        <v>Contrato</v>
      </c>
      <c r="C118" s="86" t="str">
        <f>IF(SP_NORTE!S146="","*",SP_NORTE!S146)</f>
        <v>SP NORTE</v>
      </c>
      <c r="D118" s="86" t="str">
        <f>IF(SP_NORTE!T146="","*",SP_NORTE!T146)</f>
        <v>TMI-ZEB</v>
      </c>
      <c r="E118" s="86" t="str">
        <f>IF(SP_NORTE!D146="","*",SP_NORTE!D146)</f>
        <v>E40</v>
      </c>
      <c r="F118" s="86" t="str">
        <f>IF(SP_NORTE!H146="","*",SP_NORTE!H146)</f>
        <v>ZRL3</v>
      </c>
      <c r="G118" s="86" t="str">
        <f>IF(SP_NORTE!M146="","*",SP_NORTE!M146)</f>
        <v>ZCF-ZDP</v>
      </c>
      <c r="H118" s="119">
        <f>IF(SP_NORTE!K146="","*",SP_NORTE!K146)</f>
        <v>296.60000000000002</v>
      </c>
      <c r="I118" s="116">
        <f>IF(SP_NORTE!O146="","*",SP_NORTE!O146)</f>
        <v>0.375</v>
      </c>
      <c r="J118" s="116">
        <f>IF(SP_NORTE!P146="","*",SP_NORTE!P146)</f>
        <v>4.1666666666666664E-2</v>
      </c>
      <c r="K118" s="86" t="str">
        <f>IF(SP_NORTE!AK146="","*",SP_NORTE!AK146)</f>
        <v>ZRL3</v>
      </c>
      <c r="L118" s="86" t="str">
        <f>IF(SP_NORTE!AM146="","*",SP_NORTE!AM146)</f>
        <v>ZCF-ZDP</v>
      </c>
      <c r="M118" s="86">
        <f>IF(SP_NORTE!AP146="","*",SP_NORTE!AP146)</f>
        <v>296.60000000000002</v>
      </c>
      <c r="N118" s="86" t="str">
        <f>IF(SP_NORTE!AM146="","*",SP_NORTE!AM146)</f>
        <v>ZCF-ZDP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>
        <f>IF(SP_NORTE!B147="","*",SP_NORTE!B147)</f>
        <v>46091</v>
      </c>
      <c r="B119" s="86" t="str">
        <f>IF(SP_NORTE!X147="","*",SP_NORTE!X147)</f>
        <v>Contrato</v>
      </c>
      <c r="C119" s="86" t="str">
        <f>IF(SP_NORTE!S147="","*",SP_NORTE!S147)</f>
        <v>SP NORTE</v>
      </c>
      <c r="D119" s="86" t="str">
        <f>IF(SP_NORTE!T147="","*",SP_NORTE!T147)</f>
        <v>TMI-ZEB</v>
      </c>
      <c r="E119" s="86" t="str">
        <f>IF(SP_NORTE!D147="","*",SP_NORTE!D147)</f>
        <v>E40</v>
      </c>
      <c r="F119" s="86" t="str">
        <f>IF(SP_NORTE!H147="","*",SP_NORTE!H147)</f>
        <v>-</v>
      </c>
      <c r="G119" s="86" t="str">
        <f>IF(SP_NORTE!M147="","*",SP_NORTE!M147)</f>
        <v>ZEC-ZKY</v>
      </c>
      <c r="H119" s="119">
        <f>IF(SP_NORTE!K147="","*",SP_NORTE!K147)</f>
        <v>273.89</v>
      </c>
      <c r="I119" s="116" t="str">
        <f>IF(SP_NORTE!O147="","*",SP_NORTE!O147)</f>
        <v>-</v>
      </c>
      <c r="J119" s="116">
        <f>IF(SP_NORTE!P147="","*",SP_NORTE!P147)</f>
        <v>4.1666666666666664E-2</v>
      </c>
      <c r="K119" s="86" t="str">
        <f>IF(SP_NORTE!AK147="","*",SP_NORTE!AK147)</f>
        <v>-</v>
      </c>
      <c r="L119" s="86" t="str">
        <f>IF(SP_NORTE!AM147="","*",SP_NORTE!AM147)</f>
        <v>ZEC-ZKY</v>
      </c>
      <c r="M119" s="86">
        <f>IF(SP_NORTE!AP147="","*",SP_NORTE!AP147)</f>
        <v>273.89</v>
      </c>
      <c r="N119" s="86" t="str">
        <f>IF(SP_NORTE!AM147="","*",SP_NORTE!AM147)</f>
        <v>ZEC-ZKY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>
        <f>IF(SP_NORTE!B150="","*",SP_NORTE!B150)</f>
        <v>46091</v>
      </c>
      <c r="B122" s="86" t="str">
        <f>IF(SP_NORTE!X150="","*",SP_NORTE!X150)</f>
        <v>Oportunidade</v>
      </c>
      <c r="C122" s="86" t="str">
        <f>IF(SP_NORTE!S150="","*",SP_NORTE!S150)</f>
        <v>SP NORTE</v>
      </c>
      <c r="D122" s="86" t="str">
        <f>IF(SP_NORTE!T150="","*",SP_NORTE!T150)</f>
        <v>TMI-ZEB</v>
      </c>
      <c r="E122" s="86" t="str">
        <f>IF(SP_NORTE!D150="","*",SP_NORTE!D150)</f>
        <v>V97</v>
      </c>
      <c r="F122" s="86" t="str">
        <f>IF(SP_NORTE!H150="","*",SP_NORTE!H150)</f>
        <v>286ZZM</v>
      </c>
      <c r="G122" s="86" t="str">
        <f>IF(SP_NORTE!M150="","*",SP_NORTE!M150)</f>
        <v>ZZM-ZEB</v>
      </c>
      <c r="H122" s="119">
        <f>IF(SP_NORTE!K150="","*",SP_NORTE!K150)</f>
        <v>287.2</v>
      </c>
      <c r="I122" s="116">
        <f>IF(SP_NORTE!O150="","*",SP_NORTE!O150)</f>
        <v>0.35416666666666669</v>
      </c>
      <c r="J122" s="116">
        <f>IF(SP_NORTE!P150="","*",SP_NORTE!P150)</f>
        <v>4.1666666666666664E-2</v>
      </c>
      <c r="K122" s="86" t="str">
        <f>IF(SP_NORTE!AK150="","*",SP_NORTE!AK150)</f>
        <v>286ZZM</v>
      </c>
      <c r="L122" s="86" t="str">
        <f>IF(SP_NORTE!AM150="","*",SP_NORTE!AM150)</f>
        <v>ZZM-ZEB</v>
      </c>
      <c r="M122" s="86">
        <f>IF(SP_NORTE!AP150="","*",SP_NORTE!AP150)</f>
        <v>287.2</v>
      </c>
      <c r="N122" s="86" t="str">
        <f>IF(SP_NORTE!AM150="","*",SP_NORTE!AM150)</f>
        <v>ZZM-ZEB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>
        <f>IF(SP_NORTE!B151="","*",SP_NORTE!B151)</f>
        <v>46091</v>
      </c>
      <c r="B123" s="86" t="str">
        <f>IF(SP_NORTE!X151="","*",SP_NORTE!X151)</f>
        <v>Oportunidade</v>
      </c>
      <c r="C123" s="86" t="str">
        <f>IF(SP_NORTE!S151="","*",SP_NORTE!S151)</f>
        <v>SP NORTE</v>
      </c>
      <c r="D123" s="86" t="str">
        <f>IF(SP_NORTE!T151="","*",SP_NORTE!T151)</f>
        <v>TMI-ZEB</v>
      </c>
      <c r="E123" s="86" t="str">
        <f>IF(SP_NORTE!D151="","*",SP_NORTE!D151)</f>
        <v>V19</v>
      </c>
      <c r="F123" s="86" t="str">
        <f>IF(SP_NORTE!H151="","*",SP_NORTE!H151)</f>
        <v>ZDP2</v>
      </c>
      <c r="G123" s="86" t="str">
        <f>IF(SP_NORTE!M151="","*",SP_NORTE!M151)</f>
        <v>ZKY-ZZM</v>
      </c>
      <c r="H123" s="119">
        <f>IF(SP_NORTE!K151="","*",SP_NORTE!K151)</f>
        <v>282</v>
      </c>
      <c r="I123" s="116">
        <f>IF(SP_NORTE!O151="","*",SP_NORTE!O151)</f>
        <v>0.375</v>
      </c>
      <c r="J123" s="116">
        <f>IF(SP_NORTE!P151="","*",SP_NORTE!P151)</f>
        <v>6.25E-2</v>
      </c>
      <c r="K123" s="86" t="str">
        <f>IF(SP_NORTE!AK151="","*",SP_NORTE!AK151)</f>
        <v>ZDP2</v>
      </c>
      <c r="L123" s="86" t="str">
        <f>IF(SP_NORTE!AM151="","*",SP_NORTE!AM151)</f>
        <v>ZKY-ZZM</v>
      </c>
      <c r="M123" s="86">
        <f>IF(SP_NORTE!AP151="","*",SP_NORTE!AP151)</f>
        <v>282</v>
      </c>
      <c r="N123" s="86" t="str">
        <f>IF(SP_NORTE!AM151="","*",SP_NORTE!AM151)</f>
        <v>ZKY-ZZM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>
        <f>IF(SP_NORTE!B152="","*",SP_NORTE!B152)</f>
        <v>46091</v>
      </c>
      <c r="B124" s="86" t="str">
        <f>IF(SP_NORTE!X152="","*",SP_NORTE!X152)</f>
        <v>Oportunidade</v>
      </c>
      <c r="C124" s="86" t="str">
        <f>IF(SP_NORTE!S152="","*",SP_NORTE!S152)</f>
        <v>SP NORTE</v>
      </c>
      <c r="D124" s="86" t="str">
        <f>IF(SP_NORTE!T152="","*",SP_NORTE!T152)</f>
        <v>TMI-ZEB</v>
      </c>
      <c r="E124" s="86" t="str">
        <f>IF(SP_NORTE!D152="","*",SP_NORTE!D152)</f>
        <v>V40</v>
      </c>
      <c r="F124" s="86" t="str">
        <f>IF(SP_NORTE!H152="","*",SP_NORTE!H152)</f>
        <v>ZECPAT2</v>
      </c>
      <c r="G124" s="86" t="str">
        <f>IF(SP_NORTE!M152="","*",SP_NORTE!M152)</f>
        <v>ZEC-ZKY</v>
      </c>
      <c r="H124" s="119">
        <f>IF(SP_NORTE!K152="","*",SP_NORTE!K152)</f>
        <v>264.35000000000002</v>
      </c>
      <c r="I124" s="116">
        <f>IF(SP_NORTE!O152="","*",SP_NORTE!O152)</f>
        <v>0.5625</v>
      </c>
      <c r="J124" s="116">
        <f>IF(SP_NORTE!P152="","*",SP_NORTE!P152)</f>
        <v>6.25E-2</v>
      </c>
      <c r="K124" s="86" t="str">
        <f>IF(SP_NORTE!AK152="","*",SP_NORTE!AK152)</f>
        <v>ZECPAT2</v>
      </c>
      <c r="L124" s="86" t="str">
        <f>IF(SP_NORTE!AM152="","*",SP_NORTE!AM152)</f>
        <v>ZEC-ZKY</v>
      </c>
      <c r="M124" s="86">
        <f>IF(SP_NORTE!AP152="","*",SP_NORTE!AP152)</f>
        <v>264.35000000000002</v>
      </c>
      <c r="N124" s="86" t="str">
        <f>IF(SP_NORTE!AM152="","*",SP_NORTE!AM152)</f>
        <v>ZEC-ZKY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>
        <f>IF(SP_NORTE!B153="","*",SP_NORTE!B153)</f>
        <v>46091</v>
      </c>
      <c r="B125" s="86" t="str">
        <f>IF(SP_NORTE!X153="","*",SP_NORTE!X153)</f>
        <v>Oportunidade</v>
      </c>
      <c r="C125" s="86" t="str">
        <f>IF(SP_NORTE!S153="","*",SP_NORTE!S153)</f>
        <v>SP NORTE</v>
      </c>
      <c r="D125" s="86" t="str">
        <f>IF(SP_NORTE!T153="","*",SP_NORTE!T153)</f>
        <v>ZEB-ZCZ</v>
      </c>
      <c r="E125" s="86" t="str">
        <f>IF(SP_NORTE!D153="","*",SP_NORTE!D153)</f>
        <v>V88</v>
      </c>
      <c r="F125" s="86" t="str">
        <f>IF(SP_NORTE!H153="","*",SP_NORTE!H153)</f>
        <v>ZEH2</v>
      </c>
      <c r="G125" s="86" t="str">
        <f>IF(SP_NORTE!M153="","*",SP_NORTE!M153)</f>
        <v>ZCT</v>
      </c>
      <c r="H125" s="119">
        <f>IF(SP_NORTE!K153="","*",SP_NORTE!K153)</f>
        <v>157</v>
      </c>
      <c r="I125" s="116">
        <f>IF(SP_NORTE!O153="","*",SP_NORTE!O153)</f>
        <v>0.54166666666666663</v>
      </c>
      <c r="J125" s="116">
        <f>IF(SP_NORTE!P153="","*",SP_NORTE!P153)</f>
        <v>6.25E-2</v>
      </c>
      <c r="K125" s="86" t="str">
        <f>IF(SP_NORTE!AK153="","*",SP_NORTE!AK153)</f>
        <v>ZEH2</v>
      </c>
      <c r="L125" s="86" t="str">
        <f>IF(SP_NORTE!AM153="","*",SP_NORTE!AM153)</f>
        <v>ZCT</v>
      </c>
      <c r="M125" s="86">
        <f>IF(SP_NORTE!AP153="","*",SP_NORTE!AP153)</f>
        <v>157</v>
      </c>
      <c r="N125" s="86" t="str">
        <f>IF(SP_NORTE!AM153="","*",SP_NORTE!AM153)</f>
        <v>ZCT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>
        <f>IF(SP_NORTE!B156="","*",SP_NORTE!B156)</f>
        <v>46091</v>
      </c>
      <c r="B128" s="86" t="str">
        <f>IF(SP_NORTE!X156="","*",SP_NORTE!X156)</f>
        <v>Contrato</v>
      </c>
      <c r="C128" s="86" t="str">
        <f>IF(SP_NORTE!S156="","*",SP_NORTE!S156)</f>
        <v>SP NORTE</v>
      </c>
      <c r="D128" s="86" t="str">
        <f>IF(SP_NORTE!T156="","*",SP_NORTE!T156)</f>
        <v>ZEB-ZCZ</v>
      </c>
      <c r="E128" s="86" t="str">
        <f>IF(SP_NORTE!D156="","*",SP_NORTE!D156)</f>
        <v>PEDRO (TP-696)</v>
      </c>
      <c r="F128" s="86" t="str">
        <f>IF(SP_NORTE!H156="","*",SP_NORTE!H156)</f>
        <v>-</v>
      </c>
      <c r="G128" s="86" t="str">
        <f>IF(SP_NORTE!M156="","*",SP_NORTE!M156)</f>
        <v>ZGB-S</v>
      </c>
      <c r="H128" s="119">
        <f>IF(SP_NORTE!K156="","*",SP_NORTE!K156)</f>
        <v>209.5</v>
      </c>
      <c r="I128" s="116">
        <f>IF(SP_NORTE!O156="","*",SP_NORTE!O156)</f>
        <v>0.375</v>
      </c>
      <c r="J128" s="116">
        <f>IF(SP_NORTE!P156="","*",SP_NORTE!P156)</f>
        <v>6.25E-2</v>
      </c>
      <c r="K128" s="86" t="str">
        <f>IF(SP_NORTE!AK156="","*",SP_NORTE!AK156)</f>
        <v>-</v>
      </c>
      <c r="L128" s="86" t="str">
        <f>IF(SP_NORTE!AM156="","*",SP_NORTE!AM156)</f>
        <v>ZGB-S</v>
      </c>
      <c r="M128" s="86">
        <f>IF(SP_NORTE!AP156="","*",SP_NORTE!AP156)</f>
        <v>209.5</v>
      </c>
      <c r="N128" s="86" t="str">
        <f>IF(SP_NORTE!AM156="","*",SP_NORTE!AM156)</f>
        <v>ZGB-S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>
        <f>IF(SP_NORTE!B158="","*",SP_NORTE!B158)</f>
        <v>46091</v>
      </c>
      <c r="B130" s="86" t="str">
        <f>IF(SP_NORTE!X158="","*",SP_NORTE!X158)</f>
        <v>Oportunidade</v>
      </c>
      <c r="C130" s="86" t="str">
        <f>IF(SP_NORTE!S158="","*",SP_NORTE!S158)</f>
        <v>SP NORTE</v>
      </c>
      <c r="D130" s="86" t="str">
        <f>IF(SP_NORTE!T158="","*",SP_NORTE!T158)</f>
        <v>ZEB-ZCZ</v>
      </c>
      <c r="E130" s="86" t="str">
        <f>IF(SP_NORTE!D158="","*",SP_NORTE!D158)</f>
        <v>A67</v>
      </c>
      <c r="F130" s="86" t="str">
        <f>IF(SP_NORTE!H158="","*",SP_NORTE!H158)</f>
        <v>ZPNZXB</v>
      </c>
      <c r="G130" s="86" t="str">
        <f>IF(SP_NORTE!M158="","*",SP_NORTE!M158)</f>
        <v>ZCT-ZUC</v>
      </c>
      <c r="H130" s="119">
        <f>IF(SP_NORTE!K158="","*",SP_NORTE!K158)</f>
        <v>162.83000000000001</v>
      </c>
      <c r="I130" s="116">
        <f>IF(SP_NORTE!O158="","*",SP_NORTE!O158)</f>
        <v>0.35416666666666669</v>
      </c>
      <c r="J130" s="116">
        <f>IF(SP_NORTE!P158="","*",SP_NORTE!P158)</f>
        <v>4.1666666666666664E-2</v>
      </c>
      <c r="K130" s="86" t="str">
        <f>IF(SP_NORTE!AK158="","*",SP_NORTE!AK158)</f>
        <v>ZPNZXB</v>
      </c>
      <c r="L130" s="86" t="str">
        <f>IF(SP_NORTE!AM158="","*",SP_NORTE!AM158)</f>
        <v>ZCT-ZUC</v>
      </c>
      <c r="M130" s="86">
        <f>IF(SP_NORTE!AP158="","*",SP_NORTE!AP158)</f>
        <v>162.83000000000001</v>
      </c>
      <c r="N130" s="86" t="str">
        <f>IF(SP_NORTE!AM158="","*",SP_NORTE!AM158)</f>
        <v>ZCT-ZUC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>
        <f>IF(SP_NORTE!B161="","*",SP_NORTE!B161)</f>
        <v>46091</v>
      </c>
      <c r="B133" s="86" t="str">
        <f>IF(SP_NORTE!X161="","*",SP_NORTE!X161)</f>
        <v>Oportunidade</v>
      </c>
      <c r="C133" s="86" t="str">
        <f>IF(SP_NORTE!S161="","*",SP_NORTE!S161)</f>
        <v>SP NORTE</v>
      </c>
      <c r="D133" s="86" t="str">
        <f>IF(SP_NORTE!T161="","*",SP_NORTE!T161)</f>
        <v>ZCZ-ZTI</v>
      </c>
      <c r="E133" s="86" t="str">
        <f>IF(SP_NORTE!D161="","*",SP_NORTE!D161)</f>
        <v>ANTONIO (TF-681)</v>
      </c>
      <c r="F133" s="86" t="str">
        <f>IF(SP_NORTE!H161="","*",SP_NORTE!H161)</f>
        <v>-</v>
      </c>
      <c r="G133" s="86" t="str">
        <f>IF(SP_NORTE!M161="","*",SP_NORTE!M161)</f>
        <v>ZCZ-S</v>
      </c>
      <c r="H133" s="119">
        <f>IF(SP_NORTE!K161="","*",SP_NORTE!K161)</f>
        <v>88.2</v>
      </c>
      <c r="I133" s="116">
        <f>IF(SP_NORTE!O161="","*",SP_NORTE!O161)</f>
        <v>0.375</v>
      </c>
      <c r="J133" s="116">
        <f>IF(SP_NORTE!P161="","*",SP_NORTE!P161)</f>
        <v>6.25E-2</v>
      </c>
      <c r="K133" s="86" t="str">
        <f>IF(SP_NORTE!AK161="","*",SP_NORTE!AK161)</f>
        <v>-</v>
      </c>
      <c r="L133" s="86" t="str">
        <f>IF(SP_NORTE!AM161="","*",SP_NORTE!AM161)</f>
        <v>ZCZ-S</v>
      </c>
      <c r="M133" s="86">
        <f>IF(SP_NORTE!AP161="","*",SP_NORTE!AP161)</f>
        <v>88.2</v>
      </c>
      <c r="N133" s="86" t="str">
        <f>IF(SP_NORTE!AM161="","*",SP_NORTE!AM161)</f>
        <v>ZCZ-S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>
        <f>IF(SP_NORTE!B164="","*",SP_NORTE!B164)</f>
        <v>46091</v>
      </c>
      <c r="B136" s="86" t="str">
        <f>IF(SP_NORTE!X164="","*",SP_NORTE!X164)</f>
        <v>Contrato</v>
      </c>
      <c r="C136" s="86" t="str">
        <f>IF(SP_NORTE!S164="","*",SP_NORTE!S164)</f>
        <v>SP NORTE</v>
      </c>
      <c r="D136" s="86" t="str">
        <f>IF(SP_NORTE!T164="","*",SP_NORTE!T164)</f>
        <v>ZCZ-ZTI</v>
      </c>
      <c r="E136" s="86" t="str">
        <f>IF(SP_NORTE!D164="","*",SP_NORTE!D164)</f>
        <v>MOD SPN</v>
      </c>
      <c r="F136" s="86" t="str">
        <f>IF(SP_NORTE!H164="","*",SP_NORTE!H164)</f>
        <v>-</v>
      </c>
      <c r="G136" s="86" t="str">
        <f>IF(SP_NORTE!M164="","*",SP_NORTE!M164)</f>
        <v>ZDG-ZTN</v>
      </c>
      <c r="H136" s="119">
        <f>IF(SP_NORTE!K164="","*",SP_NORTE!K164)</f>
        <v>58.1</v>
      </c>
      <c r="I136" s="116">
        <f>IF(SP_NORTE!O164="","*",SP_NORTE!O164)</f>
        <v>0.375</v>
      </c>
      <c r="J136" s="116">
        <f>IF(SP_NORTE!P164="","*",SP_NORTE!P164)</f>
        <v>0.16666666666666666</v>
      </c>
      <c r="K136" s="86" t="str">
        <f>IF(SP_NORTE!AK164="","*",SP_NORTE!AK164)</f>
        <v>-</v>
      </c>
      <c r="L136" s="86" t="str">
        <f>IF(SP_NORTE!AM164="","*",SP_NORTE!AM164)</f>
        <v>ZDG-ZTN</v>
      </c>
      <c r="M136" s="86">
        <f>IF(SP_NORTE!AP164="","*",SP_NORTE!AP164)</f>
        <v>58.1</v>
      </c>
      <c r="N136" s="86" t="str">
        <f>IF(SP_NORTE!AM164="","*",SP_NORTE!AM164)</f>
        <v>ZDG-ZTN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>
        <f>IF(SP_NORTE!B165="","*",SP_NORTE!B165)</f>
        <v>46091</v>
      </c>
      <c r="B137" s="86" t="str">
        <f>IF(SP_NORTE!X165="","*",SP_NORTE!X165)</f>
        <v>Contrato</v>
      </c>
      <c r="C137" s="86" t="str">
        <f>IF(SP_NORTE!S165="","*",SP_NORTE!S165)</f>
        <v>SP NORTE</v>
      </c>
      <c r="D137" s="86" t="str">
        <f>IF(SP_NORTE!T165="","*",SP_NORTE!T165)</f>
        <v>ZCZ-ZTI</v>
      </c>
      <c r="E137" s="86" t="str">
        <f>IF(SP_NORTE!D165="","*",SP_NORTE!D165)</f>
        <v>WAGNER (TP-58)</v>
      </c>
      <c r="F137" s="86" t="str">
        <f>IF(SP_NORTE!H165="","*",SP_NORTE!H165)</f>
        <v>-</v>
      </c>
      <c r="G137" s="86" t="str">
        <f>IF(SP_NORTE!M165="","*",SP_NORTE!M165)</f>
        <v>ZDG-ZTN</v>
      </c>
      <c r="H137" s="119">
        <f>IF(SP_NORTE!K165="","*",SP_NORTE!K165)</f>
        <v>54.9</v>
      </c>
      <c r="I137" s="116" t="str">
        <f>IF(SP_NORTE!O165="","*",SP_NORTE!O165)</f>
        <v>ZDGN</v>
      </c>
      <c r="J137" s="116">
        <f>IF(SP_NORTE!P165="","*",SP_NORTE!P165)</f>
        <v>6.9444444444444447E-4</v>
      </c>
      <c r="K137" s="86" t="str">
        <f>IF(SP_NORTE!AK165="","*",SP_NORTE!AK165)</f>
        <v>-</v>
      </c>
      <c r="L137" s="86" t="str">
        <f>IF(SP_NORTE!AM165="","*",SP_NORTE!AM165)</f>
        <v>ZDG-ZTN</v>
      </c>
      <c r="M137" s="86">
        <f>IF(SP_NORTE!AP165="","*",SP_NORTE!AP165)</f>
        <v>54.9</v>
      </c>
      <c r="N137" s="86" t="str">
        <f>IF(SP_NORTE!AM165="","*",SP_NORTE!AM165)</f>
        <v>ZDG-ZTN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>
        <f>IF(SP_NORTE!B166="","*",SP_NORTE!B166)</f>
        <v>46091</v>
      </c>
      <c r="B138" s="86" t="str">
        <f>IF(SP_NORTE!X166="","*",SP_NORTE!X166)</f>
        <v>Contrato</v>
      </c>
      <c r="C138" s="86" t="str">
        <f>IF(SP_NORTE!S166="","*",SP_NORTE!S166)</f>
        <v>SP NORTE</v>
      </c>
      <c r="D138" s="86" t="str">
        <f>IF(SP_NORTE!T166="","*",SP_NORTE!T166)</f>
        <v>ZCZ-ZTI</v>
      </c>
      <c r="E138" s="86" t="str">
        <f>IF(SP_NORTE!D166="","*",SP_NORTE!D166)</f>
        <v>MAURO TP-868)</v>
      </c>
      <c r="F138" s="86" t="str">
        <f>IF(SP_NORTE!H166="","*",SP_NORTE!H166)</f>
        <v>-</v>
      </c>
      <c r="G138" s="86" t="str">
        <f>IF(SP_NORTE!M166="","*",SP_NORTE!M166)</f>
        <v>ZDG-ZTN</v>
      </c>
      <c r="H138" s="119">
        <f>IF(SP_NORTE!K166="","*",SP_NORTE!K166)</f>
        <v>54.9</v>
      </c>
      <c r="I138" s="116" t="str">
        <f>IF(SP_NORTE!O166="","*",SP_NORTE!O166)</f>
        <v>ZDGN</v>
      </c>
      <c r="J138" s="116">
        <f>IF(SP_NORTE!P166="","*",SP_NORTE!P166)</f>
        <v>6.9444444444444447E-4</v>
      </c>
      <c r="K138" s="86" t="str">
        <f>IF(SP_NORTE!AK166="","*",SP_NORTE!AK166)</f>
        <v>-</v>
      </c>
      <c r="L138" s="86" t="str">
        <f>IF(SP_NORTE!AM166="","*",SP_NORTE!AM166)</f>
        <v>ZDG-ZTN</v>
      </c>
      <c r="M138" s="86">
        <f>IF(SP_NORTE!AP166="","*",SP_NORTE!AP166)</f>
        <v>54.9</v>
      </c>
      <c r="N138" s="86" t="str">
        <f>IF(SP_NORTE!AM166="","*",SP_NORTE!AM166)</f>
        <v>ZDG-ZTN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>
        <f>IF(SP_NORTE!B167="","*",SP_NORTE!B167)</f>
        <v>46091</v>
      </c>
      <c r="B139" s="86" t="str">
        <f>IF(SP_NORTE!X167="","*",SP_NORTE!X167)</f>
        <v>Contrato</v>
      </c>
      <c r="C139" s="86" t="str">
        <f>IF(SP_NORTE!S167="","*",SP_NORTE!S167)</f>
        <v>SP NORTE</v>
      </c>
      <c r="D139" s="86" t="str">
        <f>IF(SP_NORTE!T167="","*",SP_NORTE!T167)</f>
        <v>ZCZ-ZTI</v>
      </c>
      <c r="E139" s="86" t="str">
        <f>IF(SP_NORTE!D167="","*",SP_NORTE!D167)</f>
        <v>V83</v>
      </c>
      <c r="F139" s="86" t="str">
        <f>IF(SP_NORTE!H167="","*",SP_NORTE!H167)</f>
        <v>ZMAPAT2</v>
      </c>
      <c r="G139" s="86" t="str">
        <f>IF(SP_NORTE!M167="","*",SP_NORTE!M167)</f>
        <v>ZDG-ZTN</v>
      </c>
      <c r="H139" s="119">
        <f>IF(SP_NORTE!K167="","*",SP_NORTE!K167)</f>
        <v>58.9</v>
      </c>
      <c r="I139" s="116">
        <f>IF(SP_NORTE!O167="","*",SP_NORTE!O167)</f>
        <v>0.33333333333333331</v>
      </c>
      <c r="J139" s="116">
        <f>IF(SP_NORTE!P167="","*",SP_NORTE!P167)</f>
        <v>0.125</v>
      </c>
      <c r="K139" s="86" t="str">
        <f>IF(SP_NORTE!AK167="","*",SP_NORTE!AK167)</f>
        <v>ZMAPAT2</v>
      </c>
      <c r="L139" s="86" t="str">
        <f>IF(SP_NORTE!AM167="","*",SP_NORTE!AM167)</f>
        <v>ZDG-ZTN</v>
      </c>
      <c r="M139" s="86">
        <f>IF(SP_NORTE!AP167="","*",SP_NORTE!AP167)</f>
        <v>58.9</v>
      </c>
      <c r="N139" s="86" t="str">
        <f>IF(SP_NORTE!AM167="","*",SP_NORTE!AM167)</f>
        <v>ZDG-ZTN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>
        <f>IF(SP_NORTE!B168="","*",SP_NORTE!B168)</f>
        <v>46091</v>
      </c>
      <c r="B140" s="86" t="str">
        <f>IF(SP_NORTE!X168="","*",SP_NORTE!X168)</f>
        <v>Oportunidade</v>
      </c>
      <c r="C140" s="86" t="str">
        <f>IF(SP_NORTE!S168="","*",SP_NORTE!S168)</f>
        <v>SP NORTE</v>
      </c>
      <c r="D140" s="86" t="str">
        <f>IF(SP_NORTE!T168="","*",SP_NORTE!T168)</f>
        <v>ZRX-ZTI</v>
      </c>
      <c r="E140" s="86" t="str">
        <f>IF(SP_NORTE!D168="","*",SP_NORTE!D168)</f>
        <v>A88</v>
      </c>
      <c r="F140" s="86" t="str">
        <f>IF(SP_NORTE!H168="","*",SP_NORTE!H168)</f>
        <v>ZIQ1752</v>
      </c>
      <c r="G140" s="86" t="str">
        <f>IF(SP_NORTE!M168="","*",SP_NORTE!M168)</f>
        <v>ZIQ-ZSK</v>
      </c>
      <c r="H140" s="119">
        <f>IF(SP_NORTE!K168="","*",SP_NORTE!K168)</f>
        <v>175</v>
      </c>
      <c r="I140" s="116">
        <f>IF(SP_NORTE!O168="","*",SP_NORTE!O168)</f>
        <v>0.35416666666666669</v>
      </c>
      <c r="J140" s="116">
        <f>IF(SP_NORTE!P168="","*",SP_NORTE!P168)</f>
        <v>4.1666666666666664E-2</v>
      </c>
      <c r="K140" s="86" t="str">
        <f>IF(SP_NORTE!AK168="","*",SP_NORTE!AK168)</f>
        <v>ZIQ1752</v>
      </c>
      <c r="L140" s="86" t="str">
        <f>IF(SP_NORTE!AM168="","*",SP_NORTE!AM168)</f>
        <v>ZIQ-ZSK</v>
      </c>
      <c r="M140" s="86">
        <f>IF(SP_NORTE!AP168="","*",SP_NORTE!AP168)</f>
        <v>175</v>
      </c>
      <c r="N140" s="86" t="str">
        <f>IF(SP_NORTE!AM168="","*",SP_NORTE!AM168)</f>
        <v>ZIQ-ZSK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>
        <f>IF(SP_NORTE!B170="","*",SP_NORTE!B170)</f>
        <v>46091</v>
      </c>
      <c r="B142" s="86" t="str">
        <f>IF(SP_NORTE!X170="","*",SP_NORTE!X170)</f>
        <v>Oportunidade</v>
      </c>
      <c r="C142" s="86" t="str">
        <f>IF(SP_NORTE!S170="","*",SP_NORTE!S170)</f>
        <v>SP NORTE</v>
      </c>
      <c r="D142" s="86" t="str">
        <f>IF(SP_NORTE!T170="","*",SP_NORTE!T170)</f>
        <v>ZRX-ZTI</v>
      </c>
      <c r="E142" s="86" t="str">
        <f>IF(SP_NORTE!D170="","*",SP_NORTE!D170)</f>
        <v>W75</v>
      </c>
      <c r="F142" s="86" t="str">
        <f>IF(SP_NORTE!H170="","*",SP_NORTE!H170)</f>
        <v>ZRX</v>
      </c>
      <c r="G142" s="86" t="str">
        <f>IF(SP_NORTE!M170="","*",SP_NORTE!M170)</f>
        <v>ZRQ-ZMA</v>
      </c>
      <c r="H142" s="119">
        <f>IF(SP_NORTE!K170="","*",SP_NORTE!K170)</f>
        <v>136</v>
      </c>
      <c r="I142" s="116">
        <f>IF(SP_NORTE!O170="","*",SP_NORTE!O170)</f>
        <v>0.41666666666666669</v>
      </c>
      <c r="J142" s="116">
        <f>IF(SP_NORTE!P170="","*",SP_NORTE!P170)</f>
        <v>4.1666666666666664E-2</v>
      </c>
      <c r="K142" s="86" t="str">
        <f>IF(SP_NORTE!AK170="","*",SP_NORTE!AK170)</f>
        <v>ZRX</v>
      </c>
      <c r="L142" s="86" t="str">
        <f>IF(SP_NORTE!AM170="","*",SP_NORTE!AM170)</f>
        <v>ZRQ-ZMA</v>
      </c>
      <c r="M142" s="86">
        <f>IF(SP_NORTE!AP170="","*",SP_NORTE!AP170)</f>
        <v>136</v>
      </c>
      <c r="N142" s="86" t="str">
        <f>IF(SP_NORTE!AM170="","*",SP_NORTE!AM170)</f>
        <v>ZRQ-ZMA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1212</v>
      </c>
      <c r="C3" s="206" t="s">
        <v>1213</v>
      </c>
      <c r="D3" s="206" t="s">
        <v>1214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1215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1216</v>
      </c>
      <c r="E3" s="167" t="s">
        <v>1217</v>
      </c>
      <c r="F3" s="167" t="s">
        <v>1218</v>
      </c>
      <c r="G3" s="167" t="s">
        <v>1219</v>
      </c>
      <c r="H3" s="167" t="s">
        <v>1220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1221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1222</v>
      </c>
      <c r="C4" s="164" t="s">
        <v>1223</v>
      </c>
      <c r="D4" s="164" t="s">
        <v>1224</v>
      </c>
      <c r="E4" s="164" t="s">
        <v>1225</v>
      </c>
      <c r="F4" s="164" t="s">
        <v>4</v>
      </c>
      <c r="G4" s="164" t="s">
        <v>1226</v>
      </c>
    </row>
    <row r="5" spans="2:7">
      <c r="B5" s="165" t="s">
        <v>1227</v>
      </c>
      <c r="C5" s="165">
        <v>257068</v>
      </c>
      <c r="D5" s="165" t="s">
        <v>1228</v>
      </c>
      <c r="E5" s="165" t="s">
        <v>1229</v>
      </c>
      <c r="F5" s="165" t="s">
        <v>1229</v>
      </c>
      <c r="G5" s="166">
        <v>46296</v>
      </c>
    </row>
    <row r="6" spans="2:7">
      <c r="B6" s="165" t="s">
        <v>1230</v>
      </c>
      <c r="C6" s="165" t="s">
        <v>384</v>
      </c>
      <c r="D6" s="165" t="s">
        <v>384</v>
      </c>
      <c r="E6" s="165" t="s">
        <v>384</v>
      </c>
      <c r="F6" s="165" t="s">
        <v>1231</v>
      </c>
      <c r="G6" s="166" t="s">
        <v>384</v>
      </c>
    </row>
    <row r="7" spans="2:7">
      <c r="B7" s="165" t="s">
        <v>1232</v>
      </c>
      <c r="C7" s="165">
        <v>257472</v>
      </c>
      <c r="D7" s="165" t="s">
        <v>1233</v>
      </c>
      <c r="E7" s="165" t="s">
        <v>1234</v>
      </c>
      <c r="F7" s="165" t="s">
        <v>1234</v>
      </c>
      <c r="G7" s="166">
        <v>45992</v>
      </c>
    </row>
    <row r="8" spans="2:7">
      <c r="B8" s="165" t="s">
        <v>1235</v>
      </c>
      <c r="C8" s="165">
        <v>260307</v>
      </c>
      <c r="D8" s="165" t="s">
        <v>1236</v>
      </c>
      <c r="E8" s="165" t="s">
        <v>1237</v>
      </c>
      <c r="F8" s="165" t="s">
        <v>1234</v>
      </c>
      <c r="G8" s="166">
        <v>46082</v>
      </c>
    </row>
    <row r="9" spans="2:7">
      <c r="B9" s="165" t="s">
        <v>1238</v>
      </c>
      <c r="C9" s="165">
        <v>333033</v>
      </c>
      <c r="D9" s="165" t="s">
        <v>1239</v>
      </c>
      <c r="E9" s="165" t="s">
        <v>1231</v>
      </c>
      <c r="F9" s="165" t="s">
        <v>1240</v>
      </c>
      <c r="G9" s="165" t="s">
        <v>384</v>
      </c>
    </row>
    <row r="10" spans="2:7">
      <c r="B10" s="165" t="s">
        <v>1241</v>
      </c>
      <c r="C10" s="165"/>
      <c r="D10" s="165"/>
      <c r="E10" s="165" t="s">
        <v>1231</v>
      </c>
      <c r="F10" s="165" t="s">
        <v>1240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1242</v>
      </c>
      <c r="C1" s="25" t="s">
        <v>831</v>
      </c>
      <c r="E1" s="25" t="s">
        <v>1205</v>
      </c>
      <c r="G1" s="25" t="s">
        <v>1243</v>
      </c>
      <c r="H1" s="27"/>
      <c r="I1" s="25" t="s">
        <v>1244</v>
      </c>
      <c r="J1" s="27"/>
      <c r="K1" s="25" t="s">
        <v>1245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1246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1247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990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1248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1249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1250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1251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1252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1133</v>
      </c>
      <c r="B13" s="4" t="s">
        <v>1027</v>
      </c>
      <c r="C13" s="4" t="s">
        <v>1253</v>
      </c>
      <c r="D13" s="4" t="s">
        <v>964</v>
      </c>
      <c r="E13" s="4" t="s">
        <v>1254</v>
      </c>
      <c r="F13" s="4" t="s">
        <v>1255</v>
      </c>
      <c r="G13" s="4" t="s">
        <v>1006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1256</v>
      </c>
      <c r="N13" s="4" t="s">
        <v>1257</v>
      </c>
      <c r="O13" s="4" t="s">
        <v>1258</v>
      </c>
      <c r="P13" s="4" t="s">
        <v>827</v>
      </c>
      <c r="Q13" s="4" t="s">
        <v>1259</v>
      </c>
      <c r="R13" s="4" t="s">
        <v>994</v>
      </c>
      <c r="S13" s="4" t="s">
        <v>1260</v>
      </c>
      <c r="T13" s="4" t="s">
        <v>1261</v>
      </c>
      <c r="U13" s="4" t="s">
        <v>1262</v>
      </c>
      <c r="V13" s="32" t="s">
        <v>1263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1134</v>
      </c>
      <c r="B14" s="34" t="s">
        <v>1264</v>
      </c>
      <c r="C14" s="34" t="s">
        <v>1265</v>
      </c>
      <c r="D14" s="34" t="s">
        <v>965</v>
      </c>
      <c r="E14" s="34" t="s">
        <v>965</v>
      </c>
      <c r="F14" s="34" t="s">
        <v>1007</v>
      </c>
      <c r="G14" s="34" t="s">
        <v>1007</v>
      </c>
      <c r="H14" s="34" t="s">
        <v>834</v>
      </c>
      <c r="I14" s="34" t="s">
        <v>1266</v>
      </c>
      <c r="J14" s="34" t="s">
        <v>911</v>
      </c>
      <c r="K14" s="34" t="s">
        <v>982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1267</v>
      </c>
      <c r="R14" s="34" t="s">
        <v>995</v>
      </c>
      <c r="S14" s="34" t="s">
        <v>965</v>
      </c>
      <c r="T14" s="34" t="s">
        <v>965</v>
      </c>
      <c r="U14" s="34" t="s">
        <v>1262</v>
      </c>
      <c r="V14" s="35" t="s">
        <v>1263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1268</v>
      </c>
      <c r="B15" s="34" t="s">
        <v>1028</v>
      </c>
      <c r="C15" s="34" t="str">
        <f>""</f>
        <v/>
      </c>
      <c r="D15" s="34"/>
      <c r="E15" s="34"/>
      <c r="F15" s="34"/>
      <c r="G15" s="34" t="s">
        <v>1269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1006</v>
      </c>
      <c r="R15" s="34" t="s">
        <v>1067</v>
      </c>
      <c r="S15" s="34" t="s">
        <v>1203</v>
      </c>
      <c r="T15" s="34" t="s">
        <v>1203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1270</v>
      </c>
      <c r="L16" s="34"/>
      <c r="M16" s="34"/>
      <c r="N16" s="34"/>
      <c r="O16" s="34"/>
      <c r="P16" s="34"/>
      <c r="Q16" s="34"/>
      <c r="R16" s="34" t="s">
        <v>1271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1272</v>
      </c>
      <c r="B28" s="30" t="s">
        <v>1273</v>
      </c>
      <c r="C28" s="30" t="s">
        <v>1274</v>
      </c>
      <c r="D28" s="30" t="s">
        <v>1275</v>
      </c>
      <c r="E28" s="30" t="s">
        <v>1276</v>
      </c>
      <c r="F28" s="30" t="s">
        <v>1277</v>
      </c>
      <c r="G28" s="30" t="s">
        <v>1278</v>
      </c>
      <c r="H28" s="30" t="s">
        <v>1279</v>
      </c>
      <c r="I28" s="30" t="s">
        <v>1280</v>
      </c>
      <c r="J28" s="30" t="s">
        <v>1281</v>
      </c>
      <c r="K28" s="30" t="s">
        <v>1282</v>
      </c>
      <c r="L28" s="30" t="s">
        <v>1283</v>
      </c>
      <c r="M28" s="30" t="s">
        <v>1284</v>
      </c>
      <c r="N28" s="30" t="s">
        <v>1285</v>
      </c>
      <c r="O28" s="30" t="s">
        <v>1286</v>
      </c>
      <c r="P28" s="30" t="s">
        <v>1287</v>
      </c>
      <c r="Q28" s="30" t="s">
        <v>1288</v>
      </c>
      <c r="R28" s="30" t="s">
        <v>1289</v>
      </c>
      <c r="S28" s="30" t="s">
        <v>1290</v>
      </c>
      <c r="T28" s="30" t="s">
        <v>1291</v>
      </c>
      <c r="U28" s="30" t="s">
        <v>1292</v>
      </c>
      <c r="V28" s="30" t="s">
        <v>1293</v>
      </c>
      <c r="W28" s="30" t="s">
        <v>1294</v>
      </c>
      <c r="X28" s="30" t="s">
        <v>1295</v>
      </c>
      <c r="Y28" s="30" t="s">
        <v>1296</v>
      </c>
      <c r="Z28" s="30" t="s">
        <v>1297</v>
      </c>
      <c r="AA28" s="30" t="s">
        <v>1298</v>
      </c>
      <c r="AB28" s="30" t="s">
        <v>1299</v>
      </c>
      <c r="AC28" s="30" t="s">
        <v>1300</v>
      </c>
      <c r="AD28" s="30" t="s">
        <v>1301</v>
      </c>
      <c r="AE28" s="30" t="s">
        <v>1302</v>
      </c>
      <c r="AF28" s="30" t="s">
        <v>1303</v>
      </c>
      <c r="AG28" s="30" t="s">
        <v>1304</v>
      </c>
      <c r="AH28" s="30" t="s">
        <v>1305</v>
      </c>
      <c r="AI28" s="30" t="s">
        <v>1306</v>
      </c>
      <c r="AJ28" s="30" t="s">
        <v>1307</v>
      </c>
      <c r="AK28" s="30" t="s">
        <v>1308</v>
      </c>
      <c r="AL28" s="30" t="s">
        <v>1309</v>
      </c>
      <c r="AM28" s="30" t="s">
        <v>1310</v>
      </c>
      <c r="AN28" s="36" t="s">
        <v>1311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1135</v>
      </c>
      <c r="B29" s="34" t="s">
        <v>1312</v>
      </c>
      <c r="C29" s="34" t="s">
        <v>1313</v>
      </c>
      <c r="D29" s="34" t="s">
        <v>1007</v>
      </c>
      <c r="E29" s="34" t="s">
        <v>1028</v>
      </c>
      <c r="F29" s="34" t="s">
        <v>1314</v>
      </c>
      <c r="G29" s="34" t="s">
        <v>966</v>
      </c>
      <c r="H29" s="34" t="s">
        <v>1315</v>
      </c>
      <c r="I29" s="34" t="s">
        <v>880</v>
      </c>
      <c r="J29" s="34" t="s">
        <v>1008</v>
      </c>
      <c r="K29" s="34" t="s">
        <v>1008</v>
      </c>
      <c r="L29" s="34" t="s">
        <v>1316</v>
      </c>
      <c r="M29" s="34" t="s">
        <v>931</v>
      </c>
      <c r="N29" s="34" t="s">
        <v>1317</v>
      </c>
      <c r="O29" s="34" t="s">
        <v>1318</v>
      </c>
      <c r="P29" s="34" t="s">
        <v>1319</v>
      </c>
      <c r="Q29" s="34" t="s">
        <v>1320</v>
      </c>
      <c r="R29" s="34" t="s">
        <v>1321</v>
      </c>
      <c r="S29" s="34" t="s">
        <v>1081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1322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1323</v>
      </c>
      <c r="AD29" s="34" t="s">
        <v>1324</v>
      </c>
      <c r="AE29" s="34" t="s">
        <v>996</v>
      </c>
      <c r="AF29" s="34" t="s">
        <v>1067</v>
      </c>
      <c r="AG29" s="34" t="s">
        <v>1271</v>
      </c>
      <c r="AH29" s="34" t="s">
        <v>1325</v>
      </c>
      <c r="AI29" s="34" t="s">
        <v>1326</v>
      </c>
      <c r="AJ29" s="34" t="s">
        <v>1008</v>
      </c>
      <c r="AK29" s="34" t="s">
        <v>1326</v>
      </c>
      <c r="AL29" s="34" t="s">
        <v>1008</v>
      </c>
      <c r="AM29" s="34" t="s">
        <v>1262</v>
      </c>
      <c r="AN29" s="35" t="s">
        <v>1263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1135</v>
      </c>
      <c r="B30" s="34"/>
      <c r="C30" s="34"/>
      <c r="D30" s="34" t="s">
        <v>1269</v>
      </c>
      <c r="E30" s="34"/>
      <c r="F30" s="34" t="s">
        <v>1327</v>
      </c>
      <c r="G30" s="34" t="s">
        <v>1328</v>
      </c>
      <c r="H30" s="34" t="s">
        <v>1329</v>
      </c>
      <c r="I30" s="34" t="s">
        <v>1330</v>
      </c>
      <c r="J30" s="34"/>
      <c r="K30" s="34"/>
      <c r="L30" s="34" t="s">
        <v>1331</v>
      </c>
      <c r="M30" s="34" t="s">
        <v>874</v>
      </c>
      <c r="N30" s="34" t="s">
        <v>880</v>
      </c>
      <c r="O30" s="34" t="s">
        <v>946</v>
      </c>
      <c r="P30" s="34" t="s">
        <v>1332</v>
      </c>
      <c r="Q30" s="34" t="s">
        <v>856</v>
      </c>
      <c r="R30" s="34"/>
      <c r="S30" s="34" t="s">
        <v>1320</v>
      </c>
      <c r="T30" s="34" t="s">
        <v>1333</v>
      </c>
      <c r="U30" s="34" t="s">
        <v>880</v>
      </c>
      <c r="V30" s="34" t="s">
        <v>1333</v>
      </c>
      <c r="W30" s="34" t="s">
        <v>880</v>
      </c>
      <c r="X30" s="34" t="s">
        <v>1333</v>
      </c>
      <c r="Y30" s="34" t="s">
        <v>880</v>
      </c>
      <c r="Z30" s="34" t="s">
        <v>1333</v>
      </c>
      <c r="AA30" s="34" t="s">
        <v>880</v>
      </c>
      <c r="AB30" s="34"/>
      <c r="AC30" s="34"/>
      <c r="AD30" s="34"/>
      <c r="AE30" s="34" t="s">
        <v>1334</v>
      </c>
      <c r="AF30" s="34"/>
      <c r="AG30" s="34"/>
      <c r="AH30" s="34"/>
      <c r="AI30" s="34" t="s">
        <v>1335</v>
      </c>
      <c r="AJ30" s="34" t="s">
        <v>1336</v>
      </c>
      <c r="AK30" s="34" t="s">
        <v>1335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1337</v>
      </c>
      <c r="E31" s="34"/>
      <c r="F31" s="34"/>
      <c r="G31" s="34"/>
      <c r="H31" s="34"/>
      <c r="I31" s="34"/>
      <c r="J31" s="34"/>
      <c r="K31" s="34"/>
      <c r="L31" s="34" t="s">
        <v>1338</v>
      </c>
      <c r="M31" s="34" t="s">
        <v>1339</v>
      </c>
      <c r="N31" s="34" t="s">
        <v>923</v>
      </c>
      <c r="O31" s="34" t="s">
        <v>1340</v>
      </c>
      <c r="P31" s="34" t="s">
        <v>912</v>
      </c>
      <c r="Q31" s="34" t="s">
        <v>1341</v>
      </c>
      <c r="R31" s="34"/>
      <c r="S31" s="34" t="s">
        <v>856</v>
      </c>
      <c r="T31" s="34"/>
      <c r="U31" s="34" t="s">
        <v>1342</v>
      </c>
      <c r="V31" s="34"/>
      <c r="W31" s="34" t="s">
        <v>1342</v>
      </c>
      <c r="X31" s="34"/>
      <c r="Y31" s="34" t="s">
        <v>1342</v>
      </c>
      <c r="Z31" s="34"/>
      <c r="AA31" s="34" t="s">
        <v>1342</v>
      </c>
      <c r="AB31" s="34"/>
      <c r="AC31" s="34"/>
      <c r="AD31" s="34"/>
      <c r="AE31" s="34" t="s">
        <v>1343</v>
      </c>
      <c r="AF31" s="34"/>
      <c r="AG31" s="34"/>
      <c r="AH31" s="34"/>
      <c r="AI31" s="34" t="s">
        <v>1344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1345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1171</v>
      </c>
      <c r="Q32" s="34" t="s">
        <v>1346</v>
      </c>
      <c r="R32" s="34"/>
      <c r="S32" s="34" t="s">
        <v>1341</v>
      </c>
      <c r="T32" s="34"/>
      <c r="U32" s="34" t="s">
        <v>1347</v>
      </c>
      <c r="V32" s="34"/>
      <c r="W32" s="34" t="s">
        <v>1347</v>
      </c>
      <c r="X32" s="34"/>
      <c r="Y32" s="34" t="s">
        <v>1347</v>
      </c>
      <c r="Z32" s="34"/>
      <c r="AA32" s="34" t="s">
        <v>1347</v>
      </c>
      <c r="AB32" s="34"/>
      <c r="AC32" s="34"/>
      <c r="AD32" s="34"/>
      <c r="AE32" s="34"/>
      <c r="AF32" s="34"/>
      <c r="AG32" s="34"/>
      <c r="AH32" s="34"/>
      <c r="AI32" s="34" t="s">
        <v>1338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1348</v>
      </c>
      <c r="E33" s="34"/>
      <c r="F33" s="34"/>
      <c r="G33" s="34"/>
      <c r="H33" s="34"/>
      <c r="I33" s="34"/>
      <c r="J33" s="34"/>
      <c r="K33" s="34"/>
      <c r="L33" s="34" t="s">
        <v>1349</v>
      </c>
      <c r="M33" s="34"/>
      <c r="N33" s="34"/>
      <c r="O33" s="34"/>
      <c r="P33" s="34"/>
      <c r="Q33" s="34" t="s">
        <v>925</v>
      </c>
      <c r="R33" s="34"/>
      <c r="S33" s="34" t="s">
        <v>1346</v>
      </c>
      <c r="T33" s="34"/>
      <c r="U33" s="34" t="s">
        <v>1350</v>
      </c>
      <c r="V33" s="34"/>
      <c r="W33" s="34" t="s">
        <v>1350</v>
      </c>
      <c r="X33" s="34"/>
      <c r="Y33" s="34" t="s">
        <v>1350</v>
      </c>
      <c r="Z33" s="34"/>
      <c r="AA33" s="34" t="s">
        <v>1350</v>
      </c>
      <c r="AB33" s="34"/>
      <c r="AC33" s="34"/>
      <c r="AD33" s="34"/>
      <c r="AE33" s="34"/>
      <c r="AF33" s="34"/>
      <c r="AG33" s="34"/>
      <c r="AH33" s="34"/>
      <c r="AI33" s="34" t="s">
        <v>1349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1351</v>
      </c>
      <c r="M34" s="34"/>
      <c r="N34" s="34"/>
      <c r="O34" s="34"/>
      <c r="P34" s="34"/>
      <c r="Q34" s="34" t="s">
        <v>1352</v>
      </c>
      <c r="R34" s="34"/>
      <c r="S34" s="34" t="s">
        <v>925</v>
      </c>
      <c r="T34" s="34"/>
      <c r="U34" s="34" t="s">
        <v>1353</v>
      </c>
      <c r="V34" s="34"/>
      <c r="W34" s="34" t="s">
        <v>1353</v>
      </c>
      <c r="X34" s="34"/>
      <c r="Y34" s="34" t="s">
        <v>1353</v>
      </c>
      <c r="Z34" s="34"/>
      <c r="AA34" s="34" t="s">
        <v>1353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1354</v>
      </c>
      <c r="M35" s="34"/>
      <c r="N35" s="34"/>
      <c r="O35" s="34"/>
      <c r="P35" s="34"/>
      <c r="Q35" s="34" t="s">
        <v>1355</v>
      </c>
      <c r="R35" s="34"/>
      <c r="S35" s="34" t="s">
        <v>1352</v>
      </c>
      <c r="T35" s="34"/>
      <c r="U35" s="34" t="s">
        <v>1356</v>
      </c>
      <c r="V35" s="34"/>
      <c r="W35" s="34" t="s">
        <v>1356</v>
      </c>
      <c r="X35" s="34"/>
      <c r="Y35" s="34" t="s">
        <v>1356</v>
      </c>
      <c r="Z35" s="34"/>
      <c r="AA35" s="34" t="s">
        <v>1356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1120</v>
      </c>
      <c r="R36" s="34"/>
      <c r="S36" s="34" t="s">
        <v>1355</v>
      </c>
      <c r="T36" s="34"/>
      <c r="U36" s="34" t="s">
        <v>1357</v>
      </c>
      <c r="V36" s="34"/>
      <c r="W36" s="34" t="s">
        <v>1357</v>
      </c>
      <c r="X36" s="34"/>
      <c r="Y36" s="34" t="s">
        <v>1357</v>
      </c>
      <c r="Z36" s="34"/>
      <c r="AA36" s="34" t="s">
        <v>1357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1358</v>
      </c>
      <c r="R37" s="34"/>
      <c r="S37" s="34" t="s">
        <v>1120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1359</v>
      </c>
      <c r="R38" s="34"/>
      <c r="S38" s="34" t="s">
        <v>1358</v>
      </c>
      <c r="T38" s="34"/>
      <c r="U38" s="34" t="s">
        <v>1360</v>
      </c>
      <c r="V38" s="34"/>
      <c r="W38" s="34" t="s">
        <v>1360</v>
      </c>
      <c r="X38" s="34"/>
      <c r="Y38" s="34" t="s">
        <v>1360</v>
      </c>
      <c r="Z38" s="34"/>
      <c r="AA38" s="34" t="s">
        <v>1360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1361</v>
      </c>
      <c r="R39" s="37"/>
      <c r="S39" s="37" t="s">
        <v>1359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1362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2026-03-09T18:41:50Z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