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98" documentId="120_S{118792C3-22EF-5104-A093-F22BFE3913F3}" xr6:coauthVersionLast="47" xr6:coauthVersionMax="47" xr10:uidLastSave="{B96057AD-2DD0-4344-8CDD-028A0A6ED1D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6" i="1" l="1"/>
  <c r="BS66" i="1"/>
  <c r="A93" i="1"/>
  <c r="A92" i="1"/>
  <c r="A90" i="1"/>
  <c r="A89" i="1"/>
  <c r="A87" i="1"/>
  <c r="A86" i="1"/>
  <c r="A85" i="1"/>
  <c r="A84" i="1"/>
  <c r="A91" i="1"/>
  <c r="A94" i="1"/>
  <c r="A95" i="1"/>
  <c r="N84" i="1" a="1"/>
  <c r="N84" i="1"/>
  <c r="M84" i="1" a="1"/>
  <c r="M84" i="1"/>
  <c r="N83" i="1" a="1"/>
  <c r="N83" i="1"/>
  <c r="M83" i="1" a="1"/>
  <c r="M83" i="1"/>
  <c r="Q92" i="1"/>
  <c r="A88" i="1"/>
  <c r="C85" i="1"/>
  <c r="G85" i="1"/>
  <c r="R85" i="1"/>
  <c r="AJ85" i="1"/>
  <c r="AL85" i="1"/>
  <c r="AO85" i="1"/>
  <c r="AY85" i="1"/>
  <c r="BB85" i="1"/>
  <c r="BF85" i="1"/>
  <c r="BR85" i="1"/>
  <c r="BS85" i="1"/>
  <c r="N87" i="1" a="1"/>
  <c r="N87" i="1"/>
  <c r="M87" i="1" a="1"/>
  <c r="M87" i="1"/>
  <c r="U87" i="1" a="1"/>
  <c r="U87" i="1"/>
  <c r="T87" i="1" a="1"/>
  <c r="T87" i="1"/>
  <c r="S87" i="1" a="1"/>
  <c r="S87" i="1"/>
  <c r="U86" i="1" a="1"/>
  <c r="U86" i="1"/>
  <c r="T86" i="1" a="1"/>
  <c r="T86" i="1"/>
  <c r="S86" i="1" a="1"/>
  <c r="S86" i="1"/>
  <c r="N86" i="1" a="1"/>
  <c r="N86" i="1"/>
  <c r="M86" i="1" a="1"/>
  <c r="M86" i="1"/>
  <c r="U84" i="1" a="1"/>
  <c r="U84" i="1"/>
  <c r="T84" i="1" a="1"/>
  <c r="T84" i="1"/>
  <c r="S84" i="1" a="1"/>
  <c r="S84" i="1"/>
  <c r="C84" i="1"/>
  <c r="G84" i="1"/>
  <c r="R84" i="1"/>
  <c r="AJ84" i="1"/>
  <c r="AK84" i="1"/>
  <c r="AL84" i="1"/>
  <c r="AM84" i="1"/>
  <c r="AN84" i="1"/>
  <c r="AO84" i="1"/>
  <c r="AP84" i="1"/>
  <c r="AQ84" i="1"/>
  <c r="AY84" i="1"/>
  <c r="BB84" i="1"/>
  <c r="BF84" i="1"/>
  <c r="BR84" i="1"/>
  <c r="BS84" i="1"/>
  <c r="BT84" i="1"/>
  <c r="C86" i="1"/>
  <c r="G86" i="1"/>
  <c r="R86" i="1"/>
  <c r="AJ86" i="1"/>
  <c r="AK86" i="1"/>
  <c r="AL86" i="1"/>
  <c r="AM86" i="1"/>
  <c r="AN86" i="1"/>
  <c r="AO86" i="1"/>
  <c r="AP86" i="1"/>
  <c r="AQ86" i="1"/>
  <c r="AY86" i="1"/>
  <c r="BB86" i="1"/>
  <c r="BF86" i="1"/>
  <c r="BR86" i="1"/>
  <c r="BS86" i="1"/>
  <c r="BT86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BS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8" i="1" a="1"/>
  <c r="M88" i="1"/>
  <c r="G88" i="10" s="1"/>
  <c r="M89" i="1" a="1"/>
  <c r="M89" i="1"/>
  <c r="G89" i="10" s="1"/>
  <c r="M90" i="1" a="1"/>
  <c r="M90" i="1"/>
  <c r="G90" i="10" s="1"/>
  <c r="M91" i="1" a="1"/>
  <c r="M91" i="1"/>
  <c r="G91" i="10" s="1"/>
  <c r="M92" i="1" a="1"/>
  <c r="M92" i="1"/>
  <c r="G92" i="10" s="1"/>
  <c r="G93" i="10"/>
  <c r="M94" i="1" a="1"/>
  <c r="M94" i="1"/>
  <c r="G94" i="10" s="1"/>
  <c r="M95" i="1" a="1"/>
  <c r="M95" i="1"/>
  <c r="G95" i="10" s="1"/>
  <c r="M96" i="1" a="1"/>
  <c r="M96" i="1"/>
  <c r="G96" i="10" s="1"/>
  <c r="M97" i="1" a="1"/>
  <c r="M97" i="1"/>
  <c r="G97" i="10" s="1"/>
  <c r="M98" i="1" a="1"/>
  <c r="M98" i="1"/>
  <c r="G98" i="10" s="1"/>
  <c r="M99" i="1" a="1"/>
  <c r="M99" i="1"/>
  <c r="G99" i="10" s="1"/>
  <c r="M100" i="1" a="1"/>
  <c r="M100" i="1"/>
  <c r="G100" i="10" s="1"/>
  <c r="M101" i="1" a="1"/>
  <c r="M101" i="1"/>
  <c r="G101" i="10" s="1"/>
  <c r="M102" i="1" a="1"/>
  <c r="M102" i="1"/>
  <c r="G102" i="10" s="1"/>
  <c r="M103" i="1" a="1"/>
  <c r="M103" i="1"/>
  <c r="G103" i="10" s="1"/>
  <c r="M104" i="1" a="1"/>
  <c r="M104" i="1"/>
  <c r="G104" i="10" s="1"/>
  <c r="M105" i="1" a="1"/>
  <c r="M105" i="1"/>
  <c r="G105" i="10" s="1"/>
  <c r="M106" i="1" a="1"/>
  <c r="M106" i="1"/>
  <c r="G106" i="10" s="1"/>
  <c r="M107" i="1" a="1"/>
  <c r="M107" i="1"/>
  <c r="G107" i="10" s="1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/>
  <c r="G392" i="10" s="1"/>
  <c r="M393" i="1" a="1"/>
  <c r="M393" i="1" s="1"/>
  <c r="G393" i="10" s="1"/>
  <c r="M394" i="1" a="1"/>
  <c r="M394" i="1" s="1"/>
  <c r="G394" i="10" s="1"/>
  <c r="M395" i="1" a="1"/>
  <c r="M395" i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/>
  <c r="G401" i="10" s="1"/>
  <c r="M402" i="1" a="1"/>
  <c r="M402" i="1" s="1"/>
  <c r="G402" i="10" s="1"/>
  <c r="M403" i="1" a="1"/>
  <c r="M403" i="1" s="1"/>
  <c r="G403" i="10" s="1"/>
  <c r="M404" i="1" a="1"/>
  <c r="M404" i="1"/>
  <c r="G404" i="10" s="1"/>
  <c r="M405" i="1" a="1"/>
  <c r="M405" i="1" s="1"/>
  <c r="G405" i="10" s="1"/>
  <c r="M406" i="1" a="1"/>
  <c r="M406" i="1" s="1"/>
  <c r="G406" i="10" s="1"/>
  <c r="M407" i="1" a="1"/>
  <c r="M407" i="1"/>
  <c r="G407" i="10" s="1"/>
  <c r="M408" i="1" a="1"/>
  <c r="M408" i="1" s="1"/>
  <c r="G408" i="10" s="1"/>
  <c r="M409" i="1" a="1"/>
  <c r="M409" i="1" s="1"/>
  <c r="G409" i="10" s="1"/>
  <c r="M410" i="1" a="1"/>
  <c r="M410" i="1"/>
  <c r="G410" i="10" s="1"/>
  <c r="M411" i="1" a="1"/>
  <c r="M411" i="1" s="1"/>
  <c r="G411" i="10" s="1"/>
  <c r="M412" i="1" a="1"/>
  <c r="M412" i="1" s="1"/>
  <c r="G412" i="10" s="1"/>
  <c r="M413" i="1" a="1"/>
  <c r="M413" i="1"/>
  <c r="G413" i="10" s="1"/>
  <c r="M414" i="1" a="1"/>
  <c r="M414" i="1" s="1"/>
  <c r="G414" i="10" s="1"/>
  <c r="M415" i="1" a="1"/>
  <c r="M415" i="1" s="1"/>
  <c r="G415" i="10" s="1"/>
  <c r="M416" i="1" a="1"/>
  <c r="M416" i="1"/>
  <c r="G416" i="10" s="1"/>
  <c r="M417" i="1" a="1"/>
  <c r="M417" i="1" s="1"/>
  <c r="G417" i="10" s="1"/>
  <c r="M418" i="1" a="1"/>
  <c r="M418" i="1" s="1"/>
  <c r="G418" i="10" s="1"/>
  <c r="M419" i="1" a="1"/>
  <c r="M419" i="1"/>
  <c r="G419" i="10" s="1"/>
  <c r="M420" i="1" a="1"/>
  <c r="M420" i="1" s="1"/>
  <c r="G420" i="10" s="1"/>
  <c r="M421" i="1" a="1"/>
  <c r="M421" i="1" s="1"/>
  <c r="G421" i="10" s="1"/>
  <c r="M422" i="1" a="1"/>
  <c r="M422" i="1"/>
  <c r="G422" i="10" s="1"/>
  <c r="M423" i="1" a="1"/>
  <c r="M423" i="1" s="1"/>
  <c r="G423" i="10" s="1"/>
  <c r="M424" i="1" a="1"/>
  <c r="M424" i="1" s="1"/>
  <c r="G424" i="10" s="1"/>
  <c r="M425" i="1" a="1"/>
  <c r="M425" i="1"/>
  <c r="G425" i="10" s="1"/>
  <c r="M426" i="1" a="1"/>
  <c r="M426" i="1" s="1"/>
  <c r="G426" i="10" s="1"/>
  <c r="M427" i="1" a="1"/>
  <c r="M427" i="1" s="1"/>
  <c r="G427" i="10" s="1"/>
  <c r="M428" i="1" a="1"/>
  <c r="M428" i="1"/>
  <c r="G428" i="10" s="1"/>
  <c r="M429" i="1" a="1"/>
  <c r="M429" i="1" s="1"/>
  <c r="G429" i="10" s="1"/>
  <c r="M430" i="1" a="1"/>
  <c r="M430" i="1" s="1"/>
  <c r="G430" i="10" s="1"/>
  <c r="M431" i="1" a="1"/>
  <c r="M431" i="1"/>
  <c r="G431" i="10" s="1"/>
  <c r="M432" i="1" a="1"/>
  <c r="M432" i="1" s="1"/>
  <c r="G432" i="10" s="1"/>
  <c r="M433" i="1" a="1"/>
  <c r="M433" i="1" s="1"/>
  <c r="G433" i="10" s="1"/>
  <c r="M434" i="1" a="1"/>
  <c r="M434" i="1"/>
  <c r="G434" i="10" s="1"/>
  <c r="M435" i="1" a="1"/>
  <c r="M435" i="1" s="1"/>
  <c r="G435" i="10" s="1"/>
  <c r="M436" i="1" a="1"/>
  <c r="M436" i="1" s="1"/>
  <c r="G436" i="10" s="1"/>
  <c r="M437" i="1" a="1"/>
  <c r="M437" i="1"/>
  <c r="G437" i="10" s="1"/>
  <c r="M438" i="1" a="1"/>
  <c r="M438" i="1" s="1"/>
  <c r="G438" i="10" s="1"/>
  <c r="M439" i="1" a="1"/>
  <c r="M439" i="1" s="1"/>
  <c r="G439" i="10" s="1"/>
  <c r="M440" i="1" a="1"/>
  <c r="M440" i="1"/>
  <c r="G440" i="10" s="1"/>
  <c r="M441" i="1" a="1"/>
  <c r="M441" i="1" s="1"/>
  <c r="G441" i="10" s="1"/>
  <c r="M442" i="1" a="1"/>
  <c r="M442" i="1" s="1"/>
  <c r="G442" i="10" s="1"/>
  <c r="M443" i="1" a="1"/>
  <c r="M443" i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/>
  <c r="G510" i="10" s="1"/>
  <c r="M511" i="1" a="1"/>
  <c r="M511" i="1" s="1"/>
  <c r="G511" i="10" s="1"/>
  <c r="M512" i="1" a="1"/>
  <c r="M512" i="1" s="1"/>
  <c r="G512" i="10" s="1"/>
  <c r="M513" i="1" a="1"/>
  <c r="M513" i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/>
  <c r="G519" i="10" s="1"/>
  <c r="M520" i="1" a="1"/>
  <c r="M520" i="1" s="1"/>
  <c r="G520" i="10" s="1"/>
  <c r="M521" i="1" a="1"/>
  <c r="M521" i="1" s="1"/>
  <c r="G521" i="10" s="1"/>
  <c r="M522" i="1" a="1"/>
  <c r="M522" i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/>
  <c r="G528" i="10" s="1"/>
  <c r="M529" i="1" a="1"/>
  <c r="M529" i="1" s="1"/>
  <c r="G529" i="10" s="1"/>
  <c r="M530" i="1" a="1"/>
  <c r="M530" i="1" s="1"/>
  <c r="G530" i="10" s="1"/>
  <c r="M531" i="1" a="1"/>
  <c r="M531" i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/>
  <c r="G540" i="10" s="1"/>
  <c r="M541" i="1" a="1"/>
  <c r="M541" i="1" s="1"/>
  <c r="G541" i="10" s="1"/>
  <c r="M542" i="1" a="1"/>
  <c r="M542" i="1"/>
  <c r="G542" i="10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/>
  <c r="G549" i="10" s="1"/>
  <c r="M550" i="1" a="1"/>
  <c r="M550" i="1" s="1"/>
  <c r="G550" i="10" s="1"/>
  <c r="M551" i="1" a="1"/>
  <c r="M551" i="1"/>
  <c r="G551" i="10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/>
  <c r="G558" i="10" s="1"/>
  <c r="M559" i="1" a="1"/>
  <c r="M559" i="1" s="1"/>
  <c r="G559" i="10" s="1"/>
  <c r="M560" i="1" a="1"/>
  <c r="M560" i="1"/>
  <c r="G560" i="10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L87" i="1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8" i="1" a="1"/>
  <c r="S88" i="1" s="1"/>
  <c r="C88" i="10" s="1"/>
  <c r="S89" i="1" a="1"/>
  <c r="S89" i="1" s="1"/>
  <c r="C89" i="10" s="1"/>
  <c r="S90" i="1" a="1"/>
  <c r="S90" i="1" s="1"/>
  <c r="C90" i="10" s="1"/>
  <c r="S91" i="1" a="1"/>
  <c r="S91" i="1" s="1"/>
  <c r="C91" i="10" s="1"/>
  <c r="S92" i="1" a="1"/>
  <c r="S92" i="1" s="1"/>
  <c r="C92" i="10" s="1"/>
  <c r="S93" i="1" a="1"/>
  <c r="S93" i="1" s="1"/>
  <c r="C93" i="10" s="1"/>
  <c r="S94" i="1" a="1"/>
  <c r="S94" i="1" s="1"/>
  <c r="C94" i="10" s="1"/>
  <c r="S95" i="1" a="1"/>
  <c r="S95" i="1" s="1"/>
  <c r="C95" i="10" s="1"/>
  <c r="S96" i="1" a="1"/>
  <c r="S96" i="1" s="1"/>
  <c r="C96" i="10" s="1"/>
  <c r="S97" i="1" a="1"/>
  <c r="S97" i="1" s="1"/>
  <c r="C97" i="10" s="1"/>
  <c r="S98" i="1" a="1"/>
  <c r="S98" i="1" s="1"/>
  <c r="C98" i="10" s="1"/>
  <c r="S99" i="1" a="1"/>
  <c r="S99" i="1" s="1"/>
  <c r="C99" i="10" s="1"/>
  <c r="S100" i="1" a="1"/>
  <c r="S100" i="1" s="1"/>
  <c r="C100" i="10" s="1"/>
  <c r="S101" i="1" a="1"/>
  <c r="S101" i="1" s="1"/>
  <c r="C101" i="10" s="1"/>
  <c r="S102" i="1" a="1"/>
  <c r="S102" i="1" s="1"/>
  <c r="C102" i="10" s="1"/>
  <c r="S103" i="1" a="1"/>
  <c r="S103" i="1" s="1"/>
  <c r="C103" i="10" s="1"/>
  <c r="S104" i="1" a="1"/>
  <c r="S104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8" i="1" a="1"/>
  <c r="T88" i="1" s="1"/>
  <c r="D88" i="10" s="1"/>
  <c r="T89" i="1" a="1"/>
  <c r="T89" i="1" s="1"/>
  <c r="D89" i="10" s="1"/>
  <c r="T90" i="1" a="1"/>
  <c r="T90" i="1" s="1"/>
  <c r="D90" i="10" s="1"/>
  <c r="T91" i="1" a="1"/>
  <c r="T91" i="1" s="1"/>
  <c r="D91" i="10" s="1"/>
  <c r="T92" i="1" a="1"/>
  <c r="T92" i="1" s="1"/>
  <c r="D92" i="10" s="1"/>
  <c r="T93" i="1" a="1"/>
  <c r="T93" i="1" s="1"/>
  <c r="D93" i="10" s="1"/>
  <c r="T94" i="1" a="1"/>
  <c r="T94" i="1" s="1"/>
  <c r="D94" i="10" s="1"/>
  <c r="T95" i="1" a="1"/>
  <c r="T95" i="1" s="1"/>
  <c r="D95" i="10" s="1"/>
  <c r="T96" i="1" a="1"/>
  <c r="T96" i="1" s="1"/>
  <c r="D96" i="10" s="1"/>
  <c r="T97" i="1" a="1"/>
  <c r="T97" i="1" s="1"/>
  <c r="D97" i="10" s="1"/>
  <c r="T98" i="1" a="1"/>
  <c r="T98" i="1" s="1"/>
  <c r="D98" i="10" s="1"/>
  <c r="T99" i="1" a="1"/>
  <c r="T99" i="1" s="1"/>
  <c r="D99" i="10" s="1"/>
  <c r="T100" i="1" a="1"/>
  <c r="T100" i="1" s="1"/>
  <c r="D100" i="10" s="1"/>
  <c r="T101" i="1" a="1"/>
  <c r="T101" i="1" s="1"/>
  <c r="D101" i="10" s="1"/>
  <c r="T102" i="1" a="1"/>
  <c r="T102" i="1" s="1"/>
  <c r="D102" i="10" s="1"/>
  <c r="T103" i="1" a="1"/>
  <c r="T103" i="1" s="1"/>
  <c r="D103" i="10" s="1"/>
  <c r="T104" i="1" a="1"/>
  <c r="T104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40" i="1"/>
  <c r="AM542" i="1"/>
  <c r="AM549" i="1"/>
  <c r="AM550" i="1"/>
  <c r="AM551" i="1"/>
  <c r="AM553" i="1"/>
  <c r="AM556" i="1"/>
  <c r="AM558" i="1"/>
  <c r="AM559" i="1"/>
  <c r="AM560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66" i="1" l="1"/>
  <c r="BQ85" i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8" i="1"/>
  <c r="G638" i="10"/>
  <c r="AM611" i="1"/>
  <c r="G611" i="10"/>
  <c r="AM599" i="1"/>
  <c r="G599" i="10"/>
  <c r="AM589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5" i="1"/>
  <c r="AM85" i="1"/>
  <c r="AQ85" i="1"/>
  <c r="U85" i="1" a="1"/>
  <c r="U85" i="1" s="1"/>
  <c r="T85" i="1" a="1"/>
  <c r="T85" i="1" s="1"/>
  <c r="S85" i="1" a="1"/>
  <c r="S85" i="1" s="1"/>
  <c r="BE85" i="1" a="1"/>
  <c r="BE85" i="1" s="1"/>
  <c r="AP85" i="1"/>
  <c r="BD85" i="1" s="1" a="1"/>
  <c r="BD85" i="1" s="1"/>
  <c r="BC85" i="1" l="1" a="1"/>
  <c r="BC85" i="1" s="1"/>
  <c r="AK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<sst xmlns="http://schemas.openxmlformats.org/spreadsheetml/2006/main" count="5332" uniqueCount="1299">
  <si>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</si>
  <si>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</si>
  <si>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</si>
  <si>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</si>
  <si>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</si>
  <si>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</si>
  <si>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</si>
  <si>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</si>
  <si>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</si>
  <si>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</si>
  <si>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</si>
  <si>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</si>
  <si>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</si>
  <si>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</si>
  <si>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</si>
  <si>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</si>
  <si>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</si>
  <si>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</si>
  <si>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</si>
  <si>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</si>
  <si>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</si>
  <si>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</si>
  <si>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</si>
  <si>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</si>
  <si>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</si>
  <si>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</si>
  <si>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</si>
  <si>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</si>
  <si>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</si>
  <si>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</si>
  <si>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</si>
  <si>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</si>
  <si>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</si>
  <si>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</si>
  <si>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</si>
  <si>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</si>
  <si>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</si>
  <si>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</si>
  <si>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</si>
  <si>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</si>
  <si>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</si>
  <si>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</si>
  <si>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</si>
  <si>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</si>
  <si>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</si>
  <si>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</si>
  <si>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</si>
  <si>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</si>
  <si>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</si>
  <si>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</si>
  <si>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</si>
  <si>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</si>
  <si>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</si>
  <si>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</si>
  <si>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</si>
  <si>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</si>
  <si>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</si>
  <si>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</si>
  <si>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</si>
  <si>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</si>
  <si>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</si>
  <si>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</si>
  <si>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</si>
  <si>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</si>
  <si>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</si>
  <si>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</si>
  <si>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</si>
  <si>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</si>
  <si>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</si>
  <si>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</si>
  <si>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</si>
  <si>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</si>
  <si>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</si>
  <si>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</si>
  <si>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</si>
  <si>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</si>
  <si>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</si>
  <si>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</si>
  <si>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</si>
  <si>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</si>
  <si>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</si>
  <si>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</si>
  <si>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</si>
  <si>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</si>
  <si>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</si>
  <si>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</si>
  <si>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</si>
  <si>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</si>
  <si>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</si>
  <si>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</si>
  <si>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</si>
  <si>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</si>
  <si>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</si>
  <si>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</si>
  <si>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</si>
  <si>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</si>
  <si>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</si>
  <si>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</si>
  <si>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</si>
  <si>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</si>
  <si>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</si>
  <si>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</si>
  <si>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</si>
  <si>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</si>
  <si>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</si>
  <si>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</si>
  <si>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</si>
  <si>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</si>
  <si>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</si>
  <si>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</si>
  <si>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</si>
  <si>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</si>
  <si>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</si>
  <si>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</si>
  <si>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</si>
  <si>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</si>
  <si>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</si>
  <si>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</si>
  <si>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</si>
  <si>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</si>
  <si>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</si>
  <si>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</si>
  <si>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</si>
  <si>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</si>
  <si>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</si>
  <si>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</si>
  <si>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</si>
  <si>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</si>
  <si>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</si>
  <si>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</si>
  <si>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</si>
  <si>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</si>
  <si>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</si>
  <si>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</si>
  <si>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</si>
  <si>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</si>
  <si>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</si>
  <si>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</si>
  <si>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</si>
  <si>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</si>
  <si>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</si>
  <si>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</si>
  <si>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</si>
  <si>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</si>
  <si>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</si>
  <si>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</si>
  <si>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</si>
  <si>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</si>
  <si>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</si>
  <si>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</si>
  <si>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</si>
  <si>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</si>
  <si>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</si>
  <si>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</si>
  <si>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</si>
  <si>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</si>
  <si>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</si>
  <si>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</si>
  <si>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</si>
  <si>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</si>
  <si>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</si>
  <si>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</si>
  <si>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</si>
  <si>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</si>
  <si>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</si>
  <si>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</si>
  <si>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</si>
  <si>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</si>
  <si>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</si>
  <si>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</si>
  <si>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</si>
  <si>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</si>
  <si>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</si>
  <si>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</si>
  <si>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</si>
  <si>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</si>
  <si>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</si>
  <si>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</si>
  <si>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</si>
  <si>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</si>
  <si>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</si>
  <si>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</si>
  <si>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</si>
  <si>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</si>
  <si>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</si>
  <si>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</si>
  <si>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</si>
  <si>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</si>
  <si>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</si>
  <si>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</si>
  <si>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</si>
  <si>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</si>
  <si>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</si>
  <si>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</si>
  <si>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</si>
  <si>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</si>
  <si>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</si>
  <si>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</si>
  <si>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</si>
  <si>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</si>
  <si>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</si>
  <si>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</si>
  <si>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</si>
  <si>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</si>
  <si>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</si>
  <si>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</si>
  <si>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</si>
  <si>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</si>
  <si>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</si>
  <si>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</si>
  <si>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</si>
  <si>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</si>
  <si>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</si>
  <si>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</si>
  <si>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</si>
  <si>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</si>
  <si>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</si>
  <si>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</si>
  <si>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</si>
  <si>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</si>
  <si>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</si>
  <si>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</si>
  <si>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</si>
  <si>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</si>
  <si>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</si>
  <si>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</si>
  <si>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</si>
  <si>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</si>
  <si>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</si>
  <si>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</si>
  <si>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</si>
  <si>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</si>
  <si>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</si>
  <si>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</si>
  <si>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</si>
  <si>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</si>
  <si>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</si>
  <si>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</si>
  <si>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</si>
  <si>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</si>
  <si>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</si>
  <si>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</si>
  <si>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</si>
  <si>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</si>
  <si>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</si>
  <si>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</si>
  <si>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</si>
  <si>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</si>
  <si>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</si>
  <si>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</si>
  <si>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</si>
  <si>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</si>
  <si>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</si>
  <si>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</si>
  <si>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</si>
  <si>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</si>
  <si>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</si>
  <si>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</si>
  <si>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</si>
  <si>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</si>
  <si>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</si>
  <si>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</si>
  <si>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</si>
  <si>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</si>
  <si>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</si>
  <si>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</si>
  <si>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</si>
  <si>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</si>
  <si>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</si>
  <si>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</si>
  <si>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</si>
  <si>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</si>
  <si>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</si>
  <si>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</si>
  <si>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</si>
  <si>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</si>
  <si>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</si>
  <si>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</si>
  <si>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</si>
  <si>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</si>
  <si>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</si>
  <si>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</si>
  <si>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</si>
  <si>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</si>
  <si>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</si>
  <si>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</si>
  <si>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</si>
  <si>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</si>
  <si>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</si>
  <si>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</si>
  <si>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</si>
  <si>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</si>
  <si>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</si>
  <si>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</si>
  <si>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</si>
  <si>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</si>
  <si>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</si>
  <si>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</si>
  <si>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</si>
  <si>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</si>
  <si>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</si>
  <si>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</si>
  <si>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</si>
  <si>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</si>
  <si>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</si>
  <si>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</si>
  <si>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</si>
  <si>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</si>
  <si>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</si>
  <si>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</si>
  <si>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</si>
  <si>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</si>
  <si>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</si>
  <si>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</si>
  <si>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</si>
  <si>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</si>
  <si>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</si>
  <si>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</si>
  <si>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</si>
  <si>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</si>
  <si>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</si>
  <si>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</si>
  <si>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</si>
  <si>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</si>
  <si>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</si>
  <si>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</si>
  <si>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</si>
  <si>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</si>
  <si>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</si>
  <si>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</si>
  <si>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</si>
  <si>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</si>
  <si>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</si>
  <si>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</si>
  <si>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</si>
  <si>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</si>
  <si>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</si>
  <si>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</si>
  <si>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</si>
  <si>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</si>
  <si>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</si>
  <si>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</si>
  <si>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</si>
  <si>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</si>
  <si>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</si>
  <si>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</si>
  <si>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</si>
  <si>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</si>
  <si>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</si>
  <si>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</si>
  <si>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</si>
  <si>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</si>
  <si>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</si>
  <si>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</si>
  <si>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</si>
  <si>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</si>
  <si>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</si>
  <si>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</si>
  <si>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</si>
  <si>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</si>
  <si>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</si>
  <si>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</si>
  <si>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</si>
  <si>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</si>
  <si>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</si>
  <si>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</si>
  <si>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</si>
  <si>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</si>
  <si>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</si>
  <si>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</si>
  <si>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</si>
  <si>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</si>
  <si>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</si>
  <si>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</si>
  <si>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</si>
  <si>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</si>
  <si>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</si>
  <si>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</si>
  <si>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</si>
  <si>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</si>
  <si>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</si>
  <si>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</si>
  <si>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</si>
  <si>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</si>
  <si>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</si>
  <si>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</si>
  <si>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</si>
  <si>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</si>
  <si>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</si>
  <si>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</si>
  <si>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</si>
  <si>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</si>
  <si>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</si>
  <si>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</si>
  <si>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</si>
  <si>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</si>
  <si>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</si>
  <si>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</si>
  <si>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</si>
  <si>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</si>
  <si>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</si>
  <si>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</si>
  <si>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</si>
  <si>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</si>
  <si>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</si>
  <si>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</si>
  <si>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</si>
  <si>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</si>
  <si>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</si>
  <si>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</si>
  <si>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</si>
  <si>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</si>
  <si>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</si>
  <si>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</si>
  <si>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</si>
  <si>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</si>
  <si>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</si>
  <si>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</si>
  <si>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</si>
  <si>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</si>
  <si>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</si>
  <si>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</si>
  <si>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</si>
  <si>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</si>
  <si>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</si>
  <si>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</si>
  <si>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</si>
  <si>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</si>
  <si>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</si>
  <si>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</si>
  <si>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</si>
  <si>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</si>
  <si>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</si>
  <si>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</si>
  <si>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</si>
  <si>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</si>
  <si>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</si>
  <si>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</si>
  <si>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</si>
  <si>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</si>
  <si>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</si>
  <si>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</si>
  <si>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</si>
  <si>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</si>
  <si>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</si>
  <si>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</si>
  <si>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</si>
  <si>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</si>
  <si>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</si>
  <si>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</si>
  <si>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</si>
  <si>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</si>
  <si>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</si>
  <si>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</si>
  <si>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</si>
  <si>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</si>
  <si>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</si>
  <si>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</si>
  <si>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</si>
  <si>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</si>
  <si>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</si>
  <si>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</si>
  <si>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</si>
  <si>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</si>
  <si>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</si>
  <si>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</si>
  <si>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</si>
  <si>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</si>
  <si>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</si>
  <si>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</si>
  <si>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</si>
  <si>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</si>
  <si>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</si>
  <si>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</si>
  <si>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</si>
  <si>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</si>
  <si>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</si>
  <si>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</si>
  <si>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</si>
  <si>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</si>
  <si>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</si>
  <si>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</si>
  <si>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</si>
  <si>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</si>
  <si>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</si>
  <si>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</si>
  <si>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</si>
  <si>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</si>
  <si>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</si>
  <si>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</si>
  <si>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</si>
  <si>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</si>
  <si>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</si>
  <si>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</si>
  <si>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</si>
  <si>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</si>
  <si>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</si>
  <si>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</si>
  <si>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</si>
  <si>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</si>
  <si>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</si>
  <si>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</si>
  <si>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</si>
  <si>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</si>
  <si>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</si>
  <si>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</si>
  <si>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</si>
  <si>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</si>
  <si>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</si>
  <si>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</si>
  <si>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</si>
  <si>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</si>
  <si>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</si>
  <si>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</si>
  <si>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</si>
  <si>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</si>
  <si>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</si>
  <si>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</si>
  <si>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</si>
  <si>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</si>
  <si>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</si>
  <si>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</si>
  <si>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</si>
  <si>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</si>
  <si>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</si>
  <si>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</si>
  <si>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</si>
  <si>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</si>
  <si>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</si>
  <si>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</si>
  <si>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</si>
  <si>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</si>
  <si>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</si>
  <si>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</si>
  <si>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</si>
  <si>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</si>
  <si>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</si>
  <si>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</si>
  <si>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</si>
  <si>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</si>
  <si>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</si>
  <si>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</si>
  <si>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</si>
  <si>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</si>
  <si>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</si>
  <si>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</si>
  <si>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</si>
  <si>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</si>
  <si>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</si>
  <si>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</si>
  <si>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</si>
  <si>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</si>
  <si>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</si>
  <si>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</si>
  <si>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</si>
  <si>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</si>
  <si>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</si>
  <si>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</si>
  <si>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</si>
  <si>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</si>
  <si>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</si>
  <si>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</si>
  <si>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</si>
  <si>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</si>
  <si>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</si>
  <si>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</si>
  <si>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</si>
  <si>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</si>
  <si>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</si>
  <si>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</si>
  <si>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</si>
  <si>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</si>
  <si>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</si>
  <si>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</si>
  <si>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</si>
  <si>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</si>
  <si>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</si>
  <si>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</si>
  <si>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</si>
  <si>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</si>
  <si>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</si>
  <si>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</si>
  <si>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</si>
  <si>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</si>
  <si>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</si>
  <si>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</si>
  <si>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</si>
  <si>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</si>
  <si>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</si>
  <si>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</si>
  <si>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</si>
  <si>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</si>
  <si>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</si>
  <si>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</si>
  <si>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</si>
  <si>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</si>
  <si>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</si>
  <si>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</si>
  <si>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</si>
  <si>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</si>
  <si>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</si>
  <si>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</si>
  <si>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</si>
  <si>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</si>
  <si>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</si>
  <si>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</si>
  <si>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</si>
  <si>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</si>
  <si>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</si>
  <si>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</si>
  <si>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</si>
  <si>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</si>
  <si>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</si>
  <si>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</si>
  <si>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</si>
  <si>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</si>
  <si>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</si>
  <si>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</si>
  <si>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</si>
  <si>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</si>
  <si>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</si>
  <si>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</si>
  <si>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</si>
  <si>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</si>
  <si>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</si>
  <si>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</si>
  <si>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</si>
  <si>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</si>
  <si>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</si>
  <si>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</si>
  <si>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</si>
  <si>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</si>
  <si>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</si>
  <si>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</si>
  <si>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</si>
  <si>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</si>
  <si>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</si>
  <si>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</si>
  <si>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</si>
  <si>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</si>
  <si>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</si>
  <si>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</si>
  <si>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</si>
  <si>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</si>
  <si>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</si>
  <si>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</si>
  <si>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</si>
  <si>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</si>
  <si>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</si>
  <si>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</si>
  <si>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</si>
  <si>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</si>
  <si>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</si>
  <si>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</si>
  <si>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</si>
  <si>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</si>
  <si>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</si>
  <si>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</si>
  <si>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</si>
  <si>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</si>
  <si>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</si>
  <si>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</si>
  <si>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</si>
  <si>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</si>
  <si>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</si>
  <si>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</si>
  <si>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</si>
  <si>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</si>
  <si>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</si>
  <si>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</si>
  <si>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</si>
  <si>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</si>
  <si>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</si>
  <si>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</si>
  <si>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</si>
  <si>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</si>
  <si>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</si>
  <si>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</si>
  <si>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</si>
  <si>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</si>
  <si>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</si>
  <si>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</si>
  <si>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</si>
  <si>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</si>
  <si>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</si>
  <si>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</si>
  <si>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</si>
  <si>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</si>
  <si>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</si>
  <si>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</si>
  <si>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</si>
  <si>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</si>
  <si>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</si>
  <si>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</si>
  <si>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</si>
  <si>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</si>
  <si>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</si>
  <si>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</si>
  <si>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</si>
  <si>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</si>
  <si>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</si>
  <si>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</si>
  <si>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</si>
  <si>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</si>
  <si>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</si>
  <si>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</si>
  <si>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</si>
  <si>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</si>
  <si>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</si>
  <si>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</si>
  <si>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</si>
  <si>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</si>
  <si>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</si>
  <si>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</si>
  <si>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</si>
  <si>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</si>
  <si>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</si>
  <si>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</si>
  <si>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</si>
  <si>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</si>
  <si>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</si>
  <si>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</si>
  <si>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</si>
  <si>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</si>
  <si>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</si>
  <si>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</si>
  <si>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</si>
  <si>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</si>
  <si>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</si>
  <si>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</si>
  <si>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</si>
  <si>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</si>
  <si>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</si>
  <si>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</si>
  <si>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</si>
  <si>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</si>
  <si>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</si>
  <si>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</si>
  <si>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</si>
  <si>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</si>
  <si>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</si>
  <si>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</si>
  <si>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</si>
  <si>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</si>
  <si>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</si>
  <si>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</si>
  <si>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</si>
  <si>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</si>
  <si>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</si>
  <si>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</si>
  <si>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</si>
  <si>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</si>
  <si>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</si>
  <si>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</si>
  <si>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</si>
  <si>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</si>
  <si>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</si>
  <si>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</si>
  <si>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</si>
  <si>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</si>
  <si>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</si>
  <si>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</si>
  <si>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</si>
  <si>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</si>
  <si>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</si>
  <si>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</si>
  <si>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</si>
  <si>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</si>
  <si>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</si>
  <si>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</si>
  <si>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</si>
  <si>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</si>
  <si>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</si>
  <si>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</si>
  <si>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</si>
  <si>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</si>
  <si>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</si>
  <si>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</si>
  <si>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</si>
  <si>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</si>
  <si>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</si>
  <si>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</si>
  <si>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</si>
  <si>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</si>
  <si>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</si>
  <si>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</si>
  <si>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</si>
  <si>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</si>
  <si>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</si>
  <si>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</si>
  <si>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</si>
  <si>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</si>
  <si>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</si>
  <si>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</si>
  <si>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</si>
  <si>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</si>
  <si>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</si>
  <si>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</si>
  <si>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</si>
  <si>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</si>
  <si>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</si>
  <si>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</si>
  <si>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</si>
  <si>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</si>
  <si>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</si>
  <si>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</si>
  <si>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</si>
  <si>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</si>
  <si>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</si>
  <si>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</si>
  <si>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</si>
  <si>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</si>
  <si>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</si>
  <si>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</si>
  <si>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</si>
  <si>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</si>
  <si>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</si>
  <si>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</si>
  <si>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</si>
  <si>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</si>
  <si>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</si>
  <si>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</si>
  <si>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</si>
  <si>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</si>
  <si>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</si>
  <si>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</si>
  <si>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</si>
  <si>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</si>
  <si>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</si>
  <si>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</si>
  <si>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</si>
  <si>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</si>
  <si>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</si>
  <si>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</si>
  <si>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</si>
  <si>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</si>
  <si>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</si>
  <si>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</si>
  <si>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</si>
  <si>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</si>
  <si>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</si>
  <si>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</si>
  <si>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</si>
  <si>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</si>
  <si>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</si>
  <si>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</si>
  <si>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</si>
  <si>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</si>
  <si>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</si>
  <si>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</si>
  <si>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</si>
  <si>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</si>
  <si>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</si>
  <si>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</si>
  <si>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</si>
  <si>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</si>
  <si>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</si>
  <si>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</si>
  <si>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</si>
  <si>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</si>
  <si>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</si>
  <si>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</si>
  <si>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</si>
  <si>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</si>
  <si>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</si>
  <si>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</si>
  <si>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</si>
  <si>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</si>
  <si>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</si>
  <si>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</si>
  <si>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</si>
  <si>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</si>
  <si>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</si>
  <si>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</si>
  <si>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</si>
  <si>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</si>
  <si>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</si>
  <si>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</si>
  <si>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</si>
  <si>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</si>
  <si>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</si>
  <si>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</si>
  <si>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</si>
  <si>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</si>
  <si>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</si>
  <si>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</si>
  <si>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</si>
  <si>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</si>
  <si>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</si>
  <si>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</si>
  <si>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</si>
  <si>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</si>
  <si>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</si>
  <si>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</si>
  <si>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</si>
  <si>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</si>
  <si>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</si>
  <si>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</si>
  <si>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</si>
  <si>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</si>
  <si>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</si>
  <si>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</si>
  <si>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</si>
  <si>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</si>
  <si>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</si>
  <si>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</si>
  <si>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</si>
  <si>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</si>
  <si>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</si>
  <si>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</si>
  <si>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</si>
  <si>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</si>
  <si>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</si>
  <si>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</si>
  <si>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</si>
  <si>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</si>
  <si>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</si>
  <si>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</si>
  <si>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</si>
  <si>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</si>
  <si>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</si>
  <si>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</si>
  <si>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</si>
  <si>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</si>
  <si>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</si>
  <si>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</si>
  <si>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</si>
  <si>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</si>
  <si>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</si>
  <si>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</si>
  <si>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</si>
  <si>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</si>
  <si>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</si>
  <si>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</si>
  <si>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</si>
  <si>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</si>
  <si>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</si>
  <si>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</si>
  <si>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</si>
  <si>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</si>
  <si>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</si>
  <si>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</si>
  <si>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</si>
  <si>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</si>
  <si>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</si>
  <si>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</si>
  <si>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</si>
  <si>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</si>
  <si>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</si>
  <si>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</si>
  <si>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</si>
  <si>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</si>
  <si>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</si>
  <si>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</si>
  <si>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</si>
  <si>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</si>
  <si>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</si>
  <si>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</si>
  <si>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</si>
  <si>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</si>
  <si>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</si>
  <si>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</si>
  <si>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</si>
  <si>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</si>
  <si>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</si>
  <si>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</si>
  <si>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</si>
  <si>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</si>
  <si>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</si>
  <si>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</si>
  <si>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</si>
  <si>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</si>
  <si>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</si>
  <si>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</si>
  <si>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</si>
  <si>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</si>
  <si>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</si>
  <si>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</si>
  <si>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</si>
  <si>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</si>
  <si>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</si>
  <si>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</si>
  <si>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</si>
  <si>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</si>
  <si>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</si>
  <si>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</si>
  <si>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</si>
  <si>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</si>
  <si>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</si>
  <si>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</si>
  <si>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</si>
  <si>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</si>
  <si>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</si>
  <si>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</si>
  <si>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</si>
  <si>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</si>
  <si>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</si>
  <si>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</si>
  <si>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</si>
  <si>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</si>
  <si>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</si>
  <si>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</si>
  <si>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</si>
  <si>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</si>
  <si>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</si>
  <si>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</si>
  <si>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</si>
  <si>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</si>
  <si>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</si>
  <si>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</si>
  <si>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</si>
  <si>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</si>
  <si>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</si>
  <si>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</si>
  <si>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</si>
  <si>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</si>
  <si>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</si>
  <si>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</si>
  <si>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</si>
  <si>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</si>
  <si>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</si>
  <si>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</si>
  <si>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</si>
  <si>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</si>
  <si>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</si>
  <si>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</si>
  <si>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</si>
  <si>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</si>
  <si>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</si>
  <si>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</si>
  <si>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</si>
  <si>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</si>
  <si>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</si>
  <si>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</si>
  <si>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</si>
  <si>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</si>
  <si>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</si>
  <si>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</si>
  <si>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</si>
  <si>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</si>
  <si>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</si>
  <si>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</si>
  <si>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</si>
  <si>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</si>
  <si>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</si>
  <si>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</si>
  <si>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</si>
  <si>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</si>
  <si>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</si>
  <si>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</si>
  <si>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</si>
  <si>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</si>
  <si>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</si>
  <si>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</si>
  <si>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</si>
  <si>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</si>
  <si>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</si>
  <si>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</si>
  <si>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</si>
  <si>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</si>
  <si>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</si>
  <si>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</si>
  <si>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</si>
  <si>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</si>
  <si>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</si>
  <si>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</si>
  <si>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</si>
  <si>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</si>
  <si>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</si>
  <si>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</si>
  <si>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</si>
  <si>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</si>
  <si>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</si>
  <si>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</si>
  <si>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</si>
  <si>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</si>
  <si>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</si>
  <si>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</si>
  <si>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</si>
  <si>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</si>
  <si>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</si>
  <si>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</si>
  <si>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</si>
  <si>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</si>
  <si>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</si>
  <si>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</si>
  <si>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</si>
  <si>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</si>
  <si>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</si>
  <si>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</si>
  <si>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</si>
  <si>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</si>
  <si>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</si>
  <si>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</si>
  <si>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</si>
  <si>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</si>
  <si>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</si>
  <si>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</si>
  <si>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</si>
  <si>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</si>
  <si>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</si>
  <si>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</si>
  <si>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</si>
  <si>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</si>
  <si>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</si>
  <si>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</si>
  <si>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</si>
  <si>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</si>
  <si>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</si>
  <si>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</si>
  <si>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</si>
  <si>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</si>
  <si>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</si>
  <si>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</si>
  <si>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</si>
  <si>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</si>
  <si>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</si>
  <si>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</si>
  <si>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</si>
  <si>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</si>
  <si>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</si>
  <si>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</si>
  <si>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</si>
  <si>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</si>
  <si>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</si>
  <si>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</si>
  <si>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</si>
  <si>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</si>
  <si>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</si>
  <si>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</si>
  <si>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</si>
  <si>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</si>
  <si>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</si>
  <si>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</si>
  <si>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</si>
  <si>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</si>
  <si>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</si>
  <si>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</si>
  <si>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</si>
  <si>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</si>
  <si>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</si>
  <si>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</si>
  <si>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</si>
  <si>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</si>
  <si>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</si>
  <si>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</si>
  <si>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</si>
  <si>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</si>
  <si>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</si>
  <si>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</si>
  <si>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</si>
  <si>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</si>
  <si>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</si>
  <si>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</si>
  <si>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</si>
  <si>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</si>
  <si>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</si>
  <si>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</si>
  <si>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</si>
  <si>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</si>
  <si>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</si>
  <si>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</si>
  <si>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</si>
  <si>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</si>
  <si>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</si>
  <si>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</si>
  <si>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</si>
  <si>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</si>
  <si>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</si>
  <si>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</si>
  <si>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</si>
  <si>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</si>
  <si>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</si>
  <si>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</si>
  <si>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</si>
  <si>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</si>
  <si>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</si>
  <si>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</si>
  <si>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</si>
  <si>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</si>
  <si>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</si>
  <si>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</si>
  <si>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</si>
  <si>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</si>
  <si>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</si>
  <si>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</si>
  <si>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</si>
  <si>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</si>
  <si>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</si>
  <si>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</si>
  <si>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</si>
  <si>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</si>
  <si>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</si>
  <si>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</si>
  <si>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</si>
  <si>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</si>
  <si>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</si>
  <si>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</si>
  <si>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</si>
  <si>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</si>
  <si>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</si>
  <si>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</si>
  <si>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</si>
  <si>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</si>
  <si>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</si>
  <si>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</si>
  <si>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</si>
  <si>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</si>
  <si>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</si>
  <si>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</si>
  <si>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</si>
  <si>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</si>
  <si>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</si>
  <si>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</si>
  <si>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</si>
  <si>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</si>
  <si>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</si>
  <si>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</si>
  <si>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</si>
  <si>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</si>
  <si>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</si>
  <si>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</si>
  <si>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</si>
  <si>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</si>
  <si>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</si>
  <si>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</si>
  <si>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</si>
  <si>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</si>
  <si>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</si>
  <si>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</si>
  <si>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</si>
  <si>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</si>
  <si>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</si>
  <si>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</si>
  <si>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</si>
  <si>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</si>
  <si>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</si>
  <si>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</si>
  <si>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</si>
  <si>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</si>
  <si>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</si>
  <si>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</si>
  <si>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</si>
  <si>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</si>
  <si>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</si>
  <si>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</si>
  <si>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</si>
  <si>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</si>
  <si>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</si>
  <si>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</si>
  <si>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</si>
  <si>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</si>
  <si>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</si>
  <si>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</si>
  <si>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</si>
  <si>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</si>
  <si>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</si>
  <si>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</si>
  <si>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</si>
  <si>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</si>
  <si>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</si>
  <si>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</si>
  <si>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</si>
  <si>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</si>
  <si>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</si>
  <si>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</si>
  <si>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12h/Sem oportunidade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</si>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</sst>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tabSelected="1" zoomScaleNormal="100" workbookViewId="0">
      <pane xSplit="6" topLeftCell="BK1" activePane="topRight" state="frozen"/>
      <selection pane="topRight" activeCell="BM80" sqref="BM80:BO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12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93" si="13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3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4">IF(OR(B77="",F77=""),"*",AY77/P77)</f>
        <v>0.76250000000000029</v>
      </c>
      <c r="BS77" s="21">
        <f t="shared" ref="BS77" si="15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3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6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0</v>
      </c>
      <c r="BI79" s="18"/>
      <c r="BJ79" s="18" t="s">
        <v>1265</v>
      </c>
      <c r="BK79" s="19" t="s">
        <v>1266</v>
      </c>
      <c r="BL79" s="17"/>
      <c r="BM79" s="144" t="s">
        <v>552</v>
      </c>
      <c r="BN79" s="144" t="s">
        <v>552</v>
      </c>
      <c r="BO79" s="144" t="s">
        <v>552</v>
      </c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>SemOportunidadeSemOportunidade</v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>
        <v>0</v>
      </c>
      <c r="AS80" s="120">
        <v>0</v>
      </c>
      <c r="AT80" s="120">
        <v>0</v>
      </c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6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3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7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3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 t="s">
        <v>522</v>
      </c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 t="s">
        <v>835</v>
      </c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7"/>
        <v>0</v>
      </c>
      <c r="AZ83" s="192"/>
      <c r="BA83" s="121"/>
      <c r="BB83" s="10" t="str">
        <f>IFERROR(_xlfn.XLOOKUP(AI83, BS_ATIVIDADE[ATIVIDADE],BS_ATIVIDADE[UNIDADE] ), "*")</f>
        <v>BINÁRIO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8">IF(BN83="","",SUBSTITUTE(BM83," ","")&amp;SUBSTITUTE(BN83," ",""))</f>
        <v/>
      </c>
      <c r="BU83" s="8"/>
    </row>
    <row r="84" spans="1:73">
      <c r="A84" s="147" t="str">
        <f t="shared" si="13"/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56"/>
      <c r="F84" s="229" t="s">
        <v>874</v>
      </c>
      <c r="G84" s="177" t="str">
        <f>IF(D84="","*",VLOOKUP(F84,BS_ATIVIDADE[],3,FALSE))</f>
        <v>SOLDA</v>
      </c>
      <c r="H84" s="200" t="s">
        <v>417</v>
      </c>
      <c r="I84" s="118" t="s">
        <v>520</v>
      </c>
      <c r="J84" s="117">
        <v>73</v>
      </c>
      <c r="K84" s="141">
        <v>373.68</v>
      </c>
      <c r="L84" s="117" t="s">
        <v>520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 t="str">
        <f>BS_CONTROLE[[#This Row],[Local - Partida]]</f>
        <v>ZJA1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ZJA</v>
      </c>
      <c r="AN84" s="117" t="str">
        <f>IF(BS_CONTROLE[[#This Row],[SB]]=0, "-", BS_CONTROLE[[#This Row],[SB]])</f>
        <v>ZJA1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257"/>
      <c r="BL84" s="17"/>
      <c r="BM84" s="144"/>
      <c r="BN84" s="144"/>
      <c r="BO84" s="144"/>
      <c r="BP84" s="258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147" t="str">
        <f t="shared" si="13"/>
        <v>A7345967</v>
      </c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248"/>
      <c r="F85" s="140" t="s">
        <v>713</v>
      </c>
      <c r="G85" s="177" t="str">
        <f>IF(D85="","*",VLOOKUP(F85,BS_ATIVIDADE[],3,FALSE))</f>
        <v>DETECÇÃO</v>
      </c>
      <c r="H85" s="259" t="s">
        <v>383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>
        <v>0.33333333333333331</v>
      </c>
      <c r="P85" s="118">
        <v>4.1666666666666664E-2</v>
      </c>
      <c r="Q85" s="117">
        <v>133</v>
      </c>
      <c r="R85" s="10" t="str">
        <f>IFERROR(_xlfn.XLOOKUP(F85, BS_ATIVIDADE[ATIVIDADE],BS_ATIVIDADE[UNIDADE] ), "*")</f>
        <v>KM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1162</v>
      </c>
      <c r="W85" s="117" t="s">
        <v>1240</v>
      </c>
      <c r="X85" s="116" t="s">
        <v>516</v>
      </c>
      <c r="Y85" s="143"/>
      <c r="Z85" s="116"/>
      <c r="AA85" s="117">
        <v>1</v>
      </c>
      <c r="AB85" s="115" t="s">
        <v>512</v>
      </c>
      <c r="AC85" s="115" t="s">
        <v>506</v>
      </c>
      <c r="AD85" s="119" t="s">
        <v>520</v>
      </c>
      <c r="AE85" s="117" t="s">
        <v>520</v>
      </c>
      <c r="AF85" s="117" t="s">
        <v>520</v>
      </c>
      <c r="AG85" s="117" t="s">
        <v>520</v>
      </c>
      <c r="AH85" s="16"/>
      <c r="AI85" s="140" t="s">
        <v>713</v>
      </c>
      <c r="AJ85" s="9" t="str">
        <f>IF(BS_CONTROLE[[#This Row],[Atividade]]=0, "-", BS_CONTROLE[[#This Row],[Atividade]])</f>
        <v>DETECÇÃO - RONDA 7 DIAS</v>
      </c>
      <c r="AK85" s="34" t="str">
        <f>BS_CONTROLE[[#This Row],[Local - Partida]]</f>
        <v>ZVP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117">
        <f>IF(BS_CONTROLE[[#This Row],[SUB]]=0, "-", BS_CONTROLE[[#This Row],[SUB]])</f>
        <v>73</v>
      </c>
      <c r="AP85" s="117">
        <f>BS_CONTROLE[[#This Row],[KM - Inicio]]</f>
        <v>306</v>
      </c>
      <c r="AQ85" s="117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KM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Generoso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/>
      <c r="BU85" s="8"/>
    </row>
    <row r="86" spans="1:73">
      <c r="A86" s="147" t="str">
        <f t="shared" si="13"/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/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 t="shared" si="13"/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56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257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ref="A88:A95" si="19">D88&amp;B88</f>
        <v/>
      </c>
      <c r="B88" s="155"/>
      <c r="C88" s="156" t="str">
        <f>IF(BS_CONTROLE[[#This Row],[DATA]]="","",WEEKNUM(BS_CONTROLE[[#This Row],[DATA]]))</f>
        <v/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7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20">IF(AND(BR88&lt;1,BS88&lt;1),"Produção e Intervalo",IF(BR88&lt;1,"Intervalo",IF(BS88&lt;1,"Produção","Aderente")))</f>
        <v>Aderente</v>
      </c>
      <c r="BR88" s="21" t="str">
        <f t="shared" ref="BR84:BR148" si="21">IF(OR(B88="",F88=""),"*",AY88/P88)</f>
        <v>*</v>
      </c>
      <c r="BS88" s="21" t="str">
        <f t="shared" ref="BS84:BS148" si="22">IF(OR(B88="",F88=""),"*",BA88/Q88)</f>
        <v>*</v>
      </c>
      <c r="BT88" s="8" t="str">
        <f t="shared" si="18"/>
        <v/>
      </c>
      <c r="BU88" s="8"/>
    </row>
    <row r="89" spans="1:73">
      <c r="A89" s="147" t="str">
        <f t="shared" si="13"/>
        <v>DANILO (TP-837)45967</v>
      </c>
      <c r="B89" s="155">
        <v>45967</v>
      </c>
      <c r="C89" s="156">
        <f>IF(BS_CONTROLE[[#This Row],[DATA]]="","",WEEKNUM(BS_CONTROLE[[#This Row],[DATA]]))</f>
        <v>45</v>
      </c>
      <c r="D89" s="157" t="s">
        <v>948</v>
      </c>
      <c r="E89" s="239">
        <v>74</v>
      </c>
      <c r="F89" s="142" t="s">
        <v>816</v>
      </c>
      <c r="G89" s="177" t="str">
        <f>IF(D89="","*",VLOOKUP(F89,BS_ATIVIDADE[],3,FALSE))</f>
        <v>MODERNIZAÇÃO</v>
      </c>
      <c r="H89" s="200" t="s">
        <v>520</v>
      </c>
      <c r="I89" s="158" t="s">
        <v>520</v>
      </c>
      <c r="J89" s="141">
        <v>73</v>
      </c>
      <c r="K89" s="141">
        <v>56.3</v>
      </c>
      <c r="L89" s="117" t="s">
        <v>520</v>
      </c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9" s="118">
        <v>0.35416666666666669</v>
      </c>
      <c r="P89" s="118">
        <v>4.1666666666666664E-2</v>
      </c>
      <c r="Q89" s="117">
        <v>1</v>
      </c>
      <c r="R89" s="10" t="str">
        <f>IFERROR(_xlfn.XLOOKUP(F89, BS_ATIVIDADE[ATIVIDADE],BS_ATIVIDADE[UNIDADE] ), "*")</f>
        <v>BINÁRIO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7" t="s">
        <v>1274</v>
      </c>
      <c r="W89" s="117" t="s">
        <v>1275</v>
      </c>
      <c r="X89" s="116" t="s">
        <v>522</v>
      </c>
      <c r="Y89" s="143"/>
      <c r="Z89" s="116"/>
      <c r="AA89" s="117" t="s">
        <v>520</v>
      </c>
      <c r="AB89" s="115" t="s">
        <v>520</v>
      </c>
      <c r="AC89" s="115" t="s">
        <v>520</v>
      </c>
      <c r="AD89" s="119" t="s">
        <v>520</v>
      </c>
      <c r="AE89" s="117" t="s">
        <v>520</v>
      </c>
      <c r="AF89" s="117" t="s">
        <v>520</v>
      </c>
      <c r="AG89" s="141" t="s">
        <v>520</v>
      </c>
      <c r="AH89" s="16"/>
      <c r="AI89" s="142" t="s">
        <v>816</v>
      </c>
      <c r="AJ89" s="9" t="str">
        <f>IF(BS_CONTROLE[[#This Row],[Atividade]]=0, "-", BS_CONTROLE[[#This Row],[Atividade]])</f>
        <v>MODERNIZAÇÃO - OUTRA ATIVIDADE</v>
      </c>
      <c r="AK89" s="34" t="str">
        <f>BS_CONTROLE[[#This Row],[Local - Partida]]</f>
        <v>-</v>
      </c>
      <c r="AL89" s="34" t="str">
        <f>BS_CONTROLE[[#This Row],[Local - Encerramento]]</f>
        <v>-</v>
      </c>
      <c r="AM89" s="117" t="str">
        <f>IF(BS_CONTROLE[[#This Row],[Entre - Estações]]=0, "-", BS_CONTROLE[[#This Row],[Entre - Estações]])</f>
        <v>ZDG-ZTN</v>
      </c>
      <c r="AN89" s="117" t="str">
        <f>IF(BS_CONTROLE[[#This Row],[SB]]=0, "-", BS_CONTROLE[[#This Row],[SB]])</f>
        <v>ZDGK58</v>
      </c>
      <c r="AO89" s="117">
        <f>IF(BS_CONTROLE[[#This Row],[SUB]]=0, "-", BS_CONTROLE[[#This Row],[SUB]])</f>
        <v>73</v>
      </c>
      <c r="AP89" s="117">
        <f>BS_CONTROLE[[#This Row],[KM - Inicio]]</f>
        <v>56.3</v>
      </c>
      <c r="AQ89" s="117">
        <f>BS_CONTROLE[[#This Row],[KM - Inicio]]</f>
        <v>56.3</v>
      </c>
      <c r="AR89" s="120"/>
      <c r="AS89" s="120"/>
      <c r="AT89" s="120"/>
      <c r="AU89" s="166"/>
      <c r="AV89" s="166"/>
      <c r="AW89" s="15"/>
      <c r="AX89" s="15"/>
      <c r="AY89" s="12">
        <f t="shared" si="17"/>
        <v>0</v>
      </c>
      <c r="AZ89" s="192"/>
      <c r="BA89" s="121"/>
      <c r="BB89" s="10" t="str">
        <f>IFERROR(_xlfn.XLOOKUP(AI89, BS_ATIVIDADE[ATIVIDADE],BS_ATIVIDADE[UNIDADE] ), "*")</f>
        <v>BINÁRIO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7" t="str">
        <f>BS_CONTROLE[[#This Row],[Responsavel pelo boletim]]</f>
        <v>Danilo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20"/>
        <v>Produção e Intervalo</v>
      </c>
      <c r="BR89" s="21">
        <f t="shared" si="21"/>
        <v>0</v>
      </c>
      <c r="BS89" s="21">
        <f t="shared" si="22"/>
        <v>0</v>
      </c>
      <c r="BT89" s="8" t="str">
        <f t="shared" si="18"/>
        <v/>
      </c>
      <c r="BU89" s="8"/>
    </row>
    <row r="90" spans="1:73">
      <c r="A90" s="147" t="str">
        <f t="shared" si="13"/>
        <v>IGOR (TF-660)45967</v>
      </c>
      <c r="B90" s="155">
        <v>45967</v>
      </c>
      <c r="C90" s="156">
        <f>IF(BS_CONTROLE[[#This Row],[DATA]]="","",WEEKNUM(BS_CONTROLE[[#This Row],[DATA]]))</f>
        <v>45</v>
      </c>
      <c r="D90" s="157" t="s">
        <v>967</v>
      </c>
      <c r="E90" s="239">
        <v>75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56.2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1275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56.2</v>
      </c>
      <c r="AQ90" s="117">
        <f>BS_CONTROLE[[#This Row],[KM - Inicio]]</f>
        <v>56.2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 xml:space="preserve">Igor 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9"/>
        <v/>
      </c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7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Aderente</v>
      </c>
      <c r="BR91" s="21" t="str">
        <f t="shared" si="21"/>
        <v>*</v>
      </c>
      <c r="BS91" s="21" t="str">
        <f t="shared" si="22"/>
        <v>*</v>
      </c>
      <c r="BT91" s="8" t="str">
        <f t="shared" si="18"/>
        <v/>
      </c>
      <c r="BU91" s="8"/>
    </row>
    <row r="92" spans="1:73">
      <c r="A92" s="147" t="str">
        <f t="shared" si="13"/>
        <v>V4045967</v>
      </c>
      <c r="B92" s="155">
        <v>45967</v>
      </c>
      <c r="C92" s="156">
        <f>IF(BS_CONTROLE[[#This Row],[DATA]]="","",WEEKNUM(BS_CONTROLE[[#This Row],[DATA]]))</f>
        <v>45</v>
      </c>
      <c r="D92" s="157" t="s">
        <v>854</v>
      </c>
      <c r="E92" s="240">
        <v>77</v>
      </c>
      <c r="F92" s="142" t="s">
        <v>797</v>
      </c>
      <c r="G92" s="177" t="str">
        <f>IF(D92="","*",VLOOKUP(F92,BS_ATIVIDADE[],3,FALSE))</f>
        <v>MECANIZAÇÃO - SOCADORA</v>
      </c>
      <c r="H92" s="200" t="s">
        <v>72</v>
      </c>
      <c r="I92" s="158" t="s">
        <v>72</v>
      </c>
      <c r="J92" s="141">
        <v>73</v>
      </c>
      <c r="K92" s="141">
        <v>15</v>
      </c>
      <c r="L92" s="117" t="s">
        <v>520</v>
      </c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2" s="118">
        <v>0.375</v>
      </c>
      <c r="P92" s="118">
        <v>8.3333333333333329E-2</v>
      </c>
      <c r="Q92" s="117">
        <f>890*2</f>
        <v>1780</v>
      </c>
      <c r="R92" s="10" t="str">
        <f>IFERROR(_xlfn.XLOOKUP(F92, BS_ATIVIDADE[ATIVIDADE],BS_ATIVIDADE[UNIDADE] ), "*")</f>
        <v>M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1176</v>
      </c>
      <c r="W92" s="117" t="s">
        <v>1269</v>
      </c>
      <c r="X92" s="116" t="s">
        <v>522</v>
      </c>
      <c r="Y92" s="143"/>
      <c r="Z92" s="116"/>
      <c r="AA92" s="117">
        <v>1</v>
      </c>
      <c r="AB92" s="115" t="s">
        <v>512</v>
      </c>
      <c r="AC92" s="115" t="s">
        <v>520</v>
      </c>
      <c r="AD92" s="119">
        <v>0.29166666666666669</v>
      </c>
      <c r="AE92" s="117">
        <v>6240</v>
      </c>
      <c r="AF92" s="117" t="s">
        <v>520</v>
      </c>
      <c r="AG92" s="141" t="s">
        <v>520</v>
      </c>
      <c r="AH92" s="16"/>
      <c r="AI92" s="142" t="s">
        <v>797</v>
      </c>
      <c r="AJ92" s="9" t="str">
        <f>IF(BS_CONTROLE[[#This Row],[Atividade]]=0, "-", BS_CONTROLE[[#This Row],[Atividade]])</f>
        <v>MECANIZAÇÃO - SOCADORA</v>
      </c>
      <c r="AK92" s="34" t="str">
        <f>BS_CONTROLE[[#This Row],[Local - Partida]]</f>
        <v>ZMAPAT2</v>
      </c>
      <c r="AL92" s="34" t="str">
        <f>BS_CONTROLE[[#This Row],[Local - Encerramento]]</f>
        <v>ZMAPAT2</v>
      </c>
      <c r="AM92" s="117" t="str">
        <f>IF(BS_CONTROLE[[#This Row],[Entre - Estações]]=0, "-", BS_CONTROLE[[#This Row],[Entre - Estações]])</f>
        <v>ZTO-ZDZ</v>
      </c>
      <c r="AN92" s="117" t="str">
        <f>IF(BS_CONTROLE[[#This Row],[SB]]=0, "-", BS_CONTROLE[[#This Row],[SB]])</f>
        <v>K14K18</v>
      </c>
      <c r="AO92" s="117">
        <f>IF(BS_CONTROLE[[#This Row],[SUB]]=0, "-", BS_CONTROLE[[#This Row],[SUB]])</f>
        <v>73</v>
      </c>
      <c r="AP92" s="117">
        <f>BS_CONTROLE[[#This Row],[KM - Inicio]]</f>
        <v>15</v>
      </c>
      <c r="AQ92" s="117">
        <f>BS_CONTROLE[[#This Row],[KM - Inicio]]</f>
        <v>15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M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Antonioni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N5845967</v>
      </c>
      <c r="B93" s="155">
        <v>45967</v>
      </c>
      <c r="C93" s="156">
        <f>IF(BS_CONTROLE[[#This Row],[DATA]]="","",WEEKNUM(BS_CONTROLE[[#This Row],[DATA]]))</f>
        <v>45</v>
      </c>
      <c r="D93" s="157" t="s">
        <v>1125</v>
      </c>
      <c r="E93" s="239">
        <v>78</v>
      </c>
      <c r="F93" s="142" t="s">
        <v>706</v>
      </c>
      <c r="G93" s="177" t="str">
        <f>IF(D93="","*",VLOOKUP(F93,BS_ATIVIDADE[],3,FALSE))</f>
        <v>OUTROS</v>
      </c>
      <c r="H93" s="200" t="s">
        <v>238</v>
      </c>
      <c r="I93" s="158" t="s">
        <v>39</v>
      </c>
      <c r="J93" s="141">
        <v>71</v>
      </c>
      <c r="K93" s="141">
        <v>205.2</v>
      </c>
      <c r="L93" s="117" t="s">
        <v>520</v>
      </c>
      <c r="M93" s="141" t="s">
        <v>1126</v>
      </c>
      <c r="N93" s="141" t="s">
        <v>1277</v>
      </c>
      <c r="O93" s="118">
        <v>0.41666666666666669</v>
      </c>
      <c r="P93" s="118">
        <v>4.1666666666666664E-2</v>
      </c>
      <c r="Q93" s="117">
        <v>1</v>
      </c>
      <c r="R93" s="10" t="str">
        <f>IFERROR(_xlfn.XLOOKUP(F93, BS_ATIVIDADE[ATIVIDADE],BS_ATIVIDADE[UNIDADE] ), "*")</f>
        <v>BINÁRIO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3" s="117" t="s">
        <v>1128</v>
      </c>
      <c r="W93" s="117" t="s">
        <v>1278</v>
      </c>
      <c r="X93" s="116" t="s">
        <v>522</v>
      </c>
      <c r="Y93" s="143"/>
      <c r="Z93" s="116"/>
      <c r="AA93" s="117">
        <v>2</v>
      </c>
      <c r="AB93" s="115" t="s">
        <v>524</v>
      </c>
      <c r="AC93" s="115" t="s">
        <v>519</v>
      </c>
      <c r="AD93" s="119">
        <v>0.375</v>
      </c>
      <c r="AE93" s="117">
        <v>7692</v>
      </c>
      <c r="AF93" s="117" t="s">
        <v>520</v>
      </c>
      <c r="AG93" s="141" t="s">
        <v>520</v>
      </c>
      <c r="AH93" s="16"/>
      <c r="AI93" s="142" t="s">
        <v>706</v>
      </c>
      <c r="AJ93" s="9" t="str">
        <f>IF(BS_CONTROLE[[#This Row],[Atividade]]=0, "-", BS_CONTROLE[[#This Row],[Atividade]])</f>
        <v>DESLOCAMENTO</v>
      </c>
      <c r="AK93" s="34" t="str">
        <f>BS_CONTROLE[[#This Row],[Local - Partida]]</f>
        <v>ZSKPAT2</v>
      </c>
      <c r="AL93" s="34" t="str">
        <f>BS_CONTROLE[[#This Row],[Local - Encerramento]]</f>
        <v>ZTOZFT1</v>
      </c>
      <c r="AM93" s="117" t="str">
        <f>IF(BS_CONTROLE[[#This Row],[Entre - Estações]]=0, "-", BS_CONTROLE[[#This Row],[Entre - Estações]])</f>
        <v>ZSK-ZTO</v>
      </c>
      <c r="AN93" s="117" t="str">
        <f>IF(BS_CONTROLE[[#This Row],[SB]]=0, "-", BS_CONTROLE[[#This Row],[SB]])</f>
        <v>ZSKZTO</v>
      </c>
      <c r="AO93" s="117">
        <f>IF(BS_CONTROLE[[#This Row],[SUB]]=0, "-", BS_CONTROLE[[#This Row],[SUB]])</f>
        <v>71</v>
      </c>
      <c r="AP93" s="117">
        <f>BS_CONTROLE[[#This Row],[KM - Inicio]]</f>
        <v>205.2</v>
      </c>
      <c r="AQ93" s="117">
        <f>BS_CONTROLE[[#This Row],[KM - Inicio]]</f>
        <v>205.2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BINÁRIO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3" s="187" t="str">
        <f>BS_CONTROLE[[#This Row],[Responsavel pelo boletim]]</f>
        <v>PCM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9"/>
        <v/>
      </c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7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Aderente</v>
      </c>
      <c r="BR94" s="21" t="str">
        <f t="shared" si="21"/>
        <v>*</v>
      </c>
      <c r="BS94" s="21" t="str">
        <f t="shared" si="22"/>
        <v>*</v>
      </c>
      <c r="BT94" s="8" t="str">
        <f t="shared" si="18"/>
        <v/>
      </c>
      <c r="BU94" s="8"/>
    </row>
    <row r="95" spans="1:73">
      <c r="A95" s="147" t="str">
        <f t="shared" si="19"/>
        <v/>
      </c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7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20"/>
        <v>Aderente</v>
      </c>
      <c r="BR95" s="21" t="str">
        <f t="shared" si="21"/>
        <v>*</v>
      </c>
      <c r="BS95" s="21" t="str">
        <f t="shared" si="22"/>
        <v>*</v>
      </c>
      <c r="BT95" s="8" t="str">
        <f t="shared" si="18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ref="BT83:BT147" si="23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2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4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ref="BT148:BT211" si="25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6">IF(AND(BR149&lt;1,BS149&lt;1),"Produção e Intervalo",IF(BR149&lt;1,"Intervalo",IF(BS149&lt;1,"Produção","Aderente")))</f>
        <v>Aderente</v>
      </c>
      <c r="BR149" s="21" t="str">
        <f t="shared" ref="BR149:BR212" si="27">IF(OR(B149="",F149=""),"*",AY149/P149)</f>
        <v>*</v>
      </c>
      <c r="BS149" s="21" t="str">
        <f t="shared" ref="BS149:BS212" si="28">IF(OR(B149="",F149=""),"*",BA149/Q149)</f>
        <v>*</v>
      </c>
      <c r="BT149" s="8" t="str">
        <f t="shared" si="2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6"/>
        <v>Aderente</v>
      </c>
      <c r="BR150" s="21" t="str">
        <f t="shared" si="27"/>
        <v>*</v>
      </c>
      <c r="BS150" s="21" t="str">
        <f t="shared" si="28"/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50" t="str">
        <f t="shared" si="27"/>
        <v>*</v>
      </c>
      <c r="BS176" s="50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9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ref="BT212:BT275" si="30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31">IF(AND(BR213&lt;1,BS213&lt;1),"Produção e Intervalo",IF(BR213&lt;1,"Intervalo",IF(BS213&lt;1,"Produção","Aderente")))</f>
        <v>Aderente</v>
      </c>
      <c r="BR213" s="21" t="str">
        <f t="shared" ref="BR213:BR276" si="32">IF(OR(B213="",F213=""),"*",AY213/P213)</f>
        <v>*</v>
      </c>
      <c r="BS213" s="21" t="str">
        <f t="shared" ref="BS213:BS276" si="33">IF(OR(B213="",F213=""),"*",BA213/Q213)</f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4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ref="BT276:BT339" si="35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6">IF(AND(BR277&lt;1,BS277&lt;1),"Produção e Intervalo",IF(BR277&lt;1,"Intervalo",IF(BS277&lt;1,"Produção","Aderente")))</f>
        <v>Aderente</v>
      </c>
      <c r="BR277" s="21" t="str">
        <f t="shared" ref="BR277:BR340" si="37">IF(OR(B277="",F277=""),"*",AY277/P277)</f>
        <v>*</v>
      </c>
      <c r="BS277" s="21" t="str">
        <f t="shared" ref="BS277:BS340" si="38">IF(OR(B277="",F277=""),"*",BA277/Q277)</f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9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ref="BT340:BT403" si="40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41">IF(AND(BR341&lt;1,BS341&lt;1),"Produção e Intervalo",IF(BR341&lt;1,"Intervalo",IF(BS341&lt;1,"Produção","Aderente")))</f>
        <v>Aderente</v>
      </c>
      <c r="BR341" s="21" t="str">
        <f t="shared" ref="BR341:BR404" si="42">IF(OR(B341="",F341=""),"*",AY341/P341)</f>
        <v>*</v>
      </c>
      <c r="BS341" s="21" t="str">
        <f t="shared" ref="BS341:BS404" si="43">IF(OR(B341="",F341=""),"*",BA341/Q341)</f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4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ref="BT404:BT453" si="45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6">IF(AND(BR405&lt;1,BS405&lt;1),"Produção e Intervalo",IF(BR405&lt;1,"Intervalo",IF(BS405&lt;1,"Produção","Aderente")))</f>
        <v>Aderente</v>
      </c>
      <c r="BR405" s="21" t="str">
        <f t="shared" ref="BR405:BR468" si="47">IF(OR(B405="",F405=""),"*",AY405/P405)</f>
        <v>*</v>
      </c>
      <c r="BS405" s="21" t="str">
        <f t="shared" ref="BS405:BS468" si="48">IF(OR(B405="",F405=""),"*",BA405/Q405)</f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9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50">IF(AND(BR469&lt;1,BS469&lt;1),"Produção e Intervalo",IF(BR469&lt;1,"Intervalo",IF(BS469&lt;1,"Produção","Aderente")))</f>
        <v>Aderente</v>
      </c>
      <c r="BR469" s="21" t="str">
        <f t="shared" ref="BR469:BR532" si="51">IF(OR(B469="",F469=""),"*",AY469/P469)</f>
        <v>*</v>
      </c>
      <c r="BS469" s="21" t="str">
        <f t="shared" ref="BS469:BS532" si="52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0"/>
        <v>Aderente</v>
      </c>
      <c r="BR470" s="21" t="str">
        <f t="shared" si="51"/>
        <v>*</v>
      </c>
      <c r="BS470" s="21" t="str">
        <f t="shared" si="5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53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4">IF(AND(BR533&lt;1,BS533&lt;1),"Produção e Intervalo",IF(BR533&lt;1,"Intervalo",IF(BS533&lt;1,"Produção","Aderente")))</f>
        <v>Aderente</v>
      </c>
      <c r="BR533" s="21" t="str">
        <f t="shared" ref="BR533:BR596" si="55">IF(OR(B533="",F533=""),"*",AY533/P533)</f>
        <v>*</v>
      </c>
      <c r="BS533" s="21" t="str">
        <f t="shared" ref="BS533:BS596" si="56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4"/>
        <v>Aderente</v>
      </c>
      <c r="BR534" s="21" t="str">
        <f t="shared" si="55"/>
        <v>*</v>
      </c>
      <c r="BS534" s="21" t="str">
        <f t="shared" si="5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7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8">IF(AND(BR597&lt;1,BS597&lt;1),"Produção e Intervalo",IF(BR597&lt;1,"Intervalo",IF(BS597&lt;1,"Produção","Aderente")))</f>
        <v>Aderente</v>
      </c>
      <c r="BR597" s="21" t="str">
        <f t="shared" ref="BR597:BR660" si="59">IF(OR(B597="",F597=""),"*",AY597/P597)</f>
        <v>*</v>
      </c>
      <c r="BS597" s="21" t="str">
        <f t="shared" ref="BS597:BS660" si="60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61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62">IF(AND(BR661&lt;1,BS661&lt;1),"Produção e Intervalo",IF(BR661&lt;1,"Intervalo",IF(BS661&lt;1,"Produção","Aderente")))</f>
        <v>Aderente</v>
      </c>
      <c r="BR661" s="21" t="str">
        <f t="shared" ref="BR661:BR724" si="63">IF(OR(B661="",F661=""),"*",AY661/P661)</f>
        <v>*</v>
      </c>
      <c r="BS661" s="21" t="str">
        <f t="shared" ref="BS661:BS724" si="64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2"/>
        <v>Aderente</v>
      </c>
      <c r="BR662" s="21" t="str">
        <f t="shared" si="63"/>
        <v>*</v>
      </c>
      <c r="BS662" s="21" t="str">
        <f t="shared" si="6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5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6">IF(AND(BR725&lt;1,BS725&lt;1),"Produção e Intervalo",IF(BR725&lt;1,"Intervalo",IF(BS725&lt;1,"Produção","Aderente")))</f>
        <v>Aderente</v>
      </c>
      <c r="BR725" s="21" t="str">
        <f t="shared" ref="BR725:BR788" si="67">IF(OR(B725="",F725=""),"*",AY725/P725)</f>
        <v>*</v>
      </c>
      <c r="BS725" s="21" t="str">
        <f t="shared" ref="BS725:BS788" si="68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6"/>
        <v>Aderente</v>
      </c>
      <c r="BR726" s="21" t="str">
        <f t="shared" si="67"/>
        <v>*</v>
      </c>
      <c r="BS726" s="21" t="str">
        <f t="shared" si="6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9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70">IF(AND(BR789&lt;1,BS789&lt;1),"Produção e Intervalo",IF(BR789&lt;1,"Intervalo",IF(BS789&lt;1,"Produção","Aderente")))</f>
        <v>Aderente</v>
      </c>
      <c r="BR789" s="21" t="str">
        <f t="shared" ref="BR789:BR810" si="71">IF(OR(B789="",F789=""),"*",AY789/P789)</f>
        <v>*</v>
      </c>
      <c r="BS789" s="21" t="str">
        <f t="shared" ref="BS789:BS810" si="72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0"/>
        <v>Aderente</v>
      </c>
      <c r="BR790" s="21" t="str">
        <f t="shared" si="71"/>
        <v>*</v>
      </c>
      <c r="BS790" s="21" t="str">
        <f t="shared" si="7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50" t="str">
        <f t="shared" si="71"/>
        <v>*</v>
      </c>
      <c r="BS793" s="50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9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70"/>
        <v>Aderente</v>
      </c>
      <c r="BR810" s="205" t="str">
        <f t="shared" si="71"/>
        <v>*</v>
      </c>
      <c r="BS810" s="205" t="str">
        <f t="shared" si="72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 AA85:AE85" name="Range1_1_7_4_1"/>
    <protectedRange sqref="AF23 AF85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8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4" operator="equal">
      <formula>"NÃO"</formula>
    </cfRule>
    <cfRule type="cellIs" dxfId="235" priority="385" operator="equal">
      <formula>"SIM"</formula>
    </cfRule>
  </conditionalFormatting>
  <conditionalFormatting sqref="AZ332:AZ790 AZ6:AZ330">
    <cfRule type="expression" dxfId="234" priority="42840">
      <formula>#REF!=1</formula>
    </cfRule>
  </conditionalFormatting>
  <conditionalFormatting sqref="BF65 V65 U6:U64 U66:U792 BE6:BE810 AY6:AY810">
    <cfRule type="cellIs" dxfId="233" priority="42824" operator="equal">
      <formula>"ERRO"</formula>
    </cfRule>
  </conditionalFormatting>
  <conditionalFormatting sqref="BQ167:BQ794 BQ6:BQ165">
    <cfRule type="cellIs" dxfId="232" priority="42819" operator="equal">
      <formula>"Produção e Intervalo"</formula>
    </cfRule>
    <cfRule type="cellIs" dxfId="231" priority="42820" operator="equal">
      <formula>"Aderente"</formula>
    </cfRule>
    <cfRule type="cellIs" dxfId="230" priority="42821" operator="equal">
      <formula>"Intervalo"</formula>
    </cfRule>
    <cfRule type="cellIs" dxfId="229" priority="42822" operator="equal">
      <formula>"Produção"</formula>
    </cfRule>
    <cfRule type="cellIs" dxfId="228" priority="42823" operator="equal">
      <formula>"ERRO"</formula>
    </cfRule>
  </conditionalFormatting>
  <conditionalFormatting sqref="BR6:BS810">
    <cfRule type="cellIs" dxfId="227" priority="42801" operator="equal">
      <formula>"*"</formula>
    </cfRule>
    <cfRule type="cellIs" dxfId="226" priority="42802" operator="greaterThanOrEqual">
      <formula>1</formula>
    </cfRule>
    <cfRule type="cellIs" dxfId="225" priority="42803" operator="lessThan">
      <formula>1</formula>
    </cfRule>
  </conditionalFormatting>
  <conditionalFormatting sqref="BH793 BH416:BH790 BH6:BH27 BH28:BI34 BH35:BH83 BH88:BH413 BH84:BI87">
    <cfRule type="iconSet" priority="44624">
      <iconSet showValue="0">
        <cfvo type="percent" val="0"/>
        <cfvo type="num" val="1"/>
        <cfvo type="num" val="1" gte="0"/>
      </iconSet>
    </cfRule>
    <cfRule type="iconSet" priority="446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1">
      <formula>#REF!=1</formula>
    </cfRule>
  </conditionalFormatting>
  <conditionalFormatting sqref="BP11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1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2" operator="equal">
      <formula>"OPORTUNIDADE"</formula>
    </cfRule>
  </conditionalFormatting>
  <conditionalFormatting sqref="Z197">
    <cfRule type="cellIs" dxfId="222" priority="220" operator="equal">
      <formula>"NÃO"</formula>
    </cfRule>
    <cfRule type="cellIs" dxfId="221" priority="221" operator="equal">
      <formula>"SIM"</formula>
    </cfRule>
  </conditionalFormatting>
  <conditionalFormatting sqref="Z199">
    <cfRule type="cellIs" dxfId="220" priority="219" operator="equal">
      <formula>"OPORTUNIDADE"</formula>
    </cfRule>
  </conditionalFormatting>
  <conditionalFormatting sqref="Z199">
    <cfRule type="cellIs" dxfId="219" priority="217" operator="equal">
      <formula>"NÃO"</formula>
    </cfRule>
    <cfRule type="cellIs" dxfId="218" priority="218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2" operator="equal">
      <formula>"OPORTUNIDADE"</formula>
    </cfRule>
  </conditionalFormatting>
  <conditionalFormatting sqref="Y197">
    <cfRule type="cellIs" dxfId="216" priority="210" operator="equal">
      <formula>"NÃO"</formula>
    </cfRule>
    <cfRule type="cellIs" dxfId="215" priority="211" operator="equal">
      <formula>"SIM"</formula>
    </cfRule>
  </conditionalFormatting>
  <conditionalFormatting sqref="Y199">
    <cfRule type="cellIs" dxfId="214" priority="209" operator="equal">
      <formula>"OPORTUNIDADE"</formula>
    </cfRule>
  </conditionalFormatting>
  <conditionalFormatting sqref="Y199">
    <cfRule type="cellIs" dxfId="213" priority="207" operator="equal">
      <formula>"NÃO"</formula>
    </cfRule>
    <cfRule type="cellIs" dxfId="212" priority="208" operator="equal">
      <formula>"SIM"</formula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8" operator="equal">
      <formula>"OPORTUNIDADE"</formula>
    </cfRule>
  </conditionalFormatting>
  <conditionalFormatting sqref="Z216">
    <cfRule type="cellIs" dxfId="210" priority="156" operator="equal">
      <formula>"NÃO"</formula>
    </cfRule>
    <cfRule type="cellIs" dxfId="209" priority="157" operator="equal">
      <formula>"SIM"</formula>
    </cfRule>
  </conditionalFormatting>
  <conditionalFormatting sqref="Y216:Y220">
    <cfRule type="cellIs" dxfId="208" priority="155" operator="equal">
      <formula>"OPORTUNIDADE"</formula>
    </cfRule>
  </conditionalFormatting>
  <conditionalFormatting sqref="Y216:Y220">
    <cfRule type="cellIs" dxfId="207" priority="153" operator="equal">
      <formula>"NÃO"</formula>
    </cfRule>
    <cfRule type="cellIs" dxfId="206" priority="154" operator="equal">
      <formula>"SIM"</formula>
    </cfRule>
  </conditionalFormatting>
  <conditionalFormatting sqref="Y214">
    <cfRule type="cellIs" dxfId="205" priority="152" operator="equal">
      <formula>"OPORTUNIDADE"</formula>
    </cfRule>
  </conditionalFormatting>
  <conditionalFormatting sqref="Y214">
    <cfRule type="cellIs" dxfId="204" priority="150" operator="equal">
      <formula>"NÃO"</formula>
    </cfRule>
    <cfRule type="cellIs" dxfId="203" priority="151" operator="equal">
      <formula>"SIM"</formula>
    </cfRule>
  </conditionalFormatting>
  <conditionalFormatting sqref="Y213">
    <cfRule type="cellIs" dxfId="202" priority="149" operator="equal">
      <formula>"OPORTUNIDADE"</formula>
    </cfRule>
  </conditionalFormatting>
  <conditionalFormatting sqref="Y213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212">
    <cfRule type="cellIs" dxfId="199" priority="146" operator="equal">
      <formula>"OPORTUNIDADE"</formula>
    </cfRule>
  </conditionalFormatting>
  <conditionalFormatting sqref="Y212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Y211">
    <cfRule type="cellIs" dxfId="196" priority="143" operator="equal">
      <formula>"OPORTUNIDADE"</formula>
    </cfRule>
  </conditionalFormatting>
  <conditionalFormatting sqref="Y211">
    <cfRule type="cellIs" dxfId="195" priority="141" operator="equal">
      <formula>"NÃO"</formula>
    </cfRule>
    <cfRule type="cellIs" dxfId="194" priority="142" operator="equal">
      <formula>"SIM"</formula>
    </cfRule>
  </conditionalFormatting>
  <conditionalFormatting sqref="Y210">
    <cfRule type="cellIs" dxfId="193" priority="140" operator="equal">
      <formula>"OPORTUNIDADE"</formula>
    </cfRule>
  </conditionalFormatting>
  <conditionalFormatting sqref="Y210">
    <cfRule type="cellIs" dxfId="192" priority="138" operator="equal">
      <formula>"NÃO"</formula>
    </cfRule>
    <cfRule type="cellIs" dxfId="191" priority="139" operator="equal">
      <formula>"SIM"</formula>
    </cfRule>
  </conditionalFormatting>
  <conditionalFormatting sqref="Y209">
    <cfRule type="cellIs" dxfId="190" priority="137" operator="equal">
      <formula>"OPORTUNIDADE"</formula>
    </cfRule>
  </conditionalFormatting>
  <conditionalFormatting sqref="Y209">
    <cfRule type="cellIs" dxfId="189" priority="135" operator="equal">
      <formula>"NÃO"</formula>
    </cfRule>
    <cfRule type="cellIs" dxfId="188" priority="136" operator="equal">
      <formula>"SIM"</formula>
    </cfRule>
  </conditionalFormatting>
  <conditionalFormatting sqref="BQ166">
    <cfRule type="cellIs" dxfId="187" priority="130" operator="equal">
      <formula>"Produção e Intervalo"</formula>
    </cfRule>
    <cfRule type="cellIs" dxfId="186" priority="131" operator="equal">
      <formula>"Aderente"</formula>
    </cfRule>
    <cfRule type="cellIs" dxfId="185" priority="132" operator="equal">
      <formula>"Intervalo"</formula>
    </cfRule>
    <cfRule type="cellIs" dxfId="184" priority="133" operator="equal">
      <formula>"Produção"</formula>
    </cfRule>
    <cfRule type="cellIs" dxfId="183" priority="134" operator="equal">
      <formula>"ERRO"</formula>
    </cfRule>
  </conditionalFormatting>
  <conditionalFormatting sqref="BJ175: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3" operator="equal">
      <formula>"OPORTUNIDADE"</formula>
    </cfRule>
  </conditionalFormatting>
  <conditionalFormatting sqref="Y227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Y235">
    <cfRule type="cellIs" dxfId="179" priority="117" operator="equal">
      <formula>"OPORTUNIDADE"</formula>
    </cfRule>
  </conditionalFormatting>
  <conditionalFormatting sqref="Y235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P2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8" operator="equal">
      <formula>"OPORTUNIDADE"</formula>
    </cfRule>
  </conditionalFormatting>
  <conditionalFormatting sqref="Y247:Z2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BP2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1" operator="equal">
      <formula>"OPORTUNIDADE"</formula>
    </cfRule>
  </conditionalFormatting>
  <conditionalFormatting sqref="Z24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0" operator="equal">
      <formula>"OPORTUNIDADE"</formula>
    </cfRule>
  </conditionalFormatting>
  <conditionalFormatting sqref="Y6:Z25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Z18">
    <cfRule type="cellIs" dxfId="167" priority="37" operator="equal">
      <formula>"OPORTUNIDADE"</formula>
    </cfRule>
  </conditionalFormatting>
  <conditionalFormatting sqref="Z18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18">
    <cfRule type="cellIs" dxfId="164" priority="34" operator="equal">
      <formula>"OPORTUNIDADE"</formula>
    </cfRule>
  </conditionalFormatting>
  <conditionalFormatting sqref="Y18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23">
    <cfRule type="cellIs" dxfId="161" priority="31" operator="equal">
      <formula>"OPORTUNIDADE"</formula>
    </cfRule>
  </conditionalFormatting>
  <conditionalFormatting sqref="Z23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23">
    <cfRule type="cellIs" dxfId="158" priority="28" operator="equal">
      <formula>"OPORTUNIDADE"</formula>
    </cfRule>
  </conditionalFormatting>
  <conditionalFormatting sqref="Y23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N58:BO69 BM6:BM790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1279</v>
      </c>
      <c r="V1" s="295"/>
      <c r="W1" s="295"/>
    </row>
    <row r="2" spans="1:23" s="91" customFormat="1">
      <c r="A2" s="94" t="s">
        <v>1280</v>
      </c>
      <c r="B2" s="94" t="s">
        <v>1281</v>
      </c>
      <c r="C2" s="94" t="s">
        <v>511</v>
      </c>
      <c r="D2" s="95" t="s">
        <v>1064</v>
      </c>
      <c r="E2" s="95" t="s">
        <v>1065</v>
      </c>
      <c r="F2" s="95" t="s">
        <v>1282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Oportunidade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ZJA1</v>
      </c>
      <c r="J79" s="180" t="str">
        <f>IF(SP_NORTE!I84="","*",SP_NORTE!I84)</f>
        <v>-</v>
      </c>
      <c r="K79" s="171" t="str">
        <f>IF(SP_NORTE!M84="","*",SP_NORTE!M84)</f>
        <v>ZJA</v>
      </c>
      <c r="L79" s="171" t="str">
        <f>IF(SP_NORTE!N84="","*",SP_NORTE!N84)</f>
        <v>ZJA1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*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*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 t="str">
        <f>IF(SP_NORTE!B88="","*",SP_NORTE!B88)</f>
        <v>*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Oportunidade</v>
      </c>
      <c r="C83" s="181" t="str">
        <f>IF(SP_NORTE!Z89="","*",SP_NORTE!Z89)</f>
        <v>*</v>
      </c>
      <c r="D83" s="171" t="str">
        <f>IF(SP_NORTE!S89="","*",SP_NORTE!S89)</f>
        <v>SP NORTE</v>
      </c>
      <c r="E83" s="171" t="str">
        <f>IF(SP_NORTE!T89="","*",SP_NORTE!T89)</f>
        <v>ZCZ-ZTI</v>
      </c>
      <c r="F83" s="180">
        <f>IF(SP_NORTE!B89="","*",SP_NORTE!B89)</f>
        <v>45967</v>
      </c>
      <c r="G83" s="180" t="str">
        <f>IF(SP_NORTE!D89="","*",SP_NORTE!D89)</f>
        <v>DANILO (TP-837)</v>
      </c>
      <c r="H83" s="180" t="str">
        <f>IF(SP_NORTE!F89="","*",SP_NORTE!F89)</f>
        <v>MODERNIZAÇÃO - OUTRA ATIVIDADE</v>
      </c>
      <c r="I83" s="180" t="str">
        <f>IF(SP_NORTE!H89="","*",SP_NORTE!H89)</f>
        <v>-</v>
      </c>
      <c r="J83" s="180" t="str">
        <f>IF(SP_NORTE!I89="","*",SP_NORTE!I89)</f>
        <v>-</v>
      </c>
      <c r="K83" s="171" t="str">
        <f>IF(SP_NORTE!M89="","*",SP_NORTE!M89)</f>
        <v>ZDG-ZTN</v>
      </c>
      <c r="L83" s="171" t="str">
        <f>IF(SP_NORTE!N89="","*",SP_NORTE!N89)</f>
        <v>ZDGK58</v>
      </c>
      <c r="M83" s="172">
        <f>IF(SP_NORTE!J89="","*",SP_NORTE!J89)</f>
        <v>73</v>
      </c>
      <c r="N83" s="179">
        <f>IF(SP_NORTE!K89="","*",SP_NORTE!K89)</f>
        <v>56.3</v>
      </c>
      <c r="O83" s="179" t="str">
        <f>IF(SP_NORTE!L89="","*",SP_NORTE!L89)</f>
        <v>-</v>
      </c>
      <c r="P83" s="178">
        <f>IF(SP_NORTE!O89="","*",SP_NORTE!O89)</f>
        <v>0.35416666666666669</v>
      </c>
      <c r="Q83" s="178">
        <f>IF(SP_NORTE!P89="","*",SP_NORTE!P89)</f>
        <v>4.1666666666666664E-2</v>
      </c>
      <c r="R83" s="180" t="str">
        <f>IF(SP_NORTE!Q89="","*",CONCATENATE(SP_NORTE!Q89," ",SP_NORTE!R89))</f>
        <v>1 BINÁRIO</v>
      </c>
      <c r="S83" s="180" t="str">
        <f>IF(SP_NORTE!V89="","*",SP_NORTE!V89)</f>
        <v>Danilo</v>
      </c>
      <c r="T83" s="180" t="str">
        <f>IF(SP_NORTE!W89="","*",SP_NORTE!W89)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Oportunidade</v>
      </c>
      <c r="C84" s="181" t="str">
        <f>IF(SP_NORTE!Z90="","*",SP_NORTE!Z90)</f>
        <v>*</v>
      </c>
      <c r="D84" s="171" t="str">
        <f>IF(SP_NORTE!S90="","*",SP_NORTE!S90)</f>
        <v>SP NORTE</v>
      </c>
      <c r="E84" s="171" t="str">
        <f>IF(SP_NORTE!T90="","*",SP_NORTE!T90)</f>
        <v>ZCZ-ZTI</v>
      </c>
      <c r="F84" s="180">
        <f>IF(SP_NORTE!B90="","*",SP_NORTE!B90)</f>
        <v>45967</v>
      </c>
      <c r="G84" s="180" t="str">
        <f>IF(SP_NORTE!D90="","*",SP_NORTE!D90)</f>
        <v>IGOR (TF-660)</v>
      </c>
      <c r="H84" s="180" t="str">
        <f>IF(SP_NORTE!F90="","*",SP_NORTE!F90)</f>
        <v>MODERNIZAÇÃO - OUTRA ATIVIDADE</v>
      </c>
      <c r="I84" s="180" t="str">
        <f>IF(SP_NORTE!H90="","*",SP_NORTE!H90)</f>
        <v>-</v>
      </c>
      <c r="J84" s="180" t="str">
        <f>IF(SP_NORTE!I90="","*",SP_NORTE!I90)</f>
        <v>-</v>
      </c>
      <c r="K84" s="171" t="str">
        <f>IF(SP_NORTE!M90="","*",SP_NORTE!M90)</f>
        <v>ZDG-ZTN</v>
      </c>
      <c r="L84" s="171" t="str">
        <f>IF(SP_NORTE!N90="","*",SP_NORTE!N90)</f>
        <v>ZDGK58</v>
      </c>
      <c r="M84" s="172">
        <f>IF(SP_NORTE!J90="","*",SP_NORTE!J90)</f>
        <v>73</v>
      </c>
      <c r="N84" s="179">
        <f>IF(SP_NORTE!K90="","*",SP_NORTE!K90)</f>
        <v>56.2</v>
      </c>
      <c r="O84" s="179" t="str">
        <f>IF(SP_NORTE!L90="","*",SP_NORTE!L90)</f>
        <v>-</v>
      </c>
      <c r="P84" s="178">
        <f>IF(SP_NORTE!O90="","*",SP_NORTE!O90)</f>
        <v>0.35416666666666669</v>
      </c>
      <c r="Q84" s="178">
        <f>IF(SP_NORTE!P90="","*",SP_NORTE!P90)</f>
        <v>4.1666666666666664E-2</v>
      </c>
      <c r="R84" s="180" t="str">
        <f>IF(SP_NORTE!Q90="","*",CONCATENATE(SP_NORTE!Q90," ",SP_NORTE!R90))</f>
        <v>1 BINÁRIO</v>
      </c>
      <c r="S84" s="180" t="str">
        <f>IF(SP_NORTE!V90="","*",SP_NORTE!V90)</f>
        <v xml:space="preserve">Igor </v>
      </c>
      <c r="T84" s="180" t="str">
        <f>IF(SP_NORTE!W90="","*",SP_NORTE!W90)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Oportunidade</v>
      </c>
      <c r="C86" s="181" t="str">
        <f>IF(SP_NORTE!Z92="","*",SP_NORTE!Z92)</f>
        <v>*</v>
      </c>
      <c r="D86" s="171" t="str">
        <f>IF(SP_NORTE!S92="","*",SP_NORTE!S92)</f>
        <v>SP NORTE</v>
      </c>
      <c r="E86" s="171" t="str">
        <f>IF(SP_NORTE!T92="","*",SP_NORTE!T92)</f>
        <v>ZCZ-ZTI</v>
      </c>
      <c r="F86" s="180">
        <f>IF(SP_NORTE!B92="","*",SP_NORTE!B92)</f>
        <v>45967</v>
      </c>
      <c r="G86" s="180" t="str">
        <f>IF(SP_NORTE!D92="","*",SP_NORTE!D92)</f>
        <v>V40</v>
      </c>
      <c r="H86" s="180" t="str">
        <f>IF(SP_NORTE!F92="","*",SP_NORTE!F92)</f>
        <v>MECANIZAÇÃO - SOCADORA</v>
      </c>
      <c r="I86" s="180" t="str">
        <f>IF(SP_NORTE!H92="","*",SP_NORTE!H92)</f>
        <v>ZMAPAT2</v>
      </c>
      <c r="J86" s="180" t="str">
        <f>IF(SP_NORTE!I92="","*",SP_NORTE!I92)</f>
        <v>ZMAPAT2</v>
      </c>
      <c r="K86" s="171" t="str">
        <f>IF(SP_NORTE!M92="","*",SP_NORTE!M92)</f>
        <v>ZTO-ZDZ</v>
      </c>
      <c r="L86" s="171" t="str">
        <f>IF(SP_NORTE!N92="","*",SP_NORTE!N92)</f>
        <v>K14K18</v>
      </c>
      <c r="M86" s="172">
        <f>IF(SP_NORTE!J92="","*",SP_NORTE!J92)</f>
        <v>73</v>
      </c>
      <c r="N86" s="179">
        <f>IF(SP_NORTE!K92="","*",SP_NORTE!K92)</f>
        <v>15</v>
      </c>
      <c r="O86" s="179" t="str">
        <f>IF(SP_NORTE!L92="","*",SP_NORTE!L92)</f>
        <v>-</v>
      </c>
      <c r="P86" s="178">
        <f>IF(SP_NORTE!O92="","*",SP_NORTE!O92)</f>
        <v>0.375</v>
      </c>
      <c r="Q86" s="178">
        <f>IF(SP_NORTE!P92="","*",SP_NORTE!P92)</f>
        <v>8.3333333333333329E-2</v>
      </c>
      <c r="R86" s="180" t="str">
        <f>IF(SP_NORTE!Q92="","*",CONCATENATE(SP_NORTE!Q92," ",SP_NORTE!R92))</f>
        <v>1780 M</v>
      </c>
      <c r="S86" s="180" t="str">
        <f>IF(SP_NORTE!V92="","*",SP_NORTE!V92)</f>
        <v>Antonioni</v>
      </c>
      <c r="T86" s="180" t="str">
        <f>IF(SP_NORTE!W92="","*",SP_NORTE!W92)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Oportunidade</v>
      </c>
      <c r="C87" s="181" t="str">
        <f>IF(SP_NORTE!Z93="","*",SP_NORTE!Z93)</f>
        <v>*</v>
      </c>
      <c r="D87" s="171" t="str">
        <f>IF(SP_NORTE!S93="","*",SP_NORTE!S93)</f>
        <v>SP NORTE</v>
      </c>
      <c r="E87" s="171" t="str">
        <f>IF(SP_NORTE!T93="","*",SP_NORTE!T93)</f>
        <v>ZBV-ZTI</v>
      </c>
      <c r="F87" s="180">
        <f>IF(SP_NORTE!B93="","*",SP_NORTE!B93)</f>
        <v>45967</v>
      </c>
      <c r="G87" s="180" t="str">
        <f>IF(SP_NORTE!D93="","*",SP_NORTE!D93)</f>
        <v>N58</v>
      </c>
      <c r="H87" s="180" t="str">
        <f>IF(SP_NORTE!F93="","*",SP_NORTE!F93)</f>
        <v>DESLOCAMENTO</v>
      </c>
      <c r="I87" s="180" t="str">
        <f>IF(SP_NORTE!H93="","*",SP_NORTE!H93)</f>
        <v>ZSKPAT2</v>
      </c>
      <c r="J87" s="180" t="str">
        <f>IF(SP_NORTE!I93="","*",SP_NORTE!I93)</f>
        <v>ZTOZFT1</v>
      </c>
      <c r="K87" s="171" t="str">
        <f>IF(SP_NORTE!M93="","*",SP_NORTE!M93)</f>
        <v>ZSK-ZTO</v>
      </c>
      <c r="L87" s="171" t="str">
        <f>IF(SP_NORTE!N93="","*",SP_NORTE!N93)</f>
        <v>ZSKZTO</v>
      </c>
      <c r="M87" s="172">
        <f>IF(SP_NORTE!J93="","*",SP_NORTE!J93)</f>
        <v>71</v>
      </c>
      <c r="N87" s="179">
        <f>IF(SP_NORTE!K93="","*",SP_NORTE!K93)</f>
        <v>205.2</v>
      </c>
      <c r="O87" s="179" t="str">
        <f>IF(SP_NORTE!L93="","*",SP_NORTE!L93)</f>
        <v>-</v>
      </c>
      <c r="P87" s="178">
        <f>IF(SP_NORTE!O93="","*",SP_NORTE!O93)</f>
        <v>0.41666666666666669</v>
      </c>
      <c r="Q87" s="178">
        <f>IF(SP_NORTE!P93="","*",SP_NORTE!P93)</f>
        <v>4.1666666666666664E-2</v>
      </c>
      <c r="R87" s="180" t="str">
        <f>IF(SP_NORTE!Q93="","*",CONCATENATE(SP_NORTE!Q93," ",SP_NORTE!R93))</f>
        <v>1 BINÁRIO</v>
      </c>
      <c r="S87" s="180" t="str">
        <f>IF(SP_NORTE!V93="","*",SP_NORTE!V93)</f>
        <v>PCM</v>
      </c>
      <c r="T87" s="180" t="str">
        <f>IF(SP_NORTE!W93="","*",SP_NORTE!W93)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1285</v>
      </c>
      <c r="D5" s="297"/>
      <c r="E5" s="297"/>
      <c r="F5" s="297"/>
      <c r="G5" s="297"/>
      <c r="H5" s="297"/>
      <c r="I5" s="297"/>
      <c r="J5" s="298"/>
      <c r="K5" s="299" t="s">
        <v>1286</v>
      </c>
      <c r="L5" s="300"/>
      <c r="M5" s="300"/>
      <c r="N5" s="300"/>
      <c r="O5" s="301" t="s">
        <v>1287</v>
      </c>
      <c r="P5" s="302"/>
    </row>
    <row r="6" spans="1:16" s="81" customFormat="1" ht="15" customHeight="1">
      <c r="A6" s="73" t="s">
        <v>1282</v>
      </c>
      <c r="B6" s="82" t="s">
        <v>1281</v>
      </c>
      <c r="C6" s="83" t="s">
        <v>1064</v>
      </c>
      <c r="D6" s="84" t="s">
        <v>1065</v>
      </c>
      <c r="E6" s="83" t="s">
        <v>1288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1289</v>
      </c>
      <c r="M6" s="87" t="s">
        <v>710</v>
      </c>
      <c r="N6" s="88" t="s">
        <v>1059</v>
      </c>
      <c r="O6" s="204" t="s">
        <v>1102</v>
      </c>
      <c r="P6" s="149" t="s">
        <v>1290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0</v>
      </c>
      <c r="P80" s="182" t="str">
        <f>IF($A$2=1,IF(SP_NORTE!BJ79="","*",SP_NORTE!BJ79),IF(SP_NORTE!BK79="","*",SP_NORTE!BK79))</f>
        <v>Equipe no local 12h/Sem oportunidade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Oportunidade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ZJA1</v>
      </c>
      <c r="G85" s="90" t="str">
        <f>IF(SP_NORTE!M84="","*",SP_NORTE!M84)</f>
        <v>ZJA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 t="str">
        <f>IF(SP_NORTE!AK84="","*",SP_NORTE!AK84)</f>
        <v>ZJA1</v>
      </c>
      <c r="L85" s="90" t="str">
        <f>IF(SP_NORTE!AM84="","*",SP_NORTE!AM84)</f>
        <v>ZJA</v>
      </c>
      <c r="M85" s="90">
        <f>IF(SP_NORTE!AP84="","*",SP_NORTE!AP84)</f>
        <v>373.68</v>
      </c>
      <c r="N85" s="90" t="str">
        <f>IF(SP_NORTE!AM84="","*",SP_NORTE!AM84)</f>
        <v>ZJA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IF(SP_NORTE!B86="","*",SP_NORTE!B86)</f>
        <v>45967</v>
      </c>
      <c r="B86" s="90" t="str">
        <f>IF(SP_NORTE!X86="","*",SP_NORTE!X86)</f>
        <v>Oportunidade</v>
      </c>
      <c r="C86" s="90" t="str">
        <f>IF(SP_NORTE!S86="","*",SP_NORTE!S86)</f>
        <v>SP NORTE</v>
      </c>
      <c r="D86" s="90" t="str">
        <f>IF(SP_NORTE!T86="","*",SP_NORTE!T86)</f>
        <v>TMI-ZEB</v>
      </c>
      <c r="E86" s="90" t="str">
        <f>IF(SP_NORTE!D86="","*",SP_NORTE!D86)</f>
        <v>EXPANSÃO TURMA 1</v>
      </c>
      <c r="F86" s="90" t="str">
        <f>IF(SP_NORTE!H86="","*",SP_NORTE!H86)</f>
        <v>ZCF1</v>
      </c>
      <c r="G86" s="90" t="str">
        <f>IF(SP_NORTE!M86="","*",SP_NORTE!M86)</f>
        <v>ZCF</v>
      </c>
      <c r="H86" s="129">
        <f>IF(SP_NORTE!K86="","*",SP_NORTE!K86)</f>
        <v>295.25</v>
      </c>
      <c r="I86" s="126">
        <f>IF(SP_NORTE!O86="","*",SP_NORTE!O86)</f>
        <v>0.33333333333333331</v>
      </c>
      <c r="J86" s="126">
        <f>IF(SP_NORTE!P86="","*",SP_NORTE!P86)</f>
        <v>8.3333333333333329E-2</v>
      </c>
      <c r="K86" s="90" t="str">
        <f>IF(SP_NORTE!AK86="","*",SP_NORTE!AK86)</f>
        <v>ZCF1</v>
      </c>
      <c r="L86" s="90" t="str">
        <f>IF(SP_NORTE!AM86="","*",SP_NORTE!AM86)</f>
        <v>ZCF</v>
      </c>
      <c r="M86" s="90">
        <f>IF(SP_NORTE!AP86="","*",SP_NORTE!AP86)</f>
        <v>295.25</v>
      </c>
      <c r="N86" s="90" t="str">
        <f>IF(SP_NORTE!AM86="","*",SP_NORTE!AM86)</f>
        <v>ZCF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>
        <f>IF(SP_NORTE!B87="","*",SP_NORTE!B87)</f>
        <v>45967</v>
      </c>
      <c r="B87" s="90" t="str">
        <f>IF(SP_NORTE!X87="","*",SP_NORTE!X87)</f>
        <v>Oportunidade</v>
      </c>
      <c r="C87" s="90" t="str">
        <f>IF(SP_NORTE!S87="","*",SP_NORTE!S87)</f>
        <v>SP NORTE</v>
      </c>
      <c r="D87" s="90" t="str">
        <f>IF(SP_NORTE!T87="","*",SP_NORTE!T87)</f>
        <v>TMI-ZEB</v>
      </c>
      <c r="E87" s="90" t="str">
        <f>IF(SP_NORTE!D87="","*",SP_NORTE!D87)</f>
        <v>JULIO (TP-697)</v>
      </c>
      <c r="F87" s="90" t="str">
        <f>IF(SP_NORTE!H87="","*",SP_NORTE!H87)</f>
        <v>292286</v>
      </c>
      <c r="G87" s="90" t="str">
        <f>IF(SP_NORTE!M87="","*",SP_NORTE!M87)</f>
        <v>ZKY-ZZM</v>
      </c>
      <c r="H87" s="129">
        <f>IF(SP_NORTE!K87="","*",SP_NORTE!K87)</f>
        <v>283.3</v>
      </c>
      <c r="I87" s="126">
        <f>IF(SP_NORTE!O87="","*",SP_NORTE!O87)</f>
        <v>0.35416666666666669</v>
      </c>
      <c r="J87" s="126">
        <f>IF(SP_NORTE!P87="","*",SP_NORTE!P87)</f>
        <v>6.25E-2</v>
      </c>
      <c r="K87" s="90" t="str">
        <f>IF(SP_NORTE!AK87="","*",SP_NORTE!AK87)</f>
        <v>ZKY282</v>
      </c>
      <c r="L87" s="90" t="str">
        <f>IF(SP_NORTE!AM87="","*",SP_NORTE!AM87)</f>
        <v>ZKY282</v>
      </c>
      <c r="M87" s="90">
        <f>IF(SP_NORTE!AP87="","*",SP_NORTE!AP87)</f>
        <v>278.5</v>
      </c>
      <c r="N87" s="90" t="str">
        <f>IF(SP_NORTE!AM87="","*",SP_NORTE!AM87)</f>
        <v>ZKY282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>
        <f>IF(SP_NORTE!B89="","*",SP_NORTE!B89)</f>
        <v>45967</v>
      </c>
      <c r="B89" s="90" t="str">
        <f>IF(SP_NORTE!X89="","*",SP_NORTE!X89)</f>
        <v>Oportunidade</v>
      </c>
      <c r="C89" s="90" t="str">
        <f>IF(SP_NORTE!S89="","*",SP_NORTE!S89)</f>
        <v>SP NORTE</v>
      </c>
      <c r="D89" s="90" t="str">
        <f>IF(SP_NORTE!T89="","*",SP_NORTE!T89)</f>
        <v>ZCZ-ZTI</v>
      </c>
      <c r="E89" s="90" t="str">
        <f>IF(SP_NORTE!D89="","*",SP_NORTE!D89)</f>
        <v>DANILO (TP-837)</v>
      </c>
      <c r="F89" s="90" t="str">
        <f>IF(SP_NORTE!H89="","*",SP_NORTE!H89)</f>
        <v>-</v>
      </c>
      <c r="G89" s="90" t="str">
        <f>IF(SP_NORTE!M89="","*",SP_NORTE!M89)</f>
        <v>ZDG-ZTN</v>
      </c>
      <c r="H89" s="129">
        <f>IF(SP_NORTE!K89="","*",SP_NORTE!K89)</f>
        <v>56.3</v>
      </c>
      <c r="I89" s="126">
        <f>IF(SP_NORTE!O89="","*",SP_NORTE!O89)</f>
        <v>0.35416666666666669</v>
      </c>
      <c r="J89" s="126">
        <f>IF(SP_NORTE!P89="","*",SP_NORTE!P89)</f>
        <v>4.1666666666666664E-2</v>
      </c>
      <c r="K89" s="90" t="str">
        <f>IF(SP_NORTE!AK89="","*",SP_NORTE!AK89)</f>
        <v>-</v>
      </c>
      <c r="L89" s="90" t="str">
        <f>IF(SP_NORTE!AM89="","*",SP_NORTE!AM89)</f>
        <v>ZDG-ZTN</v>
      </c>
      <c r="M89" s="90">
        <f>IF(SP_NORTE!AP89="","*",SP_NORTE!AP89)</f>
        <v>56.3</v>
      </c>
      <c r="N89" s="90" t="str">
        <f>IF(SP_NORTE!AM89="","*",SP_NORTE!AM89)</f>
        <v>ZDG-ZTN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>
        <f>IF(SP_NORTE!B90="","*",SP_NORTE!B90)</f>
        <v>45967</v>
      </c>
      <c r="B90" s="90" t="str">
        <f>IF(SP_NORTE!X90="","*",SP_NORTE!X90)</f>
        <v>Oportunidade</v>
      </c>
      <c r="C90" s="90" t="str">
        <f>IF(SP_NORTE!S90="","*",SP_NORTE!S90)</f>
        <v>SP NORTE</v>
      </c>
      <c r="D90" s="90" t="str">
        <f>IF(SP_NORTE!T90="","*",SP_NORTE!T90)</f>
        <v>ZCZ-ZTI</v>
      </c>
      <c r="E90" s="90" t="str">
        <f>IF(SP_NORTE!D90="","*",SP_NORTE!D90)</f>
        <v>IGOR (TF-660)</v>
      </c>
      <c r="F90" s="90" t="str">
        <f>IF(SP_NORTE!H90="","*",SP_NORTE!H90)</f>
        <v>-</v>
      </c>
      <c r="G90" s="90" t="str">
        <f>IF(SP_NORTE!M90="","*",SP_NORTE!M90)</f>
        <v>ZDG-ZTN</v>
      </c>
      <c r="H90" s="129">
        <f>IF(SP_NORTE!K90="","*",SP_NORTE!K90)</f>
        <v>56.2</v>
      </c>
      <c r="I90" s="126">
        <f>IF(SP_NORTE!O90="","*",SP_NORTE!O90)</f>
        <v>0.35416666666666669</v>
      </c>
      <c r="J90" s="126">
        <f>IF(SP_NORTE!P90="","*",SP_NORTE!P90)</f>
        <v>4.1666666666666664E-2</v>
      </c>
      <c r="K90" s="90" t="str">
        <f>IF(SP_NORTE!AK90="","*",SP_NORTE!AK90)</f>
        <v>-</v>
      </c>
      <c r="L90" s="90" t="str">
        <f>IF(SP_NORTE!AM90="","*",SP_NORTE!AM90)</f>
        <v>ZDG-ZTN</v>
      </c>
      <c r="M90" s="90">
        <f>IF(SP_NORTE!AP90="","*",SP_NORTE!AP90)</f>
        <v>56.2</v>
      </c>
      <c r="N90" s="90" t="str">
        <f>IF(SP_NORTE!AM90="","*",SP_NORTE!AM90)</f>
        <v>ZDG-ZTN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>
        <f>IF(SP_NORTE!B92="","*",SP_NORTE!B92)</f>
        <v>45967</v>
      </c>
      <c r="B92" s="90" t="str">
        <f>IF(SP_NORTE!X92="","*",SP_NORTE!X92)</f>
        <v>Oportunidade</v>
      </c>
      <c r="C92" s="90" t="str">
        <f>IF(SP_NORTE!S92="","*",SP_NORTE!S92)</f>
        <v>SP NORTE</v>
      </c>
      <c r="D92" s="90" t="str">
        <f>IF(SP_NORTE!T92="","*",SP_NORTE!T92)</f>
        <v>ZCZ-ZTI</v>
      </c>
      <c r="E92" s="90" t="str">
        <f>IF(SP_NORTE!D92="","*",SP_NORTE!D92)</f>
        <v>V40</v>
      </c>
      <c r="F92" s="90" t="str">
        <f>IF(SP_NORTE!H92="","*",SP_NORTE!H92)</f>
        <v>ZMAPAT2</v>
      </c>
      <c r="G92" s="90" t="str">
        <f>IF(SP_NORTE!M92="","*",SP_NORTE!M92)</f>
        <v>ZTO-ZDZ</v>
      </c>
      <c r="H92" s="129">
        <f>IF(SP_NORTE!K92="","*",SP_NORTE!K92)</f>
        <v>15</v>
      </c>
      <c r="I92" s="126">
        <f>IF(SP_NORTE!O92="","*",SP_NORTE!O92)</f>
        <v>0.375</v>
      </c>
      <c r="J92" s="126">
        <f>IF(SP_NORTE!P92="","*",SP_NORTE!P92)</f>
        <v>8.3333333333333329E-2</v>
      </c>
      <c r="K92" s="90" t="str">
        <f>IF(SP_NORTE!AK92="","*",SP_NORTE!AK92)</f>
        <v>ZMAPAT2</v>
      </c>
      <c r="L92" s="90" t="str">
        <f>IF(SP_NORTE!AM92="","*",SP_NORTE!AM92)</f>
        <v>ZTO-ZDZ</v>
      </c>
      <c r="M92" s="90">
        <f>IF(SP_NORTE!AP92="","*",SP_NORTE!AP92)</f>
        <v>15</v>
      </c>
      <c r="N92" s="90" t="str">
        <f>IF(SP_NORTE!AM92="","*",SP_NORTE!AM92)</f>
        <v>ZTO-ZDZ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>
        <f>IF(SP_NORTE!B93="","*",SP_NORTE!B93)</f>
        <v>45967</v>
      </c>
      <c r="B93" s="90" t="str">
        <f>IF(SP_NORTE!X93="","*",SP_NORTE!X93)</f>
        <v>Oportunidade</v>
      </c>
      <c r="C93" s="90" t="str">
        <f>IF(SP_NORTE!S93="","*",SP_NORTE!S93)</f>
        <v>SP NORTE</v>
      </c>
      <c r="D93" s="90" t="str">
        <f>IF(SP_NORTE!T93="","*",SP_NORTE!T93)</f>
        <v>ZBV-ZTI</v>
      </c>
      <c r="E93" s="90" t="str">
        <f>IF(SP_NORTE!D93="","*",SP_NORTE!D93)</f>
        <v>N58</v>
      </c>
      <c r="F93" s="90" t="str">
        <f>IF(SP_NORTE!H93="","*",SP_NORTE!H93)</f>
        <v>ZSKPAT2</v>
      </c>
      <c r="G93" s="90" t="str">
        <f>IF(SP_NORTE!M93="","*",SP_NORTE!M93)</f>
        <v>ZSK-ZTO</v>
      </c>
      <c r="H93" s="129">
        <f>IF(SP_NORTE!K93="","*",SP_NORTE!K93)</f>
        <v>205.2</v>
      </c>
      <c r="I93" s="126">
        <f>IF(SP_NORTE!O93="","*",SP_NORTE!O93)</f>
        <v>0.41666666666666669</v>
      </c>
      <c r="J93" s="126">
        <f>IF(SP_NORTE!P93="","*",SP_NORTE!P93)</f>
        <v>4.1666666666666664E-2</v>
      </c>
      <c r="K93" s="90" t="str">
        <f>IF(SP_NORTE!AK93="","*",SP_NORTE!AK93)</f>
        <v>ZSKPAT2</v>
      </c>
      <c r="L93" s="90" t="str">
        <f>IF(SP_NORTE!AM93="","*",SP_NORTE!AM93)</f>
        <v>ZSK-ZTO</v>
      </c>
      <c r="M93" s="90">
        <f>IF(SP_NORTE!AP93="","*",SP_NORTE!AP93)</f>
        <v>205.2</v>
      </c>
      <c r="N93" s="90" t="str">
        <f>IF(SP_NORTE!AM93="","*",SP_NORTE!AM93)</f>
        <v>ZSK-ZTO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1291</v>
      </c>
      <c r="C2" s="134" t="s">
        <v>1049</v>
      </c>
      <c r="D2" s="83" t="s">
        <v>1051</v>
      </c>
      <c r="E2" s="83" t="s">
        <v>1292</v>
      </c>
      <c r="F2" s="111" t="s">
        <v>1293</v>
      </c>
      <c r="G2" s="83" t="s">
        <v>1294</v>
      </c>
      <c r="H2" s="83" t="s">
        <v>1295</v>
      </c>
      <c r="I2" s="83" t="s">
        <v>1296</v>
      </c>
      <c r="J2" s="83" t="s">
        <v>1297</v>
      </c>
      <c r="K2" s="85" t="s">
        <v>1298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*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ZJA1</v>
      </c>
      <c r="F74" s="112" t="str">
        <f>IF(SP_NORTE!M84="","*",SP_NORTE!M84)</f>
        <v>ZJA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*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>
        <f>IF(SP_NORTE!B89="","*",SP_NORTE!B89)</f>
        <v>45967</v>
      </c>
      <c r="D76" s="106" t="str">
        <f>IF(SP_NORTE!D89="","*",SP_NORTE!D89)</f>
        <v>DANILO (TP-837)</v>
      </c>
      <c r="E76" s="106" t="str">
        <f>IF(SP_NORTE!H89="","*",SP_NORTE!H89)</f>
        <v>-</v>
      </c>
      <c r="F76" s="112" t="str">
        <f>IF(SP_NORTE!M89="","*",SP_NORTE!M89)</f>
        <v>ZDG-ZTN</v>
      </c>
      <c r="G76" s="107" t="str">
        <f>IF(SP_NORTE!I89="","*",SP_NORTE!I89)</f>
        <v>-</v>
      </c>
      <c r="H76" s="107" t="str">
        <f>IF(SP_NORTE!AB89="","*",SP_NORTE!AB89)</f>
        <v>-</v>
      </c>
      <c r="I76" s="107" t="str">
        <f>IF(SP_NORTE!AC89="","*",SP_NORTE!AC89)</f>
        <v>-</v>
      </c>
      <c r="J76" s="108" t="str">
        <f>IF(SP_NORTE!AA89="","*",SP_NORTE!AA89)</f>
        <v>-</v>
      </c>
      <c r="K76" s="109" t="str">
        <f>IF(SP_NORTE!AD89="","*",SP_NORTE!AD89)</f>
        <v>-</v>
      </c>
    </row>
    <row r="77" spans="2:11" s="110" customFormat="1" hidden="1">
      <c r="B77" s="106" t="str">
        <f>IF(SP_NORTE!Y90="","*",SP_NORTE!Y90)</f>
        <v>*</v>
      </c>
      <c r="C77" s="107">
        <f>IF(SP_NORTE!B90="","*",SP_NORTE!B90)</f>
        <v>45967</v>
      </c>
      <c r="D77" s="106" t="str">
        <f>IF(SP_NORTE!D90="","*",SP_NORTE!D90)</f>
        <v>IGOR (TF-660)</v>
      </c>
      <c r="E77" s="106" t="str">
        <f>IF(SP_NORTE!H90="","*",SP_NORTE!H90)</f>
        <v>-</v>
      </c>
      <c r="F77" s="112" t="str">
        <f>IF(SP_NORTE!M90="","*",SP_NORTE!M90)</f>
        <v>ZDG-ZTN</v>
      </c>
      <c r="G77" s="107" t="str">
        <f>IF(SP_NORTE!I90="","*",SP_NORTE!I90)</f>
        <v>-</v>
      </c>
      <c r="H77" s="107" t="str">
        <f>IF(SP_NORTE!AB90="","*",SP_NORTE!AB90)</f>
        <v>-</v>
      </c>
      <c r="I77" s="107" t="str">
        <f>IF(SP_NORTE!AC90="","*",SP_NORTE!AC90)</f>
        <v>-</v>
      </c>
      <c r="J77" s="108" t="str">
        <f>IF(SP_NORTE!AA90="","*",SP_NORTE!AA90)</f>
        <v>-</v>
      </c>
      <c r="K77" s="109" t="str">
        <f>IF(SP_NORTE!AD90="","*",SP_NORTE!AD90)</f>
        <v>-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>
        <f>IF(SP_NORTE!B92="","*",SP_NORTE!B92)</f>
        <v>45967</v>
      </c>
      <c r="D79" s="106" t="str">
        <f>IF(SP_NORTE!D92="","*",SP_NORTE!D92)</f>
        <v>V40</v>
      </c>
      <c r="E79" s="106" t="str">
        <f>IF(SP_NORTE!H92="","*",SP_NORTE!H92)</f>
        <v>ZMAPAT2</v>
      </c>
      <c r="F79" s="112" t="str">
        <f>IF(SP_NORTE!M92="","*",SP_NORTE!M92)</f>
        <v>ZTO-ZDZ</v>
      </c>
      <c r="G79" s="107" t="str">
        <f>IF(SP_NORTE!I92="","*",SP_NORTE!I92)</f>
        <v>ZMAPAT2</v>
      </c>
      <c r="H79" s="107" t="str">
        <f>IF(SP_NORTE!AB92="","*",SP_NORTE!AB92)</f>
        <v>FIXO</v>
      </c>
      <c r="I79" s="107" t="str">
        <f>IF(SP_NORTE!AC92="","*",SP_NORTE!AC92)</f>
        <v>-</v>
      </c>
      <c r="J79" s="108">
        <f>IF(SP_NORTE!AA92="","*",SP_NORTE!AA92)</f>
        <v>1</v>
      </c>
      <c r="K79" s="109">
        <f>IF(SP_NORTE!AD92="","*",SP_NORTE!AD92)</f>
        <v>0.29166666666666669</v>
      </c>
    </row>
    <row r="80" spans="2:11" s="110" customFormat="1" hidden="1">
      <c r="B80" s="106" t="str">
        <f>IF(SP_NORTE!Y93="","*",SP_NORTE!Y93)</f>
        <v>*</v>
      </c>
      <c r="C80" s="107">
        <f>IF(SP_NORTE!B93="","*",SP_NORTE!B93)</f>
        <v>45967</v>
      </c>
      <c r="D80" s="106" t="str">
        <f>IF(SP_NORTE!D93="","*",SP_NORTE!D93)</f>
        <v>N58</v>
      </c>
      <c r="E80" s="106" t="str">
        <f>IF(SP_NORTE!H93="","*",SP_NORTE!H93)</f>
        <v>ZSKPAT2</v>
      </c>
      <c r="F80" s="112" t="str">
        <f>IF(SP_NORTE!M93="","*",SP_NORTE!M93)</f>
        <v>ZSK-ZTO</v>
      </c>
      <c r="G80" s="107" t="str">
        <f>IF(SP_NORTE!I93="","*",SP_NORTE!I93)</f>
        <v>ZTOZFT1</v>
      </c>
      <c r="H80" s="107" t="str">
        <f>IF(SP_NORTE!AB93="","*",SP_NORTE!AB93)</f>
        <v>FIXO + ESCALA</v>
      </c>
      <c r="I80" s="107" t="str">
        <f>IF(SP_NORTE!AC93="","*",SP_NORTE!AC93)</f>
        <v>AGD ACIONAMENTO PCM</v>
      </c>
      <c r="J80" s="108">
        <f>IF(SP_NORTE!AA93="","*",SP_NORTE!AA93)</f>
        <v>2</v>
      </c>
      <c r="K80" s="109">
        <f>IF(SP_NORTE!AD93="","*",SP_NORTE!AD93)</f>
        <v>0.375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2025-11-05T18:17:58Z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