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54" documentId="8_{B6337239-1A00-434D-AAD0-422EA1FEB5AE}" xr6:coauthVersionLast="47" xr6:coauthVersionMax="47" xr10:uidLastSave="{99F0A996-CD74-4EAF-886C-AAF0C108CA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<sst xmlns="http://schemas.openxmlformats.org/spreadsheetml/2006/main" count="5660" uniqueCount="1451">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</sst>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X95" activePane="bottomRight" state="frozen"/>
      <selection pane="bottomRight" activeCell="AA99" sqref="AA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>
        <v>103</v>
      </c>
      <c r="K99" s="217">
        <v>2109</v>
      </c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99" s="173">
        <v>0.375</v>
      </c>
      <c r="P99" s="173">
        <v>4.1666666666666664E-2</v>
      </c>
      <c r="Q99" s="83">
        <v>1</v>
      </c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9" s="80" t="str">
        <f>IFERROR(_xlfn.XLOOKUP(J99, BASE_MAPA!$D$2:$D$359, BASE_MAPA!$I$2:$I$359), "ERRO")</f>
        <v>OURO VERDE - LIGAÇÃO</v>
      </c>
      <c r="V99" s="198" t="s">
        <v>1247</v>
      </c>
      <c r="W99" s="173" t="s">
        <v>1409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607</v>
      </c>
      <c r="AD99" s="173">
        <v>0.29166666666666669</v>
      </c>
      <c r="AE99" s="83">
        <v>9406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PIT-K97</v>
      </c>
      <c r="AN99" s="278" t="str">
        <f>IF(BS_CONTROLE[[#This Row],[SB]]=0, "-", BS_CONTROLE[[#This Row],[SB]])</f>
        <v>PITK96</v>
      </c>
      <c r="AO99" s="279">
        <f>IF(BS_CONTROLE[[#This Row],[SUB]]=0, "-", BS_CONTROLE[[#This Row],[SUB]])</f>
        <v>103</v>
      </c>
      <c r="AP99" s="280">
        <f>IF(BS_CONTROLE[[#This Row],[KM - Inicio]]=0, "-", BS_CONTROLE[[#This Row],[KM - Inicio]])</f>
        <v>2109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9" s="11" t="str">
        <f>IFERROR(_xlfn.XLOOKUP(AO99, BASE_MAPA!$D$2:$D$359, BASE_MAPA!$I$2:$I$359), "ERRO")</f>
        <v>OURO VERDE - LIGAÇÃO</v>
      </c>
      <c r="BF99" s="281" t="str">
        <f>IF(BS_CONTROLE[[#This Row],[Responsavel pelo boletim]]=0, "-", BS_CONTROLE[[#This Row],[Responsavel pelo boletim]])</f>
        <v>Lucas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83:X83 V95:X95 V98:X98 Y93:Y98 Y87 V88:Y88 V78:X78 V80:X81 Y77:Y85 V90:Y92 Y89 V99:Y400" name="Range1_11_1"/>
    <protectedRange sqref="Z408:AD450 Z6:Z15 Z21:AD21 Z16:AD18 Z23:Z28 Z37 Z36:AD36 Z32:AD34 Z45:AD45 Z41:Z44 Z52:Z53 Z50 Z55 Z47:AD48 Z67:AD68 Z57:AD64 Z69 Z70:AD76 Z84 Z85:AD86 Z83:AD83 Z95:AD95 Z97 Z98:AD98 Z88:AD88 Z78:AD78 Z80:AD81 Z90:AD92 Z100:AD400 Z99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99:AD99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A92" sqref="A92:N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1410</v>
      </c>
      <c r="D5" s="354"/>
      <c r="E5" s="354"/>
      <c r="F5" s="354"/>
      <c r="G5" s="354"/>
      <c r="H5" s="354"/>
      <c r="I5" s="354"/>
      <c r="J5" s="355"/>
      <c r="K5" s="356" t="s">
        <v>1411</v>
      </c>
      <c r="L5" s="357"/>
      <c r="M5" s="357"/>
      <c r="N5" s="357"/>
      <c r="O5" s="358" t="s">
        <v>1412</v>
      </c>
      <c r="P5" s="359"/>
      <c r="Q5" s="360"/>
    </row>
    <row r="6" spans="1:17" s="93" customFormat="1" ht="15.75" customHeight="1">
      <c r="A6" s="87" t="s">
        <v>1413</v>
      </c>
      <c r="B6" s="94" t="s">
        <v>1414</v>
      </c>
      <c r="C6" s="95" t="s">
        <v>1164</v>
      </c>
      <c r="D6" s="96" t="s">
        <v>1165</v>
      </c>
      <c r="E6" s="95" t="s">
        <v>1415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1416</v>
      </c>
      <c r="M6" s="139" t="s">
        <v>626</v>
      </c>
      <c r="N6" s="140" t="s">
        <v>1159</v>
      </c>
      <c r="O6" s="246" t="s">
        <v>1202</v>
      </c>
      <c r="P6" s="157"/>
      <c r="Q6" s="193" t="s">
        <v>1417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PRV-POV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PIT-K97</v>
      </c>
      <c r="H101" s="154">
        <f>IF(FN_MC!K99="","*",FN_MC!K99)</f>
        <v>2109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PUD</v>
      </c>
      <c r="L101" s="141" t="str">
        <f>IF(FN_MC!AM99="","*",FN_MC!AM99)</f>
        <v>PIT-K97</v>
      </c>
      <c r="M101" s="141">
        <f>IF(FN_MC!AP99="","*",FN_MC!AP99)</f>
        <v>2109</v>
      </c>
      <c r="N101" s="141" t="str">
        <f>IF(FN_MC!AM99="","*",FN_MC!AM99)</f>
        <v>PIT-K97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1418</v>
      </c>
      <c r="W1" s="366"/>
      <c r="X1" s="366"/>
      <c r="Y1" s="104"/>
    </row>
    <row r="2" spans="1:25" s="100" customFormat="1" ht="11.25" customHeight="1">
      <c r="A2" s="105" t="s">
        <v>1419</v>
      </c>
      <c r="B2" s="105" t="s">
        <v>1414</v>
      </c>
      <c r="C2" s="105" t="s">
        <v>603</v>
      </c>
      <c r="D2" s="106" t="s">
        <v>1164</v>
      </c>
      <c r="E2" s="106" t="s">
        <v>1165</v>
      </c>
      <c r="F2" s="106" t="s">
        <v>1413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1420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PRV-POV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PIT-K97</v>
      </c>
      <c r="L97" s="110" t="str">
        <f>IF(FN_MC!N99="","*",FN_MC!N99)</f>
        <v>PITK96</v>
      </c>
      <c r="M97" s="111">
        <f>IF(FN_MC!J99="","*",FN_MC!J99)</f>
        <v>103</v>
      </c>
      <c r="N97" s="290">
        <f>IF(FN_MC!K99="","*",FN_MC!K99)</f>
        <v>2109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 BINÁRIO</v>
      </c>
      <c r="T97" s="110" t="str">
        <f>IF(FN_MC!V99="","*",FN_MC!V99)</f>
        <v>Lucas</v>
      </c>
      <c r="U97" s="110" t="str">
        <f>IF(FN_MC!W99="","*",FN_MC!W99)</f>
        <v xml:space="preserve">Recolhimento de material 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1149</v>
      </c>
      <c r="D2" s="95" t="s">
        <v>1151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PIT-K97</v>
      </c>
      <c r="G97" s="121" t="str">
        <f>IF(FN_MC!I99="","*",FN_MC!I99)</f>
        <v>PIT</v>
      </c>
      <c r="H97" s="121" t="str">
        <f>IF(FN_MC!AB99="","*",FN_MC!AB99)</f>
        <v>FIXO</v>
      </c>
      <c r="I97" s="121" t="str">
        <f>IF(FN_MC!AC99="","*",FN_MC!AC99)</f>
        <v>-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1431</v>
      </c>
      <c r="C4" s="322" t="s">
        <v>1432</v>
      </c>
      <c r="D4" s="322" t="s">
        <v>1433</v>
      </c>
      <c r="E4" s="322" t="s">
        <v>1434</v>
      </c>
      <c r="F4" s="322" t="s">
        <v>6</v>
      </c>
      <c r="G4" s="322" t="s">
        <v>1435</v>
      </c>
      <c r="H4" s="192"/>
    </row>
    <row r="5" spans="1:8">
      <c r="A5" s="192"/>
      <c r="B5" s="323" t="s">
        <v>1436</v>
      </c>
      <c r="C5" s="323">
        <v>309525</v>
      </c>
      <c r="D5" s="323" t="s">
        <v>1437</v>
      </c>
      <c r="E5" s="323" t="s">
        <v>835</v>
      </c>
      <c r="F5" s="323" t="s">
        <v>1438</v>
      </c>
      <c r="G5" s="324">
        <v>46296</v>
      </c>
      <c r="H5" s="192"/>
    </row>
    <row r="6" spans="1:8">
      <c r="A6" s="192"/>
      <c r="B6" s="323" t="s">
        <v>1439</v>
      </c>
      <c r="C6" s="323">
        <v>256875</v>
      </c>
      <c r="D6" s="323" t="s">
        <v>1440</v>
      </c>
      <c r="E6" s="323" t="s">
        <v>835</v>
      </c>
      <c r="F6" s="323" t="s">
        <v>1438</v>
      </c>
      <c r="G6" s="324">
        <v>46296</v>
      </c>
      <c r="H6" s="192"/>
    </row>
    <row r="7" spans="1:8">
      <c r="A7" s="192"/>
      <c r="B7" s="323" t="s">
        <v>1441</v>
      </c>
      <c r="C7" s="323">
        <v>257278</v>
      </c>
      <c r="D7" s="323" t="s">
        <v>1442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1443</v>
      </c>
      <c r="C8" s="323">
        <v>261794</v>
      </c>
      <c r="D8" s="323" t="s">
        <v>1444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1446</v>
      </c>
      <c r="E3" s="319" t="s">
        <v>1447</v>
      </c>
      <c r="F3" s="319" t="s">
        <v>1448</v>
      </c>
      <c r="G3" s="319" t="s">
        <v>1449</v>
      </c>
      <c r="H3" s="319" t="s">
        <v>1450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2025-12-07T13:01:34Z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