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966" documentId="120_S{118792C3-22EF-5104-A093-F22BFE3913F3}" xr6:coauthVersionLast="47" xr6:coauthVersionMax="47" xr10:uidLastSave="{C750CCC1-CC7B-4AB8-96F9-73F603C64BE1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286" i="1" l="1" a="1"/>
  <c r="U286" i="1" s="1"/>
  <c r="T286" i="1" a="1"/>
  <c r="T286" i="1" s="1"/>
  <c r="S286" i="1" a="1"/>
  <c r="S286" i="1" s="1"/>
  <c r="R286" i="1"/>
  <c r="N286" i="1" a="1"/>
  <c r="N286" i="1" s="1"/>
  <c r="M286" i="1" a="1"/>
  <c r="M286" i="1" s="1"/>
  <c r="G286" i="1"/>
  <c r="N287" i="1" a="1"/>
  <c r="N287" i="1" s="1"/>
  <c r="M287" i="1" a="1"/>
  <c r="M287" i="1" s="1"/>
  <c r="G287" i="1"/>
  <c r="U285" i="1" a="1"/>
  <c r="U285" i="1" s="1"/>
  <c r="T285" i="1" a="1"/>
  <c r="T285" i="1" s="1"/>
  <c r="S285" i="1" a="1"/>
  <c r="S285" i="1" s="1"/>
  <c r="R285" i="1"/>
  <c r="N285" i="1" a="1"/>
  <c r="N285" i="1" s="1"/>
  <c r="M285" i="1" a="1"/>
  <c r="M285" i="1" s="1"/>
  <c r="G285" i="1"/>
  <c r="U284" i="1" a="1"/>
  <c r="U284" i="1" s="1"/>
  <c r="T284" i="1" a="1"/>
  <c r="T284" i="1" s="1"/>
  <c r="S284" i="1" a="1"/>
  <c r="S284" i="1" s="1"/>
  <c r="R284" i="1"/>
  <c r="N284" i="1" a="1"/>
  <c r="N284" i="1" s="1"/>
  <c r="M284" i="1" a="1"/>
  <c r="M284" i="1" s="1"/>
  <c r="G284" i="1"/>
  <c r="M278" i="1" a="1"/>
  <c r="M278" i="1"/>
  <c r="U276" i="1" a="1"/>
  <c r="U276" i="1" s="1"/>
  <c r="T276" i="1" a="1"/>
  <c r="T276" i="1" s="1"/>
  <c r="S276" i="1" a="1"/>
  <c r="S276" i="1" s="1"/>
  <c r="R276" i="1"/>
  <c r="N276" i="1" a="1"/>
  <c r="N276" i="1" s="1"/>
  <c r="M276" i="1" a="1"/>
  <c r="M276" i="1" s="1"/>
  <c r="G276" i="1"/>
  <c r="N275" i="1" a="1"/>
  <c r="N275" i="1" s="1"/>
  <c r="M275" i="1" a="1"/>
  <c r="M275" i="1" s="1"/>
  <c r="G275" i="1"/>
  <c r="N274" i="1" a="1"/>
  <c r="N274" i="1" s="1"/>
  <c r="M274" i="1" a="1"/>
  <c r="M274" i="1" s="1"/>
  <c r="G274" i="1"/>
  <c r="R273" i="1"/>
  <c r="N272" i="1" a="1"/>
  <c r="N272" i="1" s="1"/>
  <c r="M272" i="1" a="1"/>
  <c r="M272" i="1" s="1"/>
  <c r="N267" i="1" a="1"/>
  <c r="N267" i="1" s="1"/>
  <c r="M267" i="1" a="1"/>
  <c r="M267" i="1" s="1"/>
  <c r="H267" i="1" a="1"/>
  <c r="H267" i="1" s="1"/>
  <c r="M266" i="1" a="1"/>
  <c r="M266" i="1" s="1"/>
  <c r="G265" i="1"/>
  <c r="I263" i="1" a="1"/>
  <c r="I263" i="1" s="1"/>
  <c r="H263" i="1" a="1"/>
  <c r="H263" i="1" s="1"/>
  <c r="N262" i="1" a="1"/>
  <c r="N262" i="1" s="1"/>
  <c r="M262" i="1" a="1"/>
  <c r="M262" i="1" s="1"/>
  <c r="H262" i="1" a="1"/>
  <c r="H262" i="1" s="1"/>
  <c r="U261" i="1" a="1"/>
  <c r="U261" i="1" s="1"/>
  <c r="T261" i="1" a="1"/>
  <c r="T261" i="1" s="1"/>
  <c r="S261" i="1" a="1"/>
  <c r="S261" i="1" s="1"/>
  <c r="R261" i="1"/>
  <c r="N261" i="1" a="1"/>
  <c r="N261" i="1" s="1"/>
  <c r="M261" i="1" a="1"/>
  <c r="M261" i="1" s="1"/>
  <c r="N259" i="1" a="1"/>
  <c r="N259" i="1" s="1"/>
  <c r="M259" i="1" a="1"/>
  <c r="M259" i="1" s="1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F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F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F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G226" i="12"/>
  <c r="H226" i="12"/>
  <c r="I226" i="12"/>
  <c r="J226" i="12"/>
  <c r="K226" i="12"/>
  <c r="B227" i="12"/>
  <c r="C227" i="12"/>
  <c r="D227" i="12"/>
  <c r="E227" i="12"/>
  <c r="F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G250" i="12"/>
  <c r="H250" i="12"/>
  <c r="I250" i="12"/>
  <c r="J250" i="12"/>
  <c r="K250" i="12"/>
  <c r="B251" i="12"/>
  <c r="C251" i="12"/>
  <c r="D251" i="12"/>
  <c r="E251" i="12"/>
  <c r="F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U255" i="1" a="1"/>
  <c r="U255" i="1" s="1"/>
  <c r="T255" i="1" a="1"/>
  <c r="T255" i="1" s="1"/>
  <c r="S255" i="1" a="1"/>
  <c r="S255" i="1" s="1"/>
  <c r="R255" i="1"/>
  <c r="N255" i="1" a="1"/>
  <c r="N255" i="1" s="1"/>
  <c r="M255" i="1" a="1"/>
  <c r="M255" i="1" s="1"/>
  <c r="F252" i="12" s="1"/>
  <c r="G255" i="1"/>
  <c r="M231" i="1" a="1"/>
  <c r="M231" i="1" s="1"/>
  <c r="F228" i="12" s="1"/>
  <c r="G231" i="1"/>
  <c r="N232" i="1" a="1"/>
  <c r="N232" i="1" s="1"/>
  <c r="M232" i="1" a="1"/>
  <c r="M232" i="1" s="1"/>
  <c r="F229" i="12" s="1"/>
  <c r="H232" i="1" a="1"/>
  <c r="H232" i="1" s="1"/>
  <c r="E229" i="12" s="1"/>
  <c r="M249" i="1" a="1"/>
  <c r="M249" i="1" s="1"/>
  <c r="F246" i="12" s="1"/>
  <c r="G249" i="1"/>
  <c r="N248" i="1" a="1"/>
  <c r="N248" i="1" s="1"/>
  <c r="M248" i="1" a="1"/>
  <c r="M248" i="1" s="1"/>
  <c r="F245" i="12" s="1"/>
  <c r="G248" i="1"/>
  <c r="M251" i="1" a="1"/>
  <c r="M251" i="1" s="1"/>
  <c r="F248" i="12" s="1"/>
  <c r="N253" i="1" a="1"/>
  <c r="N253" i="1" s="1"/>
  <c r="M253" i="1" a="1"/>
  <c r="M253" i="1" s="1"/>
  <c r="F250" i="12" s="1"/>
  <c r="H253" i="1" a="1"/>
  <c r="H253" i="1" s="1"/>
  <c r="E250" i="12" s="1"/>
  <c r="N250" i="1" a="1"/>
  <c r="N250" i="1" s="1"/>
  <c r="M250" i="1" a="1"/>
  <c r="M250" i="1" s="1"/>
  <c r="F247" i="12" s="1"/>
  <c r="G250" i="1"/>
  <c r="N247" i="1" a="1"/>
  <c r="N247" i="1" s="1"/>
  <c r="M247" i="1" a="1"/>
  <c r="M247" i="1" s="1"/>
  <c r="F244" i="12" s="1"/>
  <c r="T246" i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F242" i="12" s="1"/>
  <c r="N237" i="1" a="1"/>
  <c r="N237" i="1" s="1"/>
  <c r="M237" i="1" a="1"/>
  <c r="M237" i="1" s="1"/>
  <c r="F234" i="12" s="1"/>
  <c r="N235" i="1" a="1"/>
  <c r="N235" i="1" s="1"/>
  <c r="M235" i="1" a="1"/>
  <c r="M235" i="1" s="1"/>
  <c r="F232" i="12" s="1"/>
  <c r="N229" i="1" a="1"/>
  <c r="N229" i="1" s="1"/>
  <c r="M229" i="1" a="1"/>
  <c r="M229" i="1" s="1"/>
  <c r="F226" i="12" s="1"/>
  <c r="H229" i="1" a="1"/>
  <c r="H229" i="1" s="1"/>
  <c r="E226" i="12" s="1"/>
  <c r="G229" i="1"/>
  <c r="N228" i="1" a="1"/>
  <c r="N228" i="1" s="1"/>
  <c r="M228" i="1" a="1"/>
  <c r="M228" i="1" s="1"/>
  <c r="F225" i="12" s="1"/>
  <c r="N227" i="1" a="1"/>
  <c r="N227" i="1" s="1"/>
  <c r="M227" i="1" a="1"/>
  <c r="M227" i="1" s="1"/>
  <c r="F224" i="12" s="1"/>
  <c r="N226" i="1" a="1"/>
  <c r="N226" i="1" s="1"/>
  <c r="M226" i="1" a="1"/>
  <c r="M226" i="1" s="1"/>
  <c r="F223" i="12" s="1"/>
  <c r="N218" i="1" a="1"/>
  <c r="N218" i="1"/>
  <c r="M218" i="1" a="1"/>
  <c r="M218" i="1"/>
  <c r="F215" i="12" s="1"/>
  <c r="N215" i="1" a="1"/>
  <c r="N215" i="1" s="1"/>
  <c r="M215" i="1" a="1"/>
  <c r="M215" i="1" s="1"/>
  <c r="F212" i="12" s="1"/>
  <c r="N214" i="1" a="1"/>
  <c r="N214" i="1" s="1"/>
  <c r="M214" i="1" a="1"/>
  <c r="M214" i="1" s="1"/>
  <c r="F211" i="12" s="1"/>
  <c r="N213" i="1" a="1"/>
  <c r="N213" i="1" s="1"/>
  <c r="M213" i="1" a="1"/>
  <c r="M213" i="1" s="1"/>
  <c r="F210" i="12" s="1"/>
  <c r="N211" i="1" a="1"/>
  <c r="N211" i="1" s="1"/>
  <c r="M211" i="1" a="1"/>
  <c r="M211" i="1" s="1"/>
  <c r="F208" i="12" s="1"/>
  <c r="N210" i="1" a="1"/>
  <c r="N210" i="1" s="1"/>
  <c r="M210" i="1" a="1"/>
  <c r="M210" i="1" s="1"/>
  <c r="F207" i="12" s="1"/>
  <c r="N209" i="1" a="1"/>
  <c r="N209" i="1" s="1"/>
  <c r="M209" i="1" a="1"/>
  <c r="M209" i="1" s="1"/>
  <c r="F206" i="12" s="1"/>
  <c r="N206" i="1" a="1"/>
  <c r="N206" i="1" s="1"/>
  <c r="M206" i="1" a="1"/>
  <c r="M206" i="1" s="1"/>
  <c r="F203" i="12" s="1"/>
  <c r="N205" i="1" a="1"/>
  <c r="N205" i="1" s="1"/>
  <c r="M205" i="1" a="1"/>
  <c r="M205" i="1" s="1"/>
  <c r="F202" i="12" s="1"/>
  <c r="N204" i="1" a="1"/>
  <c r="N204" i="1" s="1"/>
  <c r="M204" i="1" a="1"/>
  <c r="M204" i="1" s="1"/>
  <c r="F201" i="12" s="1"/>
  <c r="N203" i="1" a="1"/>
  <c r="N203" i="1" s="1"/>
  <c r="M203" i="1" a="1"/>
  <c r="M203" i="1" s="1"/>
  <c r="F200" i="12" s="1"/>
  <c r="N202" i="1" a="1"/>
  <c r="N202" i="1" s="1"/>
  <c r="M202" i="1" a="1"/>
  <c r="M202" i="1" s="1"/>
  <c r="F199" i="12" s="1"/>
  <c r="N198" i="1" a="1"/>
  <c r="N198" i="1" s="1"/>
  <c r="M198" i="1" a="1"/>
  <c r="M198" i="1" s="1"/>
  <c r="F195" i="12" s="1"/>
  <c r="N195" i="1" a="1"/>
  <c r="N195" i="1" s="1"/>
  <c r="M195" i="1" a="1"/>
  <c r="M195" i="1" s="1"/>
  <c r="F192" i="12" s="1"/>
  <c r="N190" i="1" a="1"/>
  <c r="N190" i="1"/>
  <c r="M190" i="1" a="1"/>
  <c r="M190" i="1"/>
  <c r="F187" i="12" s="1"/>
  <c r="H190" i="1" a="1"/>
  <c r="H190" i="1"/>
  <c r="E187" i="12" s="1"/>
  <c r="H186" i="1" a="1"/>
  <c r="H186" i="1"/>
  <c r="E183" i="12" s="1"/>
  <c r="M186" i="1" a="1"/>
  <c r="M186" i="1"/>
  <c r="F183" i="12" s="1"/>
  <c r="N186" i="1" a="1"/>
  <c r="N186" i="1"/>
  <c r="M187" i="1" a="1"/>
  <c r="M187" i="1"/>
  <c r="F184" i="12" s="1"/>
  <c r="N185" i="1" a="1"/>
  <c r="N185" i="1"/>
  <c r="M185" i="1" a="1"/>
  <c r="M185" i="1"/>
  <c r="F182" i="12" s="1"/>
  <c r="N184" i="1" a="1"/>
  <c r="N184" i="1"/>
  <c r="M184" i="1" a="1"/>
  <c r="M184" i="1"/>
  <c r="F181" i="12" s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F137" i="12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E128" i="12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/>
  <c r="AI769" i="1"/>
  <c r="AJ769" i="1"/>
  <c r="AK769" i="1"/>
  <c r="AL769" i="1"/>
  <c r="AM769" i="1"/>
  <c r="AN769" i="1"/>
  <c r="AO769" i="1"/>
  <c r="AP769" i="1"/>
  <c r="AQ769" i="1"/>
  <c r="BB769" i="1"/>
  <c r="BC769" i="1" a="1"/>
  <c r="BC769" i="1"/>
  <c r="BD769" i="1" a="1"/>
  <c r="BD769" i="1"/>
  <c r="BE769" i="1" a="1"/>
  <c r="BE769" i="1"/>
  <c r="BR769" i="1"/>
  <c r="BS769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/>
  <c r="AI774" i="1"/>
  <c r="AJ774" i="1"/>
  <c r="AK774" i="1"/>
  <c r="AL774" i="1"/>
  <c r="AM774" i="1"/>
  <c r="AN774" i="1"/>
  <c r="AO774" i="1"/>
  <c r="AP774" i="1"/>
  <c r="AQ774" i="1"/>
  <c r="BB774" i="1"/>
  <c r="BC774" i="1" a="1"/>
  <c r="BC774" i="1"/>
  <c r="BD774" i="1" a="1"/>
  <c r="BD774" i="1"/>
  <c r="BE774" i="1" a="1"/>
  <c r="BE774" i="1"/>
  <c r="BR774" i="1"/>
  <c r="BS774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10" i="1"/>
  <c r="C310" i="1"/>
  <c r="G310" i="1"/>
  <c r="R310" i="1"/>
  <c r="R307" i="15" s="1"/>
  <c r="S310" i="1" a="1"/>
  <c r="S310" i="1"/>
  <c r="D307" i="15" s="1"/>
  <c r="T310" i="1" a="1"/>
  <c r="T310" i="1"/>
  <c r="E307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 a="1"/>
  <c r="BE310" i="1"/>
  <c r="BR310" i="1"/>
  <c r="BS310" i="1"/>
  <c r="BT17" i="1"/>
  <c r="A1001" i="1"/>
  <c r="C1001" i="1"/>
  <c r="G1001" i="1"/>
  <c r="R1001" i="1"/>
  <c r="S1001" i="1" a="1"/>
  <c r="S1001" i="1"/>
  <c r="T1001" i="1" a="1"/>
  <c r="T1001" i="1"/>
  <c r="U1001" i="1" a="1"/>
  <c r="U1001" i="1"/>
  <c r="AI1001" i="1"/>
  <c r="AJ1001" i="1"/>
  <c r="AK1001" i="1"/>
  <c r="AL1001" i="1"/>
  <c r="AM1001" i="1"/>
  <c r="AN1001" i="1"/>
  <c r="AO1001" i="1"/>
  <c r="AP1001" i="1"/>
  <c r="AQ1001" i="1"/>
  <c r="BB1001" i="1"/>
  <c r="BC1001" i="1" a="1"/>
  <c r="BC1001" i="1"/>
  <c r="BD1001" i="1" a="1"/>
  <c r="BD1001" i="1"/>
  <c r="BE1001" i="1" a="1"/>
  <c r="BE1001" i="1"/>
  <c r="BR1001" i="1"/>
  <c r="BS1001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3" i="1"/>
  <c r="C793" i="1"/>
  <c r="G793" i="1"/>
  <c r="R793" i="1"/>
  <c r="S793" i="1" a="1"/>
  <c r="S793" i="1"/>
  <c r="T793" i="1" a="1"/>
  <c r="T793" i="1"/>
  <c r="U793" i="1" a="1"/>
  <c r="U793" i="1"/>
  <c r="AI793" i="1"/>
  <c r="AJ793" i="1"/>
  <c r="AK793" i="1"/>
  <c r="AL793" i="1"/>
  <c r="AM793" i="1"/>
  <c r="AN793" i="1"/>
  <c r="AO793" i="1"/>
  <c r="AP793" i="1"/>
  <c r="AQ793" i="1"/>
  <c r="BB793" i="1"/>
  <c r="BC793" i="1" a="1"/>
  <c r="BC793" i="1"/>
  <c r="BD793" i="1" a="1"/>
  <c r="BD793" i="1"/>
  <c r="BE793" i="1" a="1"/>
  <c r="BE793" i="1"/>
  <c r="BR793" i="1"/>
  <c r="BS793" i="1"/>
  <c r="BT30" i="1"/>
  <c r="A31" i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 s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D16" i="1" a="1"/>
  <c r="BD16" i="1" s="1"/>
  <c r="BE16" i="1" a="1"/>
  <c r="BE16" i="1"/>
  <c r="BR16" i="1"/>
  <c r="BS16" i="1"/>
  <c r="BT33" i="1"/>
  <c r="A32" i="1"/>
  <c r="C32" i="1"/>
  <c r="G32" i="1"/>
  <c r="R32" i="1"/>
  <c r="S32" i="1" a="1"/>
  <c r="S32" i="1" s="1"/>
  <c r="T32" i="1" a="1"/>
  <c r="T32" i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D32" i="1" a="1"/>
  <c r="BD32" i="1" s="1"/>
  <c r="BR32" i="1"/>
  <c r="BS32" i="1"/>
  <c r="BT34" i="1"/>
  <c r="A33" i="1"/>
  <c r="C33" i="1"/>
  <c r="G33" i="1"/>
  <c r="R33" i="1"/>
  <c r="S33" i="1" a="1"/>
  <c r="S33" i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D33" i="1" a="1"/>
  <c r="BD33" i="1" s="1"/>
  <c r="BR33" i="1"/>
  <c r="BS33" i="1"/>
  <c r="BT35" i="1"/>
  <c r="A12" i="1"/>
  <c r="C12" i="1"/>
  <c r="G12" i="1"/>
  <c r="R12" i="1"/>
  <c r="S12" i="1" a="1"/>
  <c r="S12" i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AP13" i="1"/>
  <c r="AQ13" i="1"/>
  <c r="BB13" i="1"/>
  <c r="BE13" i="1" a="1"/>
  <c r="BE13" i="1" s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F62" i="12" s="1"/>
  <c r="N65" i="1" a="1"/>
  <c r="N65" i="1" s="1"/>
  <c r="AN65" i="1" s="1"/>
  <c r="R65" i="1"/>
  <c r="S65" i="1" a="1"/>
  <c r="S65" i="1" s="1"/>
  <c r="T65" i="1" a="1"/>
  <c r="T65" i="1"/>
  <c r="U65" i="1" a="1"/>
  <c r="U65" i="1" s="1"/>
  <c r="AI65" i="1"/>
  <c r="AJ65" i="1"/>
  <c r="AK65" i="1"/>
  <c r="AL65" i="1"/>
  <c r="AO65" i="1"/>
  <c r="BE65" i="1" s="1" a="1"/>
  <c r="BE65" i="1" s="1"/>
  <c r="AP65" i="1"/>
  <c r="AQ65" i="1"/>
  <c r="BB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AP772" i="1"/>
  <c r="BD772" i="1" s="1" a="1"/>
  <c r="BD772" i="1" s="1"/>
  <c r="AQ772" i="1"/>
  <c r="BB772" i="1"/>
  <c r="BC772" i="1" a="1"/>
  <c r="BC772" i="1" s="1"/>
  <c r="BE772" i="1" a="1"/>
  <c r="BE772" i="1" s="1"/>
  <c r="BR772" i="1"/>
  <c r="BS772" i="1"/>
  <c r="BT41" i="1"/>
  <c r="A537" i="1"/>
  <c r="C537" i="1"/>
  <c r="G537" i="1"/>
  <c r="R537" i="1"/>
  <c r="S537" i="1" a="1"/>
  <c r="S537" i="1" s="1"/>
  <c r="T537" i="1" a="1"/>
  <c r="T537" i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AJ66" i="1"/>
  <c r="AK66" i="1"/>
  <c r="AL66" i="1"/>
  <c r="AO66" i="1"/>
  <c r="BE66" i="1" s="1" a="1"/>
  <c r="BE66" i="1" s="1"/>
  <c r="AP66" i="1"/>
  <c r="AQ66" i="1"/>
  <c r="BB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BD61" i="1" s="1" a="1"/>
  <c r="BD61" i="1" s="1"/>
  <c r="AQ61" i="1"/>
  <c r="BB61" i="1"/>
  <c r="BC61" i="1" a="1"/>
  <c r="BC61" i="1" s="1"/>
  <c r="BR61" i="1"/>
  <c r="BS61" i="1"/>
  <c r="BT44" i="1"/>
  <c r="A67" i="1"/>
  <c r="C67" i="1"/>
  <c r="G67" i="1"/>
  <c r="R67" i="1"/>
  <c r="S67" i="1" a="1"/>
  <c r="S67" i="1"/>
  <c r="T67" i="1" a="1"/>
  <c r="T67" i="1" s="1"/>
  <c r="U67" i="1" a="1"/>
  <c r="U67" i="1"/>
  <c r="AI67" i="1"/>
  <c r="BB67" i="1" s="1"/>
  <c r="AJ67" i="1"/>
  <c r="AK67" i="1"/>
  <c r="AL67" i="1"/>
  <c r="AM67" i="1"/>
  <c r="AN67" i="1"/>
  <c r="AO67" i="1"/>
  <c r="AP67" i="1"/>
  <c r="BC67" i="1" s="1" a="1"/>
  <c r="BC67" i="1" s="1"/>
  <c r="AQ67" i="1"/>
  <c r="BD67" i="1" a="1"/>
  <c r="BD67" i="1" s="1"/>
  <c r="BE67" i="1" a="1"/>
  <c r="BE67" i="1" s="1"/>
  <c r="BR67" i="1"/>
  <c r="BS67" i="1"/>
  <c r="BT45" i="1"/>
  <c r="A35" i="1"/>
  <c r="C35" i="1"/>
  <c r="G35" i="1"/>
  <c r="M35" i="1" a="1"/>
  <c r="M35" i="1" s="1"/>
  <c r="F32" i="12" s="1"/>
  <c r="N35" i="1" a="1"/>
  <c r="N35" i="1"/>
  <c r="AN35" i="1" s="1"/>
  <c r="R35" i="1"/>
  <c r="S35" i="1" a="1"/>
  <c r="S35" i="1" s="1"/>
  <c r="T35" i="1" a="1"/>
  <c r="T35" i="1" s="1"/>
  <c r="U35" i="1" a="1"/>
  <c r="U35" i="1" s="1"/>
  <c r="AI35" i="1"/>
  <c r="AJ35" i="1"/>
  <c r="AK35" i="1"/>
  <c r="AL35" i="1"/>
  <c r="AO35" i="1"/>
  <c r="BE35" i="1" s="1" a="1"/>
  <c r="BE35" i="1" s="1"/>
  <c r="AP35" i="1"/>
  <c r="AQ35" i="1"/>
  <c r="BB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a="1"/>
  <c r="BD68" i="1" s="1"/>
  <c r="BE68" i="1" a="1"/>
  <c r="BE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M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R94" i="15" s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R88" i="15" s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R149" i="15" s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R156" i="15" s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F161" i="12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F166" i="12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F168" i="12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F169" i="12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F171" i="12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F172" i="12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F176" i="12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F177" i="12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F178" i="12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F179" i="12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F188" i="12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F189" i="12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F190" i="12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F191" i="12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F193" i="12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F194" i="12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F196" i="12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F197" i="12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F204" i="12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F205" i="12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F209" i="12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F213" i="12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F214" i="12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F216" i="12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F217" i="12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F218" i="12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F220" i="12" s="1"/>
  <c r="N223" i="1" a="1"/>
  <c r="N223" i="1" s="1"/>
  <c r="L220" i="15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F221" i="12" s="1"/>
  <c r="L221" i="15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F222" i="12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L229" i="15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F230" i="12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F231" i="12" s="1"/>
  <c r="N234" i="1" a="1"/>
  <c r="N234" i="1" s="1"/>
  <c r="L231" i="15" s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F233" i="12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F235" i="12" s="1"/>
  <c r="N238" i="1" a="1"/>
  <c r="N238" i="1" s="1"/>
  <c r="L235" i="15" s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F236" i="12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F237" i="12" s="1"/>
  <c r="N240" i="1" a="1"/>
  <c r="N240" i="1" s="1"/>
  <c r="L237" i="15" s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F238" i="12" s="1"/>
  <c r="N241" i="1" a="1"/>
  <c r="N241" i="1" s="1"/>
  <c r="L238" i="15" s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F239" i="12" s="1"/>
  <c r="N242" i="1" a="1"/>
  <c r="N242" i="1" s="1"/>
  <c r="L239" i="15" s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F240" i="12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F241" i="12" s="1"/>
  <c r="N244" i="1" a="1"/>
  <c r="N244" i="1" s="1"/>
  <c r="L241" i="15" s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R243" i="15" s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L246" i="15"/>
  <c r="R249" i="1"/>
  <c r="R246" i="15" s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F249" i="12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L252" i="15"/>
  <c r="D252" i="15"/>
  <c r="E252" i="15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F253" i="12" s="1"/>
  <c r="N256" i="1" a="1"/>
  <c r="N256" i="1" s="1"/>
  <c r="L253" i="15" s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F254" i="12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F255" i="12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S258" i="1"/>
  <c r="BT265" i="1"/>
  <c r="A259" i="1"/>
  <c r="C259" i="1"/>
  <c r="G259" i="1"/>
  <c r="F256" i="12"/>
  <c r="L256" i="15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S259" i="1"/>
  <c r="BT266" i="1"/>
  <c r="A260" i="1"/>
  <c r="C260" i="1"/>
  <c r="G260" i="1"/>
  <c r="M260" i="1" a="1"/>
  <c r="M260" i="1" s="1"/>
  <c r="L257" i="15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L258" i="15"/>
  <c r="D258" i="15"/>
  <c r="E258" i="15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S261" i="1"/>
  <c r="BT268" i="1"/>
  <c r="A262" i="1"/>
  <c r="C262" i="1"/>
  <c r="G262" i="1"/>
  <c r="L259" i="15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S263" i="1"/>
  <c r="BT270" i="1"/>
  <c r="A264" i="1"/>
  <c r="C264" i="1"/>
  <c r="G264" i="1"/>
  <c r="M264" i="1" a="1"/>
  <c r="M264" i="1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L263" i="15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L264" i="15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S267" i="1"/>
  <c r="BT274" i="1"/>
  <c r="A268" i="1"/>
  <c r="C268" i="1"/>
  <c r="G268" i="1"/>
  <c r="M268" i="1" a="1"/>
  <c r="M268" i="1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S268" i="1"/>
  <c r="BT275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L267" i="15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L269" i="15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S272" i="1"/>
  <c r="BT279" i="1"/>
  <c r="A273" i="1"/>
  <c r="C273" i="1"/>
  <c r="G273" i="1"/>
  <c r="M273" i="1" a="1"/>
  <c r="M273" i="1" s="1"/>
  <c r="N273" i="1" a="1"/>
  <c r="N273" i="1" s="1"/>
  <c r="L270" i="15" s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S273" i="1"/>
  <c r="BT280" i="1"/>
  <c r="A274" i="1"/>
  <c r="C274" i="1"/>
  <c r="L271" i="15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S274" i="1"/>
  <c r="BT281" i="1"/>
  <c r="A275" i="1"/>
  <c r="C275" i="1"/>
  <c r="L272" i="15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S275" i="1"/>
  <c r="BT282" i="1"/>
  <c r="A276" i="1"/>
  <c r="C276" i="1"/>
  <c r="L273" i="15"/>
  <c r="D273" i="15"/>
  <c r="E273" i="15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S277" i="1"/>
  <c r="BT284" i="1"/>
  <c r="A278" i="1"/>
  <c r="C278" i="1"/>
  <c r="G278" i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S281" i="1"/>
  <c r="BT288" i="1"/>
  <c r="A282" i="1"/>
  <c r="C282" i="1"/>
  <c r="G282" i="1"/>
  <c r="M282" i="1" a="1"/>
  <c r="M282" i="1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S282" i="1"/>
  <c r="BT289" i="1"/>
  <c r="A283" i="1"/>
  <c r="C283" i="1"/>
  <c r="G283" i="1"/>
  <c r="M283" i="1" a="1"/>
  <c r="M283" i="1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S283" i="1"/>
  <c r="BT290" i="1"/>
  <c r="A284" i="1"/>
  <c r="C284" i="1"/>
  <c r="L281" i="15"/>
  <c r="D281" i="15"/>
  <c r="E281" i="15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L282" i="15"/>
  <c r="D282" i="15"/>
  <c r="E282" i="15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L283" i="15"/>
  <c r="D283" i="15"/>
  <c r="E283" i="15"/>
  <c r="AI286" i="1"/>
  <c r="BB286" i="1" s="1"/>
  <c r="AJ286" i="1"/>
  <c r="AK286" i="1"/>
  <c r="AL286" i="1"/>
  <c r="AO286" i="1"/>
  <c r="AP286" i="1"/>
  <c r="AQ286" i="1"/>
  <c r="BR286" i="1"/>
  <c r="BS286" i="1"/>
  <c r="BT293" i="1"/>
  <c r="A287" i="1"/>
  <c r="C287" i="1"/>
  <c r="L284" i="15"/>
  <c r="R287" i="1"/>
  <c r="R284" i="15" s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S287" i="1"/>
  <c r="BT294" i="1"/>
  <c r="A288" i="1"/>
  <c r="C288" i="1"/>
  <c r="G288" i="1"/>
  <c r="M288" i="1" a="1"/>
  <c r="M288" i="1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L286" i="15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S289" i="1"/>
  <c r="BT296" i="1"/>
  <c r="A290" i="1"/>
  <c r="C290" i="1"/>
  <c r="G290" i="1"/>
  <c r="L287" i="15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S293" i="1"/>
  <c r="BT300" i="1"/>
  <c r="A294" i="1"/>
  <c r="C294" i="1"/>
  <c r="G294" i="1"/>
  <c r="M294" i="1" a="1"/>
  <c r="M294" i="1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G295" i="1"/>
  <c r="M295" i="1" a="1"/>
  <c r="M295" i="1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G296" i="1"/>
  <c r="M296" i="1" a="1"/>
  <c r="M296" i="1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M297" i="1" a="1"/>
  <c r="M297" i="1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K294" i="15" l="1"/>
  <c r="F294" i="12"/>
  <c r="K291" i="15"/>
  <c r="F291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2" i="15"/>
  <c r="F272" i="12"/>
  <c r="K269" i="15"/>
  <c r="F269" i="12"/>
  <c r="K264" i="15"/>
  <c r="F264" i="12"/>
  <c r="K261" i="15"/>
  <c r="F261" i="12"/>
  <c r="K258" i="15"/>
  <c r="F258" i="12"/>
  <c r="K293" i="15"/>
  <c r="F293" i="12"/>
  <c r="K290" i="15"/>
  <c r="F290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1" i="15"/>
  <c r="F271" i="12"/>
  <c r="K268" i="15"/>
  <c r="F268" i="12"/>
  <c r="K266" i="15"/>
  <c r="F266" i="12"/>
  <c r="K263" i="15"/>
  <c r="F263" i="12"/>
  <c r="K260" i="15"/>
  <c r="F260" i="12"/>
  <c r="K257" i="15"/>
  <c r="F257" i="12"/>
  <c r="K292" i="15"/>
  <c r="F292" i="12"/>
  <c r="K287" i="15"/>
  <c r="F287" i="12"/>
  <c r="K284" i="15"/>
  <c r="F284" i="12"/>
  <c r="K281" i="15"/>
  <c r="F281" i="12"/>
  <c r="K278" i="15"/>
  <c r="F278" i="12"/>
  <c r="K275" i="15"/>
  <c r="F275" i="12"/>
  <c r="K270" i="15"/>
  <c r="F270" i="12"/>
  <c r="K267" i="15"/>
  <c r="F267" i="12"/>
  <c r="K265" i="15"/>
  <c r="F265" i="12"/>
  <c r="K262" i="15"/>
  <c r="F262" i="12"/>
  <c r="K259" i="15"/>
  <c r="F259" i="12"/>
  <c r="BC13" i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AM35" i="1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K255" i="15"/>
  <c r="K254" i="15"/>
  <c r="K253" i="15"/>
  <c r="K252" i="15"/>
  <c r="K251" i="15"/>
  <c r="K250" i="15"/>
  <c r="K249" i="15"/>
  <c r="K248" i="15"/>
  <c r="K247" i="15"/>
  <c r="K245" i="15"/>
  <c r="K244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K226" i="15"/>
  <c r="K225" i="15"/>
  <c r="K224" i="15"/>
  <c r="K223" i="15"/>
  <c r="K222" i="15"/>
  <c r="K221" i="15"/>
  <c r="K220" i="15"/>
  <c r="K219" i="15"/>
  <c r="K218" i="15"/>
  <c r="K217" i="15"/>
  <c r="K216" i="15"/>
  <c r="K215" i="15"/>
  <c r="K214" i="15"/>
  <c r="K213" i="15"/>
  <c r="K212" i="15"/>
  <c r="K211" i="15"/>
  <c r="K209" i="15"/>
  <c r="K208" i="15"/>
  <c r="K207" i="15"/>
  <c r="K206" i="15"/>
  <c r="K205" i="15"/>
  <c r="K204" i="15"/>
  <c r="K203" i="15"/>
  <c r="K202" i="15"/>
  <c r="K201" i="15"/>
  <c r="K200" i="15"/>
  <c r="K199" i="15"/>
  <c r="K198" i="15"/>
  <c r="K197" i="15"/>
  <c r="K196" i="15"/>
  <c r="K195" i="15"/>
  <c r="K194" i="15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2" i="15"/>
  <c r="K171" i="15"/>
  <c r="K169" i="15"/>
  <c r="K168" i="15"/>
  <c r="K166" i="15"/>
  <c r="K161" i="15"/>
  <c r="I136" i="15"/>
  <c r="AM140" i="1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G298" i="10"/>
  <c r="D297" i="10"/>
  <c r="C297" i="10"/>
  <c r="AN290" i="1"/>
  <c r="AM290" i="1"/>
  <c r="G297" i="10"/>
  <c r="D296" i="10"/>
  <c r="C296" i="10"/>
  <c r="AN289" i="1"/>
  <c r="AM289" i="1"/>
  <c r="G296" i="10"/>
  <c r="D295" i="10"/>
  <c r="C295" i="10"/>
  <c r="AN288" i="1"/>
  <c r="AM288" i="1"/>
  <c r="G295" i="10"/>
  <c r="D294" i="10"/>
  <c r="C294" i="10"/>
  <c r="AN287" i="1"/>
  <c r="AM287" i="1"/>
  <c r="G294" i="10"/>
  <c r="D293" i="10"/>
  <c r="C293" i="10"/>
  <c r="AN286" i="1"/>
  <c r="AM286" i="1"/>
  <c r="G293" i="10"/>
  <c r="D292" i="10"/>
  <c r="C292" i="10"/>
  <c r="AN285" i="1"/>
  <c r="AM285" i="1"/>
  <c r="G292" i="10"/>
  <c r="D291" i="10"/>
  <c r="C291" i="10"/>
  <c r="AM284" i="1"/>
  <c r="G291" i="10"/>
  <c r="D290" i="10"/>
  <c r="C290" i="10"/>
  <c r="AN283" i="1"/>
  <c r="AM283" i="1"/>
  <c r="G290" i="10"/>
  <c r="D289" i="10"/>
  <c r="C289" i="10"/>
  <c r="AN282" i="1"/>
  <c r="AM282" i="1"/>
  <c r="G289" i="10"/>
  <c r="D288" i="10"/>
  <c r="C288" i="10"/>
  <c r="AN281" i="1"/>
  <c r="AM281" i="1"/>
  <c r="G288" i="10"/>
  <c r="D287" i="10"/>
  <c r="C287" i="10"/>
  <c r="AN280" i="1"/>
  <c r="AM280" i="1"/>
  <c r="G287" i="10"/>
  <c r="D286" i="10"/>
  <c r="C286" i="10"/>
  <c r="AN279" i="1"/>
  <c r="AM279" i="1"/>
  <c r="G286" i="10"/>
  <c r="D285" i="10"/>
  <c r="C285" i="10"/>
  <c r="AN278" i="1"/>
  <c r="AM278" i="1"/>
  <c r="G285" i="10"/>
  <c r="D284" i="10"/>
  <c r="C284" i="10"/>
  <c r="AN277" i="1"/>
  <c r="AM277" i="1"/>
  <c r="G284" i="10"/>
  <c r="D283" i="10"/>
  <c r="C283" i="10"/>
  <c r="AN276" i="1"/>
  <c r="AM276" i="1"/>
  <c r="G283" i="10"/>
  <c r="D282" i="10"/>
  <c r="C282" i="10"/>
  <c r="AM275" i="1"/>
  <c r="G282" i="10"/>
  <c r="D281" i="10"/>
  <c r="C281" i="10"/>
  <c r="AN274" i="1"/>
  <c r="AM274" i="1"/>
  <c r="G281" i="10"/>
  <c r="D280" i="10"/>
  <c r="C280" i="10"/>
  <c r="AN273" i="1"/>
  <c r="G280" i="10"/>
  <c r="D279" i="10"/>
  <c r="C279" i="10"/>
  <c r="AN272" i="1"/>
  <c r="AM272" i="1"/>
  <c r="G279" i="10"/>
  <c r="BD271" i="1" a="1"/>
  <c r="BD271" i="1" s="1"/>
  <c r="M278" i="10"/>
  <c r="D278" i="10"/>
  <c r="C278" i="10"/>
  <c r="AN271" i="1"/>
  <c r="AM271" i="1"/>
  <c r="G278" i="10"/>
  <c r="D277" i="10"/>
  <c r="C277" i="10"/>
  <c r="AN270" i="1"/>
  <c r="AM270" i="1"/>
  <c r="G277" i="10"/>
  <c r="D276" i="10"/>
  <c r="C276" i="10"/>
  <c r="AM269" i="1"/>
  <c r="G276" i="10"/>
  <c r="D275" i="10"/>
  <c r="C275" i="10"/>
  <c r="AN268" i="1"/>
  <c r="AM268" i="1"/>
  <c r="G275" i="10"/>
  <c r="D274" i="10"/>
  <c r="C274" i="10"/>
  <c r="AN267" i="1"/>
  <c r="AM267" i="1"/>
  <c r="G274" i="10"/>
  <c r="D273" i="10"/>
  <c r="C273" i="10"/>
  <c r="AN266" i="1"/>
  <c r="AM266" i="1"/>
  <c r="G273" i="10"/>
  <c r="D272" i="10"/>
  <c r="C272" i="10"/>
  <c r="AN265" i="1"/>
  <c r="AM265" i="1"/>
  <c r="G272" i="10"/>
  <c r="D271" i="10"/>
  <c r="C271" i="10"/>
  <c r="AN264" i="1"/>
  <c r="G271" i="10"/>
  <c r="D270" i="10"/>
  <c r="C270" i="10"/>
  <c r="AM263" i="1"/>
  <c r="G270" i="10"/>
  <c r="D269" i="10"/>
  <c r="C269" i="10"/>
  <c r="AN262" i="1"/>
  <c r="AM262" i="1"/>
  <c r="G269" i="10"/>
  <c r="D268" i="10"/>
  <c r="C268" i="10"/>
  <c r="AN261" i="1"/>
  <c r="AM261" i="1"/>
  <c r="G268" i="10"/>
  <c r="D267" i="10"/>
  <c r="C267" i="10"/>
  <c r="AN260" i="1"/>
  <c r="AM260" i="1"/>
  <c r="G267" i="10"/>
  <c r="D266" i="10"/>
  <c r="C266" i="10"/>
  <c r="AN259" i="1"/>
  <c r="AM259" i="1"/>
  <c r="G266" i="10"/>
  <c r="D265" i="10"/>
  <c r="C265" i="10"/>
  <c r="AN258" i="1"/>
  <c r="AM258" i="1"/>
  <c r="G265" i="10"/>
  <c r="D264" i="10"/>
  <c r="C264" i="10"/>
  <c r="AM257" i="1"/>
  <c r="G264" i="10"/>
  <c r="D263" i="10"/>
  <c r="C263" i="10"/>
  <c r="AN256" i="1"/>
  <c r="AM256" i="1"/>
  <c r="G263" i="10"/>
  <c r="D262" i="10"/>
  <c r="C262" i="10"/>
  <c r="AN255" i="1"/>
  <c r="AM255" i="1"/>
  <c r="G262" i="10"/>
  <c r="D261" i="10"/>
  <c r="C261" i="10"/>
  <c r="AN254" i="1"/>
  <c r="AM254" i="1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N129" i="10" s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L104" i="10" s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L88" i="10" s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N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L42" i="10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L36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N48" i="10" l="1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<sst xmlns="http://schemas.openxmlformats.org/spreadsheetml/2006/main" count="6540" uniqueCount="1449">
  <si>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</si>
  <si>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</si>
  <si>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</si>
  <si>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</si>
  <si>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</si>
  <si>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</si>
  <si>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</si>
  <si>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</si>
  <si>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</si>
  <si>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</si>
  <si>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</si>
  <si>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</si>
  <si>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</si>
  <si>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</si>
  <si>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</si>
  <si>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</si>
  <si>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</si>
  <si>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</si>
  <si>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</si>
  <si>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</si>
  <si>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</si>
  <si>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</si>
  <si>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</si>
  <si>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</si>
  <si>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</si>
  <si>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</si>
  <si>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</si>
  <si>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</si>
  <si>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</si>
  <si>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</si>
  <si>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</si>
  <si>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</si>
  <si>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</si>
  <si>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</si>
  <si>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</si>
  <si>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</si>
  <si>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</si>
  <si>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</si>
  <si>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</si>
  <si>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</si>
  <si>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</si>
  <si>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</si>
  <si>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</si>
  <si>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</si>
  <si>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</si>
  <si>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</si>
  <si>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</si>
  <si>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</si>
  <si>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</si>
  <si>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</si>
  <si>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</si>
  <si>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</si>
  <si>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</si>
  <si>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</si>
  <si>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</si>
  <si>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</si>
  <si>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</si>
  <si>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</si>
  <si>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</si>
  <si>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</si>
  <si>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</si>
  <si>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</si>
  <si>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</si>
  <si>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</si>
  <si>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</si>
  <si>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</si>
  <si>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</si>
  <si>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</si>
  <si>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</si>
  <si>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</si>
  <si>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</si>
  <si>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</si>
  <si>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</si>
  <si>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</si>
  <si>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</si>
  <si>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</si>
  <si>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</si>
  <si>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</si>
  <si>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</si>
  <si>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</si>
  <si>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</si>
  <si>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</si>
  <si>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</si>
  <si>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</si>
  <si>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</si>
  <si>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</si>
  <si>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</si>
  <si>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</si>
  <si>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</si>
  <si>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</si>
  <si>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</si>
  <si>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</si>
  <si>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</si>
  <si>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</si>
  <si>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</si>
  <si>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</si>
  <si>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</si>
  <si>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</si>
  <si>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</si>
  <si>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</si>
  <si>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</si>
  <si>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</si>
  <si>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</si>
  <si>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</si>
  <si>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</si>
  <si>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</si>
  <si>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</si>
  <si>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</si>
  <si>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</si>
  <si>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</si>
  <si>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</si>
  <si>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</si>
  <si>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</si>
  <si>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</si>
  <si>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</si>
  <si>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</si>
  <si>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</si>
  <si>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</si>
  <si>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</si>
  <si>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</si>
  <si>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</si>
  <si>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</si>
  <si>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</si>
  <si>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</si>
  <si>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</si>
  <si>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</si>
  <si>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</si>
  <si>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</si>
  <si>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</si>
  <si>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</si>
  <si>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</si>
  <si>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</si>
  <si>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</si>
  <si>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</si>
  <si>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</si>
  <si>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</si>
  <si>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</si>
  <si>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</si>
  <si>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</si>
  <si>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</si>
  <si>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</si>
  <si>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</si>
  <si>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</si>
  <si>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</si>
  <si>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</si>
  <si>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</si>
  <si>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</si>
  <si>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</si>
  <si>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</si>
  <si>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</si>
  <si>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</si>
  <si>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</si>
  <si>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</si>
  <si>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</si>
  <si>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</si>
  <si>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</si>
  <si>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</si>
  <si>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</si>
  <si>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</si>
  <si>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</si>
  <si>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</si>
  <si>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</si>
  <si>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</si>
  <si>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</si>
  <si>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</si>
  <si>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</si>
  <si>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</si>
  <si>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</si>
  <si>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</si>
  <si>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</si>
  <si>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</si>
  <si>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</si>
  <si>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</si>
  <si>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</si>
  <si>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</si>
  <si>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</si>
  <si>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</si>
  <si>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</si>
  <si>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</si>
  <si>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</si>
  <si>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</si>
  <si>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</si>
  <si>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</si>
  <si>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</si>
  <si>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</si>
  <si>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</si>
  <si>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</si>
  <si>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</si>
  <si>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</si>
  <si>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</si>
  <si>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</si>
  <si>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</si>
  <si>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</si>
  <si>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</si>
  <si>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</si>
  <si>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</si>
  <si>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</si>
  <si>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</si>
  <si>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</si>
  <si>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</si>
  <si>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</si>
  <si>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</si>
  <si>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</si>
  <si>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</si>
  <si>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</si>
  <si>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</si>
  <si>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</si>
  <si>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</si>
  <si>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</si>
  <si>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</si>
  <si>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</si>
  <si>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</si>
  <si>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</si>
  <si>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</si>
  <si>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</si>
  <si>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</si>
  <si>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</si>
  <si>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</si>
  <si>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</si>
  <si>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</si>
  <si>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</si>
  <si>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</si>
  <si>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</si>
  <si>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</si>
  <si>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</si>
  <si>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</si>
  <si>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</si>
  <si>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</si>
  <si>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</si>
  <si>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</si>
  <si>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</si>
  <si>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</si>
  <si>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</si>
  <si>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</si>
  <si>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</si>
  <si>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</si>
  <si>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</si>
  <si>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</si>
  <si>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</si>
  <si>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</si>
  <si>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</si>
  <si>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</si>
  <si>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</si>
  <si>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</si>
  <si>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</si>
  <si>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</si>
  <si>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</si>
  <si>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</si>
  <si>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</si>
  <si>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</si>
  <si>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</si>
  <si>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</si>
  <si>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</si>
  <si>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</si>
  <si>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</si>
  <si>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</si>
  <si>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</si>
  <si>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</si>
  <si>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</si>
  <si>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</si>
  <si>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</si>
  <si>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</si>
  <si>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</si>
  <si>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</si>
  <si>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</si>
  <si>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</si>
  <si>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</si>
  <si>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</si>
  <si>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</si>
  <si>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</si>
  <si>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</si>
  <si>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</si>
  <si>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</si>
  <si>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</si>
  <si>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</si>
  <si>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</si>
  <si>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</si>
  <si>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</si>
  <si>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</si>
  <si>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</si>
  <si>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</si>
  <si>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</si>
  <si>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</si>
  <si>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</si>
  <si>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</si>
  <si>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</si>
  <si>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</si>
  <si>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</si>
  <si>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</si>
  <si>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</si>
  <si>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</si>
  <si>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</si>
  <si>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</si>
  <si>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</si>
  <si>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</si>
  <si>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</si>
  <si>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</si>
  <si>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</si>
  <si>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</si>
  <si>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</si>
  <si>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</si>
  <si>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</si>
  <si>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</si>
  <si>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</si>
  <si>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</si>
  <si>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</si>
  <si>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</si>
  <si>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</si>
  <si>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</si>
  <si>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</si>
  <si>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</si>
  <si>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</si>
  <si>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</si>
  <si>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</si>
  <si>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</si>
  <si>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</si>
  <si>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</si>
  <si>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</si>
  <si>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</si>
  <si>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</si>
  <si>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</si>
  <si>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</si>
  <si>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</si>
  <si>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</si>
  <si>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</si>
  <si>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</si>
  <si>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</si>
  <si>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</si>
  <si>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</si>
  <si>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</si>
  <si>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</si>
  <si>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</si>
  <si>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</si>
  <si>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</si>
  <si>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</si>
  <si>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</si>
  <si>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</si>
  <si>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</si>
  <si>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</si>
  <si>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</si>
  <si>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</si>
  <si>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</si>
  <si>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</si>
  <si>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</si>
  <si>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</si>
  <si>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</si>
  <si>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</si>
  <si>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</si>
  <si>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</si>
  <si>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</si>
  <si>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</si>
  <si>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</si>
  <si>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</si>
  <si>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</si>
  <si>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</si>
  <si>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</si>
  <si>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</si>
  <si>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</si>
  <si>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</si>
  <si>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</si>
  <si>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</si>
  <si>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</si>
  <si>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</si>
  <si>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</si>
  <si>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</si>
  <si>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</si>
  <si>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</si>
  <si>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</si>
  <si>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</si>
  <si>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</si>
  <si>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</si>
  <si>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</si>
  <si>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</si>
  <si>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</si>
  <si>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</si>
  <si>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</si>
  <si>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</si>
  <si>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</si>
  <si>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</si>
  <si>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</si>
  <si>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</si>
  <si>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</si>
  <si>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</si>
  <si>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</si>
  <si>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</si>
  <si>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</si>
  <si>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</si>
  <si>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</si>
  <si>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</si>
  <si>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</si>
  <si>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</si>
  <si>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</si>
  <si>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</si>
  <si>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</si>
  <si>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</si>
  <si>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</si>
  <si>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</si>
  <si>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</si>
  <si>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</si>
  <si>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</si>
  <si>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</si>
  <si>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</si>
  <si>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</si>
  <si>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</si>
  <si>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</si>
  <si>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</si>
  <si>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</si>
  <si>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</si>
  <si>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</si>
  <si>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</si>
  <si>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</si>
  <si>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</si>
  <si>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</si>
  <si>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</si>
  <si>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</si>
  <si>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</si>
  <si>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</si>
  <si>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</si>
  <si>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</si>
  <si>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</si>
  <si>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</si>
  <si>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</si>
  <si>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</si>
  <si>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</si>
  <si>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</si>
  <si>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</si>
  <si>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</si>
  <si>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</si>
  <si>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</si>
  <si>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</si>
  <si>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</si>
  <si>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</si>
  <si>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</si>
  <si>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</si>
  <si>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</si>
  <si>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</si>
  <si>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</si>
  <si>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</si>
  <si>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</si>
  <si>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</si>
  <si>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</si>
  <si>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</si>
  <si>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</si>
  <si>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</si>
  <si>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</si>
  <si>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</si>
  <si>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</si>
  <si>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</si>
  <si>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</si>
  <si>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</si>
  <si>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</si>
  <si>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</si>
  <si>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</si>
  <si>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</si>
  <si>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</si>
  <si>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</si>
  <si>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</si>
  <si>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</si>
  <si>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</si>
  <si>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</si>
  <si>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</si>
  <si>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</si>
  <si>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</si>
  <si>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</si>
  <si>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</si>
  <si>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</si>
  <si>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</si>
  <si>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</si>
  <si>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</si>
  <si>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</si>
  <si>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</si>
  <si>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</si>
  <si>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</si>
  <si>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</si>
  <si>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</si>
  <si>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</si>
  <si>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</si>
  <si>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</si>
  <si>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</si>
  <si>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</si>
  <si>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</si>
  <si>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</si>
  <si>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</si>
  <si>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</si>
  <si>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</si>
  <si>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</si>
  <si>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</si>
  <si>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</si>
  <si>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</si>
  <si>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</si>
  <si>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</si>
  <si>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</si>
  <si>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</si>
  <si>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</si>
  <si>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</si>
  <si>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</si>
  <si>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</si>
  <si>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</si>
  <si>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</si>
  <si>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</si>
  <si>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</si>
  <si>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</si>
  <si>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</si>
  <si>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</si>
  <si>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</si>
  <si>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</si>
  <si>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</si>
  <si>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</si>
  <si>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</si>
  <si>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</si>
  <si>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</si>
  <si>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</si>
  <si>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</si>
  <si>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</si>
  <si>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</si>
  <si>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</si>
  <si>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</si>
  <si>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</si>
  <si>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</si>
  <si>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</si>
  <si>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</si>
  <si>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</si>
  <si>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</si>
  <si>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</si>
  <si>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</si>
  <si>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</si>
  <si>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</si>
  <si>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</si>
  <si>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</si>
  <si>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</si>
  <si>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</si>
  <si>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</si>
  <si>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</si>
  <si>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</si>
  <si>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</si>
  <si>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</si>
  <si>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</si>
  <si>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</si>
  <si>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</si>
  <si>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</si>
  <si>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</si>
  <si>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</si>
  <si>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</si>
  <si>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</si>
  <si>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</si>
  <si>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</si>
  <si>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</si>
  <si>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</si>
  <si>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</si>
  <si>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</si>
  <si>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</si>
  <si>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</si>
  <si>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</si>
  <si>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</si>
  <si>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</si>
  <si>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</si>
  <si>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</si>
  <si>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</si>
  <si>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</si>
  <si>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</si>
  <si>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</si>
  <si>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</si>
  <si>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</si>
  <si>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</si>
  <si>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</si>
  <si>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</si>
  <si>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</si>
  <si>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</si>
  <si>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</si>
  <si>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</si>
  <si>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</si>
  <si>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</si>
  <si>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</si>
  <si>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</si>
  <si>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</si>
  <si>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</si>
  <si>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</si>
  <si>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</si>
  <si>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</si>
  <si>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</si>
  <si>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</si>
  <si>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</si>
  <si>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</si>
  <si>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</si>
  <si>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</si>
  <si>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</si>
  <si>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</si>
  <si>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</si>
  <si>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</si>
  <si>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</si>
  <si>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</si>
  <si>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</si>
  <si>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</si>
  <si>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</si>
  <si>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</si>
  <si>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</si>
  <si>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</si>
  <si>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</si>
  <si>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</si>
  <si>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</si>
  <si>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</si>
  <si>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</si>
  <si>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</si>
  <si>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</si>
  <si>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</si>
  <si>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</si>
  <si>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</si>
  <si>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</si>
  <si>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</si>
  <si>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</si>
  <si>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</si>
  <si>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</si>
  <si>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</si>
  <si>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</si>
  <si>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</si>
  <si>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</si>
  <si>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</si>
  <si>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</si>
  <si>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</si>
  <si>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</si>
  <si>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</si>
  <si>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</si>
  <si>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</si>
  <si>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</si>
  <si>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</si>
  <si>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</si>
  <si>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</si>
  <si>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</si>
  <si>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</si>
  <si>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</si>
  <si>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</si>
  <si>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</si>
  <si>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</si>
  <si>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</si>
  <si>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</si>
  <si>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</si>
  <si>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</si>
  <si>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</si>
  <si>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</si>
  <si>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</si>
  <si>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</si>
  <si>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</si>
  <si>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</si>
  <si>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</si>
  <si>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</si>
  <si>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</si>
  <si>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</si>
  <si>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</si>
  <si>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</si>
  <si>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</si>
  <si>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</si>
  <si>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</si>
  <si>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</si>
  <si>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</si>
  <si>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</si>
  <si>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</si>
  <si>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</si>
  <si>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</si>
  <si>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</si>
  <si>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</si>
  <si>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</si>
  <si>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</si>
  <si>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</si>
  <si>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</si>
  <si>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</si>
  <si>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</si>
  <si>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</si>
  <si>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</si>
  <si>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</si>
  <si>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</si>
  <si>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</si>
  <si>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</si>
  <si>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</si>
  <si>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</si>
  <si>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</si>
  <si>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</si>
  <si>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</si>
  <si>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</si>
  <si>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</si>
  <si>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</si>
  <si>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</si>
  <si>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</si>
  <si>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</si>
  <si>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</si>
  <si>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</si>
  <si>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</si>
  <si>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</si>
  <si>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</si>
  <si>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</si>
  <si>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</si>
  <si>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</si>
  <si>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</si>
  <si>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</si>
  <si>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</si>
  <si>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</si>
  <si>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</si>
  <si>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</si>
  <si>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</si>
  <si>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</si>
  <si>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</si>
  <si>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</si>
  <si>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</si>
  <si>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</si>
  <si>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</si>
  <si>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</si>
  <si>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</si>
  <si>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</si>
  <si>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</si>
  <si>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</si>
  <si>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</si>
  <si>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</si>
  <si>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</si>
  <si>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</si>
  <si>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</si>
  <si>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</si>
  <si>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</si>
  <si>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</si>
  <si>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</si>
  <si>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</si>
  <si>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</si>
  <si>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</si>
  <si>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</si>
  <si>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</si>
  <si>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</si>
  <si>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</si>
  <si>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</si>
  <si>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</si>
  <si>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</si>
  <si>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</si>
  <si>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</si>
  <si>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</si>
  <si>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</si>
  <si>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</si>
  <si>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</si>
  <si>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</si>
  <si>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</si>
  <si>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</si>
  <si>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</si>
  <si>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</si>
  <si>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</si>
  <si>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</si>
  <si>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</si>
  <si>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</si>
  <si>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</si>
  <si>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</si>
  <si>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</si>
  <si>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</si>
  <si>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</si>
  <si>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</si>
  <si>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</si>
  <si>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</si>
  <si>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</si>
  <si>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</si>
  <si>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</si>
  <si>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</si>
  <si>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</si>
  <si>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</si>
  <si>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</si>
  <si>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</si>
  <si>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</si>
  <si>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</si>
  <si>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</si>
  <si>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</si>
  <si>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</si>
  <si>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</si>
  <si>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</si>
  <si>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</si>
  <si>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</si>
  <si>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</si>
  <si>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</si>
  <si>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</si>
  <si>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</si>
  <si>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</si>
  <si>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</si>
  <si>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</si>
  <si>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</si>
  <si>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</si>
  <si>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</si>
  <si>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</si>
  <si>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</si>
  <si>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</si>
  <si>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</si>
  <si>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</si>
  <si>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</si>
  <si>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</si>
  <si>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</si>
  <si>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</si>
  <si>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</si>
  <si>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</si>
  <si>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</si>
  <si>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</si>
  <si>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</si>
  <si>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</si>
  <si>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</si>
  <si>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</si>
  <si>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</si>
  <si>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</si>
  <si>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</si>
  <si>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</si>
  <si>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</si>
  <si>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</si>
  <si>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</si>
  <si>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</si>
  <si>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</si>
  <si>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</si>
  <si>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</si>
  <si>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</si>
  <si>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</si>
  <si>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</si>
  <si>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</si>
  <si>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</si>
  <si>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</si>
  <si>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</si>
  <si>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</si>
  <si>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</si>
  <si>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</si>
  <si>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</si>
  <si>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</si>
  <si>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</si>
  <si>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</si>
  <si>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</si>
  <si>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</si>
  <si>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</si>
  <si>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</si>
  <si>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</si>
  <si>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</si>
  <si>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</si>
  <si>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</si>
  <si>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</si>
  <si>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</si>
  <si>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</si>
  <si>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</si>
  <si>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</si>
  <si>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</si>
  <si>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</si>
  <si>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</si>
  <si>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</si>
  <si>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</si>
  <si>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</si>
  <si>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</si>
  <si>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</si>
  <si>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</si>
  <si>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</si>
  <si>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</si>
  <si>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</si>
  <si>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</si>
  <si>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</si>
  <si>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</si>
  <si>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</si>
  <si>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</si>
  <si>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</si>
  <si>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</si>
  <si>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</si>
  <si>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</si>
  <si>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</si>
  <si>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</si>
  <si>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</si>
  <si>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</si>
  <si>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</si>
  <si>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</si>
  <si>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</si>
  <si>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</si>
  <si>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</si>
  <si>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</si>
  <si>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</si>
  <si>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</si>
  <si>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</si>
  <si>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</si>
  <si>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</si>
  <si>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</si>
  <si>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</si>
  <si>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</si>
  <si>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</si>
  <si>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</si>
  <si>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</si>
  <si>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</si>
  <si>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</si>
  <si>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</si>
  <si>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</si>
  <si>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</si>
  <si>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</si>
  <si>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</si>
  <si>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</si>
  <si>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</si>
  <si>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</si>
  <si>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</si>
  <si>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</si>
  <si>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</si>
  <si>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</si>
  <si>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</si>
  <si>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</si>
  <si>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</si>
  <si>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</si>
  <si>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</si>
  <si>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</si>
  <si>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</si>
  <si>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</si>
  <si>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</si>
  <si>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</si>
  <si>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</si>
  <si>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</si>
  <si>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</si>
  <si>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</si>
  <si>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</si>
  <si>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</si>
  <si>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</si>
  <si>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</si>
  <si>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</si>
  <si>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</si>
  <si>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</si>
  <si>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</si>
  <si>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</si>
  <si>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</si>
  <si>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</si>
  <si>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</si>
  <si>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</si>
  <si>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</si>
  <si>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</si>
  <si>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</si>
  <si>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e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</si>
  <si>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</si>
  <si>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</si>
  <si>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</si>
  <si>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</si>
  <si>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</si>
  <si>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</si>
  <si>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</si>
  <si>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</si>
  <si>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</si>
  <si>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</si>
  <si>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</si>
  <si>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</si>
  <si>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</si>
  <si>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</si>
  <si>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</si>
  <si>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</si>
  <si>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</si>
  <si>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</si>
  <si>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</si>
  <si>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</si>
  <si>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</si>
  <si>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</si>
  <si>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</si>
  <si>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</si>
  <si>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</si>
  <si>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</si>
  <si>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</si>
  <si>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</si>
  <si>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</si>
  <si>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</si>
  <si>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</si>
  <si>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</si>
  <si>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</si>
  <si>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</si>
  <si>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</si>
  <si>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</si>
  <si>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</si>
  <si>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</si>
  <si>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</si>
  <si>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</si>
  <si>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</si>
  <si>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</si>
  <si>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</si>
  <si>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</si>
  <si>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</si>
  <si>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</si>
  <si>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</si>
  <si>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</si>
  <si>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</si>
  <si>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</si>
  <si>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</si>
  <si>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</si>
  <si>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</si>
  <si>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</si>
  <si>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</si>
  <si>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</si>
  <si>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</si>
  <si>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</si>
  <si>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</si>
  <si>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</si>
  <si>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</si>
  <si>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</si>
  <si>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</si>
  <si>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</si>
  <si>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</si>
  <si>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</si>
  <si>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</si>
  <si>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</si>
  <si>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</si>
  <si>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</si>
  <si>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</si>
  <si>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</si>
  <si>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</si>
  <si>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</si>
  <si>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</si>
  <si>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</si>
  <si>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</si>
  <si>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</si>
  <si>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</si>
  <si>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</si>
  <si>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</si>
  <si>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</si>
  <si>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</si>
  <si>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</si>
  <si>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</si>
  <si>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</si>
  <si>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</si>
  <si>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</si>
  <si>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</si>
  <si>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</si>
  <si>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</si>
  <si>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</si>
  <si>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</si>
  <si>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</si>
  <si>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</si>
  <si>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</si>
  <si>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</si>
  <si>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</si>
  <si>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</si>
  <si>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</si>
  <si>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</si>
  <si>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</si>
  <si>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</si>
  <si>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</si>
  <si>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</si>
  <si>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</si>
  <si>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</si>
  <si>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</si>
  <si>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</si>
  <si>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</si>
  <si>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</si>
  <si>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</si>
  <si>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</si>
  <si>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</si>
  <si>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</si>
  <si>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</si>
  <si>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</si>
  <si>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</si>
  <si>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</si>
  <si>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</si>
  <si>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</si>
  <si>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</si>
  <si>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</si>
  <si>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</si>
  <si>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</si>
  <si>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</si>
  <si>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</si>
  <si>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</si>
  <si>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</si>
  <si>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</si>
  <si>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</si>
  <si>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</si>
  <si>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</si>
  <si>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</si>
  <si>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</si>
  <si>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</si>
  <si>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</si>
  <si>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</si>
  <si>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</si>
  <si>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</si>
  <si>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</si>
  <si>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</si>
  <si>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</si>
  <si>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</si>
  <si>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</si>
  <si>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</si>
  <si>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</si>
  <si>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</si>
  <si>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</si>
  <si>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</si>
  <si>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</si>
  <si>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</si>
  <si>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</si>
  <si>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</si>
  <si>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</si>
  <si>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</si>
  <si>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</si>
  <si>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</si>
  <si>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</si>
  <si>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</si>
  <si>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</si>
  <si>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</si>
  <si>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</si>
  <si>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</si>
  <si>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</si>
  <si>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</si>
  <si>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</si>
  <si>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</si>
  <si>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</si>
  <si>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</si>
  <si>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</si>
  <si>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</si>
  <si>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</si>
  <si>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</si>
  <si>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</si>
  <si>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</si>
  <si>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</si>
  <si>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</si>
  <si>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</si>
  <si>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</si>
  <si>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</si>
  <si>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</si>
  <si>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</si>
  <si>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</si>
  <si>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</si>
  <si>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</si>
  <si>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</si>
  <si>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</si>
  <si>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</si>
  <si>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</si>
  <si>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</si>
  <si>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</si>
  <si>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</si>
  <si>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</si>
  <si>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</si>
  <si>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</si>
  <si>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</si>
  <si>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</si>
  <si>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</si>
  <si>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</si>
  <si>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</si>
  <si>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</si>
  <si>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</si>
  <si>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</si>
  <si>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</si>
  <si>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</si>
  <si>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</si>
  <si>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</si>
  <si>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</si>
  <si>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</si>
  <si>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</si>
  <si>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</si>
  <si>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</si>
  <si>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</si>
  <si>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</si>
  <si>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</si>
  <si>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</si>
  <si>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</si>
  <si>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</si>
  <si>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</si>
  <si>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</si>
  <si>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</si>
  <si>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</si>
  <si>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</si>
  <si>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</si>
  <si>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</si>
  <si>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</si>
  <si>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</si>
  <si>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</si>
  <si>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</si>
  <si>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</si>
  <si>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</si>
  <si>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</si>
  <si>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</si>
  <si>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</si>
  <si>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</si>
  <si>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</si>
  <si>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</si>
  <si>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</si>
  <si>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</si>
  <si>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</si>
  <si>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</si>
  <si>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</si>
  <si>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</si>
  <si>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</si>
  <si>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</si>
  <si>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</si>
  <si>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</si>
  <si>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</si>
  <si>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</si>
  <si>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</si>
  <si>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</si>
  <si>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</si>
  <si>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</si>
  <si>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</si>
  <si>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</si>
  <si>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</si>
  <si>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</si>
  <si>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</si>
  <si>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</si>
  <si>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</si>
  <si>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</si>
  <si>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</si>
  <si>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</si>
  <si>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</si>
  <si>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</si>
  <si>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</si>
  <si>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</si>
  <si>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</si>
  <si>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</si>
  <si>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</si>
  <si>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</si>
  <si>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</si>
  <si>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</si>
  <si>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</si>
  <si>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</si>
  <si>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</si>
  <si>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</si>
  <si>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</si>
  <si>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</si>
  <si>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</si>
  <si>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</si>
  <si>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</si>
  <si>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</si>
  <si>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</si>
  <si>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</si>
  <si>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</si>
  <si>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</si>
  <si>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</si>
  <si>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</si>
  <si>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</si>
  <si>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</si>
  <si>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</si>
  <si>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</si>
  <si>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</si>
  <si>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</si>
  <si>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</si>
  <si>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</si>
  <si>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</si>
  <si>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</si>
  <si>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</si>
  <si>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</si>
  <si>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</si>
  <si>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</si>
  <si>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</si>
  <si>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</si>
  <si>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</si>
  <si>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</si>
  <si>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</si>
  <si>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</si>
  <si>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</si>
  <si>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</si>
  <si>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</si>
  <si>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</si>
  <si>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</si>
  <si>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</si>
  <si>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</si>
  <si>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</si>
  <si>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</si>
  <si>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</si>
  <si>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</si>
  <si>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</si>
  <si>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</si>
  <si>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</si>
  <si>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</si>
  <si>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</si>
  <si>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</si>
  <si>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</si>
  <si>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</si>
  <si>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</si>
  <si>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</si>
  <si>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</si>
  <si>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</si>
  <si>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</si>
  <si>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</si>
  <si>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</si>
  <si>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</si>
  <si>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</si>
  <si>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</si>
  <si>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</si>
  <si>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</si>
  <si>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</si>
  <si>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</si>
  <si>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</si>
  <si>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</si>
  <si>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</si>
  <si>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</si>
  <si>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</si>
  <si>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</si>
  <si>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</si>
  <si>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</si>
  <si>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</si>
  <si>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</si>
  <si>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40min de parada devido 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</si>
  <si>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</si>
  <si>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</si>
  <si>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</si>
  <si>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</si>
  <si>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</si>
  <si>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</si>
  <si>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</si>
  <si>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</si>
  <si>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</si>
  <si>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</si>
  <si>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</si>
  <si>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</si>
  <si>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</si>
  <si>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10h00 / Realizado intervalo das 10h00 até 11h30. Produção 0, devido realizar posicionamento de tampão.</t>
  </si>
  <si>
    <t>TP pronto 10h00 / Em intervalo das 10h00 até 11h30. Produção 0, devido realizar posicionamento de tampão.</t>
  </si>
  <si>
    <t>TP pronto 09h00 / Em intervalo das 10h26 até 11h56</t>
  </si>
  <si>
    <t>TP pronto 09h00 / Realizado intervalo das 10h26 até 11h56</t>
  </si>
  <si>
    <t>ZXP-2</t>
  </si>
  <si>
    <t>189ZFY/ZXP189</t>
  </si>
  <si>
    <t>MC1 07h39 / Em intervalo das 10h56 até 12h56.</t>
  </si>
  <si>
    <t>MC1 07h39 / Concedido intervalo das 10h56 até 12h56, liberado 13h23 devido avaria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</si>
  <si>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</si>
  <si>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</si>
  <si>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</si>
  <si>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</si>
  <si>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</si>
  <si>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</si>
  <si>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</si>
  <si>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TP's pronto 09h00 / Realizado intervalo das 09h40 até 14h40/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</si>
  <si>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</si>
  <si>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</si>
  <si>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</si>
  <si>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</si>
  <si>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</si>
  <si>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</si>
  <si>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</si>
  <si>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</si>
  <si>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</si>
  <si>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</si>
  <si>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</si>
  <si>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</si>
  <si>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</si>
  <si>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</si>
  <si>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Concedido intervalo das 07h54 até 13h24, libeado intervalo 13h52, devido atraso na entrega do intervalo da via no km106+320</t>
  </si>
  <si>
    <t>Socaria Mecanizada</t>
  </si>
  <si>
    <t>Realizado intervalo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</si>
  <si>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</si>
  <si>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</si>
  <si>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</si>
  <si>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</si>
  <si>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</si>
  <si>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</si>
  <si>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</si>
  <si>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TP programado para 09h00, informou pronto 15h00 / Sem oportunidade de faixa</t>
  </si>
  <si>
    <t>klecio</t>
  </si>
  <si>
    <t>Equipe pronta 09:18, em intervalo 10:37 até 12:07</t>
  </si>
  <si>
    <t xml:space="preserve">Equipe pronta 09:18, em intervalo 10:37 até 12:07, realizou 1 solda </t>
  </si>
  <si>
    <t>Wemerson</t>
  </si>
  <si>
    <t xml:space="preserve">Em intervalo 11:37, substituido 312m de trilho </t>
  </si>
  <si>
    <t>?</t>
  </si>
  <si>
    <t xml:space="preserve">Sem contato com equipe </t>
  </si>
  <si>
    <t xml:space="preserve">Não solicitou intervalo </t>
  </si>
  <si>
    <t>Osmar</t>
  </si>
  <si>
    <t xml:space="preserve">Equipe pronta 11:50, aguarda oportunidade </t>
  </si>
  <si>
    <t>Equipe pronta 11:50, aguarda oportunidade, em intervalo 12:10 até 14:10</t>
  </si>
  <si>
    <t>Daniell</t>
  </si>
  <si>
    <t>Equipe no local sem condições climáticas para realizar atividade - Chuva</t>
  </si>
  <si>
    <t>Equipe pronta 10:40, oportunidade após U68 as 12:20</t>
  </si>
  <si>
    <t>Equipe pronta 10:40, oportunidade após U68 as 12:20, em intervalo 12:33</t>
  </si>
  <si>
    <t>Executou somente correlatos</t>
  </si>
  <si>
    <t>Aguarda equipe informar pronto para alinhar intervalo, previsão de pronto 9h</t>
  </si>
  <si>
    <t xml:space="preserve">MC1 09:53, autorizado 10:21 em deslocamento para intervalo </t>
  </si>
  <si>
    <t xml:space="preserve">MC1 09:53, autorizado 10:21 em intervalo 12:02 até 14:03, 1020m de socaria </t>
  </si>
  <si>
    <t>Equipe pronta 9h, aguarda oportunidade de intervalo, em intervalo 11:40</t>
  </si>
  <si>
    <t>Equipe pronta 9h, aguarda oportunidade de intervalo, em intervalo 11:40, limpeza de 25m</t>
  </si>
  <si>
    <t xml:space="preserve">Equipe pronta 9h, sem oportunidade </t>
  </si>
  <si>
    <t>ZEM-1</t>
  </si>
  <si>
    <t>Não solicitou MC1</t>
  </si>
  <si>
    <t xml:space="preserve">MC1 10:02, autorizado 11:05, em deslocamento na serra </t>
  </si>
  <si>
    <t>Aguarda equipe informar pronto para alinhar intervalo, previsão de pronto 10h</t>
  </si>
  <si>
    <t xml:space="preserve">MC1 07:38, aguarda autorização CCO </t>
  </si>
  <si>
    <t xml:space="preserve">Cancelado devido fluxo de trens </t>
  </si>
  <si>
    <t xml:space="preserve">MC1 08:37, sem oportunidade </t>
  </si>
  <si>
    <t>Em intervalo 08:40 até 10:10</t>
  </si>
  <si>
    <t xml:space="preserve">Em intervalo 08:40 até 10:10, realizou 2 soldas </t>
  </si>
  <si>
    <t>-,</t>
  </si>
  <si>
    <t xml:space="preserve">Equipe pronta 08:43, aguarda alinhamento de faixa </t>
  </si>
  <si>
    <t xml:space="preserve">Equipe pronta 08:43, sem oportunidade </t>
  </si>
  <si>
    <t>ZXW-ZPT</t>
  </si>
  <si>
    <t>ZXWZPT</t>
  </si>
  <si>
    <t>Deslocamento para ZPT (segunda realiza inspeção ANTT)</t>
  </si>
  <si>
    <t>MC1 08:01, autorizado 09:28, em deslocamento para ZPT</t>
  </si>
  <si>
    <t>MC1 07:58, autorizado 08:02, em deslocamento para intervalo, em intervalo 08:46 até 09:46, finalizou OS solicitou faixa via 2 sem oportunidade.</t>
  </si>
  <si>
    <t>Diego</t>
  </si>
  <si>
    <t>Equipe no local, não necessita de intervalo, realizando correlatos</t>
  </si>
  <si>
    <t>ZBV3</t>
  </si>
  <si>
    <t>Trilheiro descarga</t>
  </si>
  <si>
    <t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</si>
  <si>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11&gt;00</t>
  </si>
  <si>
    <t>ZKEZGA-2</t>
  </si>
  <si>
    <t>ZKEZEV</t>
  </si>
  <si>
    <t>Posicionamento de dormentes</t>
  </si>
  <si>
    <t>Alison</t>
  </si>
  <si>
    <t>ZTP-ZEV</t>
  </si>
  <si>
    <t>ZPTZEV</t>
  </si>
  <si>
    <t>ZPT-ZPG-ZPT</t>
  </si>
  <si>
    <t>ZPTZPGZPT</t>
  </si>
  <si>
    <t>Inspeção ANTT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</si>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</sst>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41" headerRowBorderDxfId="239" tableBorderDxfId="240" totalsRowBorderDxfId="238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7"/>
    <tableColumn id="4" xr3:uid="{062C67FE-0D06-4582-BA9C-B087681F34EC}" name="SUB" dataDxfId="236"/>
    <tableColumn id="5" xr3:uid="{1DF130D1-4D15-4DFF-8266-F1B81CAA897E}" name="KM Inicio" dataDxfId="235"/>
    <tableColumn id="6" xr3:uid="{A344A0E9-F964-4FE5-9EB0-2661309404E9}" name="KM Fim" dataDxfId="234"/>
    <tableColumn id="7" xr3:uid="{B0ED4DF3-274E-46B6-A2D1-0985F47224C1}" name="Trecho" dataDxfId="233"/>
    <tableColumn id="8" xr3:uid="{1DE44FFC-B2F5-4DE5-A7E5-915DA69A16F8}" name="SB" dataDxfId="232"/>
    <tableColumn id="9" xr3:uid="{7841069B-E29E-4A5E-B561-931B24D14782}" name="NOME SUB" dataDxfId="231"/>
    <tableColumn id="10" xr3:uid="{01B251F8-5EA1-4C87-81E3-9BD14100B544}" name="Trecho Coordenação" dataDxfId="23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9"/>
    <tableColumn id="8" xr3:uid="{98E82858-1ECA-4DB3-8AE4-BBB972FC487D}" name="CORRELATO" dataDxfId="228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7" dataDxfId="226" headerRowBorderDxfId="224" tableBorderDxfId="225">
  <autoFilter ref="A1:A216" xr:uid="{0436727B-5FB8-4B0E-A1C6-DFB9231E4B16}"/>
  <tableColumns count="1">
    <tableColumn id="1" xr3:uid="{D0196BA9-8675-415E-BBE0-E5D0002285D2}" name="BLOCO" dataDxfId="223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8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ySplit="3" topLeftCell="BG4" activePane="bottomRight" state="frozen"/>
      <selection pane="bottomRight" activeCell="BK254" sqref="BK254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 t="s">
        <v>919</v>
      </c>
      <c r="B1" s="192" t="s">
        <v>920</v>
      </c>
      <c r="C1" s="193"/>
      <c r="D1" s="193"/>
      <c r="E1" s="3"/>
      <c r="F1" s="192" t="s">
        <v>921</v>
      </c>
      <c r="G1" s="193"/>
      <c r="H1" s="194"/>
      <c r="I1" s="193"/>
      <c r="J1" s="193"/>
      <c r="K1" s="193"/>
      <c r="L1" s="193"/>
      <c r="M1" s="193"/>
      <c r="N1" s="193"/>
      <c r="O1" s="193"/>
      <c r="P1" s="193"/>
      <c r="Q1" s="193"/>
      <c r="R1" s="193"/>
      <c r="S1" s="193"/>
      <c r="T1" s="193"/>
      <c r="U1" s="193"/>
      <c r="V1" s="193"/>
      <c r="W1" s="193"/>
      <c r="X1" s="193"/>
      <c r="Y1" s="193"/>
      <c r="Z1" s="193"/>
      <c r="AA1" s="193"/>
      <c r="AB1" s="193"/>
      <c r="AC1" s="193"/>
      <c r="AD1" s="193"/>
      <c r="AE1" s="193"/>
      <c r="AF1" s="193"/>
      <c r="AG1" s="195"/>
      <c r="AH1" s="5"/>
      <c r="AI1" s="202" t="s">
        <v>922</v>
      </c>
      <c r="AJ1" s="203"/>
      <c r="AK1" s="203"/>
      <c r="AL1" s="203"/>
      <c r="AM1" s="204"/>
      <c r="AN1" s="205"/>
      <c r="AO1" s="203"/>
      <c r="AP1" s="203"/>
      <c r="AQ1" s="203"/>
      <c r="AR1" s="203"/>
      <c r="AS1" s="203"/>
      <c r="AT1" s="203"/>
      <c r="AU1" s="203"/>
      <c r="AV1" s="203"/>
      <c r="AW1" s="203"/>
      <c r="AX1" s="203"/>
      <c r="AY1" s="203"/>
      <c r="AZ1" s="203"/>
      <c r="BA1" s="203"/>
      <c r="BB1" s="203"/>
      <c r="BC1" s="203"/>
      <c r="BD1" s="203"/>
      <c r="BE1" s="203"/>
      <c r="BF1" s="206"/>
      <c r="BG1" s="5"/>
      <c r="BH1" s="207" t="s">
        <v>923</v>
      </c>
      <c r="BI1" s="208"/>
      <c r="BJ1" s="208"/>
      <c r="BK1" s="209"/>
      <c r="BL1" s="5"/>
      <c r="BM1" s="199" t="s">
        <v>924</v>
      </c>
      <c r="BN1" s="200"/>
      <c r="BO1" s="200"/>
      <c r="BP1" s="200"/>
      <c r="BQ1" s="200"/>
      <c r="BR1" s="200"/>
      <c r="BS1" s="201"/>
      <c r="BT1" s="8"/>
    </row>
    <row r="2" spans="1:72" s="7" customFormat="1" ht="11.25">
      <c r="A2" s="1"/>
      <c r="B2" s="1"/>
      <c r="C2" s="2"/>
      <c r="D2" s="1"/>
      <c r="E2" s="3"/>
      <c r="F2" s="20" t="s">
        <v>925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926</v>
      </c>
      <c r="T2" s="21"/>
      <c r="U2" s="21"/>
      <c r="V2" s="21"/>
      <c r="W2" s="24"/>
      <c r="X2" s="21"/>
      <c r="Y2" s="22"/>
      <c r="Z2" s="4"/>
      <c r="AA2" s="20" t="s">
        <v>927</v>
      </c>
      <c r="AB2" s="21"/>
      <c r="AC2" s="21"/>
      <c r="AD2" s="21"/>
      <c r="AE2" s="21"/>
      <c r="AF2" s="21"/>
      <c r="AG2" s="22"/>
      <c r="AH2" s="5"/>
      <c r="AI2" s="202" t="s">
        <v>925</v>
      </c>
      <c r="AJ2" s="203"/>
      <c r="AK2" s="203"/>
      <c r="AL2" s="203"/>
      <c r="AM2" s="204"/>
      <c r="AN2" s="205"/>
      <c r="AO2" s="203"/>
      <c r="AP2" s="203"/>
      <c r="AQ2" s="206"/>
      <c r="AR2" s="6"/>
      <c r="AS2" s="202" t="s">
        <v>928</v>
      </c>
      <c r="AT2" s="203"/>
      <c r="AU2" s="203"/>
      <c r="AV2" s="203"/>
      <c r="AW2" s="203"/>
      <c r="AX2" s="203"/>
      <c r="AY2" s="206"/>
      <c r="AZ2" s="6"/>
      <c r="BA2" s="196" t="s">
        <v>929</v>
      </c>
      <c r="BB2" s="198"/>
      <c r="BC2" s="202" t="s">
        <v>926</v>
      </c>
      <c r="BD2" s="203"/>
      <c r="BE2" s="203"/>
      <c r="BF2" s="206"/>
      <c r="BG2" s="5"/>
      <c r="BH2" s="210"/>
      <c r="BI2" s="211"/>
      <c r="BJ2" s="211"/>
      <c r="BK2" s="212"/>
      <c r="BL2" s="5"/>
      <c r="BM2" s="213"/>
      <c r="BN2" s="214"/>
      <c r="BO2" s="214"/>
      <c r="BP2" s="214"/>
      <c r="BQ2" s="214"/>
      <c r="BR2" s="214"/>
      <c r="BS2" s="215"/>
      <c r="BT2" s="8"/>
    </row>
    <row r="3" spans="1:72" s="7" customFormat="1" ht="11.25">
      <c r="A3" s="1"/>
      <c r="B3" s="1"/>
      <c r="C3" s="2"/>
      <c r="D3" s="1"/>
      <c r="E3" s="48"/>
      <c r="F3" s="49" t="s">
        <v>930</v>
      </c>
      <c r="G3" s="50"/>
      <c r="H3" s="149" t="s">
        <v>931</v>
      </c>
      <c r="I3" s="51"/>
      <c r="J3" s="51"/>
      <c r="K3" s="51"/>
      <c r="L3" s="50"/>
      <c r="M3" s="51"/>
      <c r="N3" s="51"/>
      <c r="O3" s="49" t="s">
        <v>928</v>
      </c>
      <c r="P3" s="50"/>
      <c r="Q3" s="49" t="s">
        <v>932</v>
      </c>
      <c r="R3" s="50"/>
      <c r="S3" s="49" t="s">
        <v>933</v>
      </c>
      <c r="T3" s="51"/>
      <c r="U3" s="125"/>
      <c r="V3" s="50"/>
      <c r="W3" s="52" t="s">
        <v>934</v>
      </c>
      <c r="X3" s="53"/>
      <c r="Y3" s="54"/>
      <c r="Z3" s="55"/>
      <c r="AA3" s="56" t="s">
        <v>935</v>
      </c>
      <c r="AB3" s="57"/>
      <c r="AC3" s="57"/>
      <c r="AD3" s="58"/>
      <c r="AE3" s="59" t="s">
        <v>936</v>
      </c>
      <c r="AF3" s="60"/>
      <c r="AG3" s="61"/>
      <c r="AH3" s="62"/>
      <c r="AI3" s="196" t="s">
        <v>930</v>
      </c>
      <c r="AJ3" s="198"/>
      <c r="AK3" s="196" t="s">
        <v>931</v>
      </c>
      <c r="AL3" s="197"/>
      <c r="AM3" s="218"/>
      <c r="AN3" s="219"/>
      <c r="AO3" s="197"/>
      <c r="AP3" s="197"/>
      <c r="AQ3" s="198"/>
      <c r="AR3" s="63"/>
      <c r="AS3" s="190" t="s">
        <v>937</v>
      </c>
      <c r="AT3" s="191"/>
      <c r="AU3" s="190" t="s">
        <v>938</v>
      </c>
      <c r="AV3" s="191"/>
      <c r="AW3" s="190" t="s">
        <v>939</v>
      </c>
      <c r="AX3" s="191"/>
      <c r="AY3" s="63" t="s">
        <v>940</v>
      </c>
      <c r="AZ3" s="63"/>
      <c r="BA3" s="216"/>
      <c r="BB3" s="217"/>
      <c r="BC3" s="196" t="s">
        <v>933</v>
      </c>
      <c r="BD3" s="197"/>
      <c r="BE3" s="197"/>
      <c r="BF3" s="198"/>
      <c r="BG3" s="62"/>
      <c r="BH3" s="210"/>
      <c r="BI3" s="211"/>
      <c r="BJ3" s="211"/>
      <c r="BK3" s="212"/>
      <c r="BL3" s="62"/>
      <c r="BM3" s="199" t="s">
        <v>941</v>
      </c>
      <c r="BN3" s="200"/>
      <c r="BO3" s="200"/>
      <c r="BP3" s="201"/>
      <c r="BQ3" s="199" t="s">
        <v>707</v>
      </c>
      <c r="BR3" s="200"/>
      <c r="BS3" s="201"/>
      <c r="BT3" s="155"/>
    </row>
    <row r="4" spans="1:72" s="8" customFormat="1" ht="11.25">
      <c r="A4" s="39" t="s">
        <v>942</v>
      </c>
      <c r="B4" s="40" t="s">
        <v>943</v>
      </c>
      <c r="C4" s="41" t="s">
        <v>942</v>
      </c>
      <c r="D4" s="42" t="s">
        <v>944</v>
      </c>
      <c r="E4" s="43"/>
      <c r="F4" s="42" t="s">
        <v>944</v>
      </c>
      <c r="G4" s="39" t="s">
        <v>942</v>
      </c>
      <c r="H4" s="117" t="s">
        <v>943</v>
      </c>
      <c r="I4" s="40" t="s">
        <v>943</v>
      </c>
      <c r="J4" s="40" t="s">
        <v>943</v>
      </c>
      <c r="K4" s="40" t="s">
        <v>943</v>
      </c>
      <c r="L4" s="40" t="s">
        <v>943</v>
      </c>
      <c r="M4" s="40" t="s">
        <v>943</v>
      </c>
      <c r="N4" s="40" t="s">
        <v>943</v>
      </c>
      <c r="O4" s="40" t="s">
        <v>943</v>
      </c>
      <c r="P4" s="40" t="s">
        <v>943</v>
      </c>
      <c r="Q4" s="40" t="s">
        <v>943</v>
      </c>
      <c r="R4" s="39" t="s">
        <v>942</v>
      </c>
      <c r="S4" s="42" t="s">
        <v>944</v>
      </c>
      <c r="T4" s="42" t="s">
        <v>944</v>
      </c>
      <c r="U4" s="39" t="s">
        <v>942</v>
      </c>
      <c r="V4" s="44" t="s">
        <v>943</v>
      </c>
      <c r="W4" s="44" t="s">
        <v>943</v>
      </c>
      <c r="X4" s="42" t="s">
        <v>944</v>
      </c>
      <c r="Y4" s="42" t="s">
        <v>944</v>
      </c>
      <c r="Z4" s="42" t="s">
        <v>944</v>
      </c>
      <c r="AA4" s="40" t="s">
        <v>943</v>
      </c>
      <c r="AB4" s="42" t="s">
        <v>944</v>
      </c>
      <c r="AC4" s="42" t="s">
        <v>944</v>
      </c>
      <c r="AD4" s="40" t="s">
        <v>943</v>
      </c>
      <c r="AE4" s="40" t="s">
        <v>943</v>
      </c>
      <c r="AF4" s="40" t="s">
        <v>943</v>
      </c>
      <c r="AG4" s="40" t="s">
        <v>943</v>
      </c>
      <c r="AH4" s="45"/>
      <c r="AI4" s="42" t="s">
        <v>944</v>
      </c>
      <c r="AJ4" s="39" t="s">
        <v>942</v>
      </c>
      <c r="AK4" s="40" t="s">
        <v>943</v>
      </c>
      <c r="AL4" s="40" t="s">
        <v>943</v>
      </c>
      <c r="AM4" s="119" t="s">
        <v>943</v>
      </c>
      <c r="AN4" s="117" t="s">
        <v>943</v>
      </c>
      <c r="AO4" s="40" t="s">
        <v>943</v>
      </c>
      <c r="AP4" s="40" t="s">
        <v>943</v>
      </c>
      <c r="AQ4" s="40" t="s">
        <v>943</v>
      </c>
      <c r="AR4" s="40" t="s">
        <v>943</v>
      </c>
      <c r="AS4" s="40" t="s">
        <v>943</v>
      </c>
      <c r="AT4" s="40" t="s">
        <v>943</v>
      </c>
      <c r="AU4" s="40" t="s">
        <v>943</v>
      </c>
      <c r="AV4" s="40" t="s">
        <v>943</v>
      </c>
      <c r="AW4" s="40" t="s">
        <v>943</v>
      </c>
      <c r="AX4" s="40" t="s">
        <v>943</v>
      </c>
      <c r="AY4" s="39" t="s">
        <v>942</v>
      </c>
      <c r="AZ4" s="42" t="s">
        <v>944</v>
      </c>
      <c r="BA4" s="40" t="s">
        <v>943</v>
      </c>
      <c r="BB4" s="39" t="s">
        <v>942</v>
      </c>
      <c r="BC4" s="42" t="s">
        <v>944</v>
      </c>
      <c r="BD4" s="42" t="s">
        <v>944</v>
      </c>
      <c r="BE4" s="39" t="s">
        <v>942</v>
      </c>
      <c r="BF4" s="117" t="s">
        <v>943</v>
      </c>
      <c r="BG4" s="46" t="s">
        <v>945</v>
      </c>
      <c r="BH4" s="40" t="s">
        <v>943</v>
      </c>
      <c r="BI4" s="40" t="s">
        <v>943</v>
      </c>
      <c r="BJ4" s="40" t="s">
        <v>943</v>
      </c>
      <c r="BK4" s="40" t="s">
        <v>943</v>
      </c>
      <c r="BL4" s="46" t="s">
        <v>945</v>
      </c>
      <c r="BM4" s="42" t="s">
        <v>944</v>
      </c>
      <c r="BN4" s="42" t="s">
        <v>944</v>
      </c>
      <c r="BO4" s="42" t="s">
        <v>944</v>
      </c>
      <c r="BP4" s="40" t="s">
        <v>943</v>
      </c>
      <c r="BQ4" s="39" t="s">
        <v>942</v>
      </c>
      <c r="BR4" s="39" t="s">
        <v>942</v>
      </c>
      <c r="BS4" s="39" t="s">
        <v>942</v>
      </c>
    </row>
    <row r="5" spans="1:72" s="7" customFormat="1" ht="14.25" customHeight="1">
      <c r="A5" s="123" t="s">
        <v>946</v>
      </c>
      <c r="B5" s="123" t="s">
        <v>947</v>
      </c>
      <c r="C5" s="123" t="s">
        <v>948</v>
      </c>
      <c r="D5" s="123" t="s">
        <v>949</v>
      </c>
      <c r="E5" s="131" t="s">
        <v>950</v>
      </c>
      <c r="F5" s="123" t="s">
        <v>951</v>
      </c>
      <c r="G5" s="123" t="s">
        <v>952</v>
      </c>
      <c r="H5" s="123" t="s">
        <v>953</v>
      </c>
      <c r="I5" s="123" t="s">
        <v>954</v>
      </c>
      <c r="J5" s="123" t="s">
        <v>1</v>
      </c>
      <c r="K5" s="123" t="s">
        <v>955</v>
      </c>
      <c r="L5" s="123" t="s">
        <v>956</v>
      </c>
      <c r="M5" s="123" t="s">
        <v>957</v>
      </c>
      <c r="N5" s="123" t="s">
        <v>5</v>
      </c>
      <c r="O5" s="123" t="s">
        <v>958</v>
      </c>
      <c r="P5" s="123" t="s">
        <v>959</v>
      </c>
      <c r="Q5" s="123" t="s">
        <v>960</v>
      </c>
      <c r="R5" s="123" t="s">
        <v>961</v>
      </c>
      <c r="S5" s="123" t="s">
        <v>962</v>
      </c>
      <c r="T5" s="123" t="s">
        <v>963</v>
      </c>
      <c r="U5" s="123" t="s">
        <v>4</v>
      </c>
      <c r="V5" s="123" t="s">
        <v>964</v>
      </c>
      <c r="W5" s="123" t="s">
        <v>965</v>
      </c>
      <c r="X5" s="123" t="s">
        <v>966</v>
      </c>
      <c r="Y5" s="123" t="s">
        <v>967</v>
      </c>
      <c r="Z5" s="123" t="s">
        <v>376</v>
      </c>
      <c r="AA5" s="123" t="s">
        <v>968</v>
      </c>
      <c r="AB5" s="123" t="s">
        <v>969</v>
      </c>
      <c r="AC5" s="123" t="s">
        <v>970</v>
      </c>
      <c r="AD5" s="123" t="s">
        <v>971</v>
      </c>
      <c r="AE5" s="123" t="s">
        <v>972</v>
      </c>
      <c r="AF5" s="123" t="s">
        <v>973</v>
      </c>
      <c r="AG5" s="123" t="s">
        <v>974</v>
      </c>
      <c r="AH5" s="154" t="s">
        <v>975</v>
      </c>
      <c r="AI5" s="123" t="s">
        <v>976</v>
      </c>
      <c r="AJ5" s="123" t="s">
        <v>977</v>
      </c>
      <c r="AK5" s="123" t="s">
        <v>978</v>
      </c>
      <c r="AL5" s="123" t="s">
        <v>979</v>
      </c>
      <c r="AM5" s="123" t="s">
        <v>980</v>
      </c>
      <c r="AN5" s="123" t="s">
        <v>981</v>
      </c>
      <c r="AO5" s="123" t="s">
        <v>982</v>
      </c>
      <c r="AP5" s="123" t="s">
        <v>983</v>
      </c>
      <c r="AQ5" s="123" t="s">
        <v>984</v>
      </c>
      <c r="AR5" s="123" t="s">
        <v>985</v>
      </c>
      <c r="AS5" s="123" t="s">
        <v>986</v>
      </c>
      <c r="AT5" s="123" t="s">
        <v>987</v>
      </c>
      <c r="AU5" s="123" t="s">
        <v>988</v>
      </c>
      <c r="AV5" s="123" t="s">
        <v>989</v>
      </c>
      <c r="AW5" s="123" t="s">
        <v>990</v>
      </c>
      <c r="AX5" s="123" t="s">
        <v>991</v>
      </c>
      <c r="AY5" s="123" t="s">
        <v>940</v>
      </c>
      <c r="AZ5" s="123" t="s">
        <v>992</v>
      </c>
      <c r="BA5" s="123" t="s">
        <v>993</v>
      </c>
      <c r="BB5" s="123" t="s">
        <v>994</v>
      </c>
      <c r="BC5" s="123" t="s">
        <v>995</v>
      </c>
      <c r="BD5" s="123" t="s">
        <v>996</v>
      </c>
      <c r="BE5" s="123" t="s">
        <v>997</v>
      </c>
      <c r="BF5" s="123" t="s">
        <v>998</v>
      </c>
      <c r="BG5" s="154" t="s">
        <v>999</v>
      </c>
      <c r="BH5" s="123" t="s">
        <v>1000</v>
      </c>
      <c r="BI5" s="123" t="s">
        <v>1001</v>
      </c>
      <c r="BJ5" s="123" t="s">
        <v>1002</v>
      </c>
      <c r="BK5" s="123" t="s">
        <v>1003</v>
      </c>
      <c r="BL5" s="154" t="s">
        <v>1004</v>
      </c>
      <c r="BM5" s="123" t="s">
        <v>1005</v>
      </c>
      <c r="BN5" s="123" t="s">
        <v>1006</v>
      </c>
      <c r="BO5" s="123" t="s">
        <v>1007</v>
      </c>
      <c r="BP5" s="123" t="s">
        <v>1008</v>
      </c>
      <c r="BQ5" s="123" t="s">
        <v>1009</v>
      </c>
      <c r="BR5" s="123" t="s">
        <v>1010</v>
      </c>
      <c r="BS5" s="123" t="s">
        <v>1011</v>
      </c>
      <c r="BT5" s="8" t="s">
        <v>1012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1013</v>
      </c>
      <c r="W6" s="151" t="s">
        <v>1014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1013</v>
      </c>
      <c r="BG6" s="16"/>
      <c r="BH6" s="110">
        <v>0</v>
      </c>
      <c r="BI6" s="110" t="s">
        <v>1015</v>
      </c>
      <c r="BJ6" s="110" t="s">
        <v>1015</v>
      </c>
      <c r="BK6" s="110" t="s">
        <v>1015</v>
      </c>
      <c r="BL6" s="16"/>
      <c r="BM6" s="130" t="s">
        <v>402</v>
      </c>
      <c r="BN6" s="130" t="s">
        <v>422</v>
      </c>
      <c r="BO6" s="130" t="s">
        <v>538</v>
      </c>
      <c r="BP6" s="110" t="s">
        <v>1015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1016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1017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1018</v>
      </c>
      <c r="W7" s="151" t="s">
        <v>1019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1018</v>
      </c>
      <c r="BG7" s="16"/>
      <c r="BH7" s="110">
        <v>0</v>
      </c>
      <c r="BI7" s="110" t="s">
        <v>1020</v>
      </c>
      <c r="BJ7" s="110" t="s">
        <v>1020</v>
      </c>
      <c r="BK7" s="110" t="s">
        <v>1020</v>
      </c>
      <c r="BL7" s="16"/>
      <c r="BM7" s="130" t="s">
        <v>406</v>
      </c>
      <c r="BN7" s="130" t="s">
        <v>435</v>
      </c>
      <c r="BO7" s="130" t="s">
        <v>486</v>
      </c>
      <c r="BP7" s="110" t="s">
        <v>1020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1021</v>
      </c>
      <c r="W8" s="151" t="s">
        <v>1022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1021</v>
      </c>
      <c r="BG8" s="16"/>
      <c r="BH8" s="110">
        <v>2</v>
      </c>
      <c r="BI8" s="110" t="s">
        <v>1023</v>
      </c>
      <c r="BJ8" s="110" t="s">
        <v>1023</v>
      </c>
      <c r="BK8" s="110" t="s">
        <v>1023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1024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1025</v>
      </c>
      <c r="W9" s="151" t="s">
        <v>1026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1025</v>
      </c>
      <c r="BG9" s="16"/>
      <c r="BH9" s="17">
        <v>0</v>
      </c>
      <c r="BI9" s="17"/>
      <c r="BJ9" s="17" t="s">
        <v>1027</v>
      </c>
      <c r="BK9" s="17" t="s">
        <v>1028</v>
      </c>
      <c r="BL9" s="16"/>
      <c r="BM9" s="130" t="s">
        <v>406</v>
      </c>
      <c r="BN9" s="130" t="s">
        <v>435</v>
      </c>
      <c r="BO9" s="130" t="s">
        <v>497</v>
      </c>
      <c r="BP9" s="18" t="s">
        <v>1029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1030</v>
      </c>
      <c r="W10" s="151" t="s">
        <v>1014</v>
      </c>
      <c r="X10" s="104" t="s">
        <v>381</v>
      </c>
      <c r="Y10" s="129"/>
      <c r="Z10" s="104"/>
      <c r="AA10" s="105" t="s">
        <v>1031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1030</v>
      </c>
      <c r="BG10" s="16"/>
      <c r="BH10" s="17">
        <v>2</v>
      </c>
      <c r="BI10" s="17"/>
      <c r="BJ10" s="17" t="s">
        <v>1032</v>
      </c>
      <c r="BK10" s="17" t="s">
        <v>1033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1034</v>
      </c>
      <c r="W11" s="151" t="s">
        <v>1026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1034</v>
      </c>
      <c r="BG11" s="16"/>
      <c r="BH11" s="17">
        <v>2</v>
      </c>
      <c r="BI11" s="17"/>
      <c r="BJ11" s="17" t="s">
        <v>1035</v>
      </c>
      <c r="BK11" s="17" t="s">
        <v>1036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1037</v>
      </c>
      <c r="W12" s="151" t="s">
        <v>1026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1037</v>
      </c>
      <c r="BG12" s="16"/>
      <c r="BH12" s="17">
        <v>0</v>
      </c>
      <c r="BI12" s="17"/>
      <c r="BJ12" s="17" t="s">
        <v>1038</v>
      </c>
      <c r="BK12" s="18" t="s">
        <v>1039</v>
      </c>
      <c r="BL12" s="16"/>
      <c r="BM12" s="130" t="s">
        <v>396</v>
      </c>
      <c r="BN12" s="130" t="s">
        <v>430</v>
      </c>
      <c r="BO12" s="130" t="s">
        <v>430</v>
      </c>
      <c r="BP12" s="18" t="s">
        <v>1040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1013</v>
      </c>
      <c r="W13" s="151" t="s">
        <v>1014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1013</v>
      </c>
      <c r="BG13" s="16"/>
      <c r="BH13" s="17">
        <v>0</v>
      </c>
      <c r="BI13" s="17"/>
      <c r="BJ13" s="17" t="s">
        <v>1041</v>
      </c>
      <c r="BK13" s="17" t="s">
        <v>1041</v>
      </c>
      <c r="BL13" s="16"/>
      <c r="BM13" s="130" t="s">
        <v>396</v>
      </c>
      <c r="BN13" s="130" t="s">
        <v>430</v>
      </c>
      <c r="BO13" s="130" t="s">
        <v>430</v>
      </c>
      <c r="BP13" s="18" t="s">
        <v>1040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1042</v>
      </c>
      <c r="W14" s="151" t="s">
        <v>1043</v>
      </c>
      <c r="X14" s="104" t="s">
        <v>386</v>
      </c>
      <c r="Y14" s="129"/>
      <c r="Z14" s="104"/>
      <c r="AA14" s="105" t="s">
        <v>1044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1042</v>
      </c>
      <c r="BG14" s="16"/>
      <c r="BH14" s="17">
        <v>0</v>
      </c>
      <c r="BI14" s="17"/>
      <c r="BJ14" s="17" t="s">
        <v>1045</v>
      </c>
      <c r="BK14" s="17" t="s">
        <v>1045</v>
      </c>
      <c r="BL14" s="16"/>
      <c r="BM14" s="130" t="s">
        <v>406</v>
      </c>
      <c r="BN14" s="130" t="s">
        <v>435</v>
      </c>
      <c r="BO14" s="130" t="s">
        <v>497</v>
      </c>
      <c r="BP14" s="18" t="s">
        <v>1046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1047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1048</v>
      </c>
      <c r="W15" s="151" t="s">
        <v>1026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1048</v>
      </c>
      <c r="BG15" s="16"/>
      <c r="BH15" s="17">
        <v>0</v>
      </c>
      <c r="BI15" s="17"/>
      <c r="BJ15" s="17" t="s">
        <v>1049</v>
      </c>
      <c r="BK15" s="110" t="s">
        <v>1049</v>
      </c>
      <c r="BL15" s="16"/>
      <c r="BM15" s="130" t="s">
        <v>407</v>
      </c>
      <c r="BN15" s="130" t="s">
        <v>435</v>
      </c>
      <c r="BO15" s="130" t="s">
        <v>486</v>
      </c>
      <c r="BP15" s="18" t="s">
        <v>1050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1051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1052</v>
      </c>
      <c r="W16" s="151" t="s">
        <v>1053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1052</v>
      </c>
      <c r="BG16" s="16"/>
      <c r="BH16" s="17">
        <v>2</v>
      </c>
      <c r="BI16" s="17"/>
      <c r="BJ16" s="17" t="s">
        <v>1054</v>
      </c>
      <c r="BK16" s="17" t="s">
        <v>1054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1052</v>
      </c>
      <c r="W17" s="151" t="s">
        <v>1055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1052</v>
      </c>
      <c r="BG17" s="16"/>
      <c r="BH17" s="17">
        <v>0</v>
      </c>
      <c r="BI17" s="17"/>
      <c r="BJ17" s="17" t="s">
        <v>1038</v>
      </c>
      <c r="BK17" s="18" t="s">
        <v>1039</v>
      </c>
      <c r="BL17" s="16"/>
      <c r="BM17" s="130" t="s">
        <v>396</v>
      </c>
      <c r="BN17" s="130" t="s">
        <v>430</v>
      </c>
      <c r="BO17" s="130" t="s">
        <v>430</v>
      </c>
      <c r="BP17" s="18" t="s">
        <v>1040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1030</v>
      </c>
      <c r="W18" s="151" t="s">
        <v>1056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1030</v>
      </c>
      <c r="BG18" s="16"/>
      <c r="BH18" s="17">
        <v>2</v>
      </c>
      <c r="BI18" s="17"/>
      <c r="BJ18" s="17" t="s">
        <v>1057</v>
      </c>
      <c r="BK18" s="17" t="s">
        <v>1057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1058</v>
      </c>
      <c r="I19" s="106" t="s">
        <v>1058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1059</v>
      </c>
      <c r="W19" s="151" t="s">
        <v>1014</v>
      </c>
      <c r="X19" s="104" t="s">
        <v>386</v>
      </c>
      <c r="Y19" s="129"/>
      <c r="Z19" s="104"/>
      <c r="AA19" s="105" t="s">
        <v>1060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1061</v>
      </c>
      <c r="BK19" s="18" t="s">
        <v>1062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1042</v>
      </c>
      <c r="W20" s="151" t="s">
        <v>1055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1042</v>
      </c>
      <c r="BG20" s="16"/>
      <c r="BH20" s="17">
        <v>2</v>
      </c>
      <c r="BI20" s="17"/>
      <c r="BJ20" s="17" t="s">
        <v>1063</v>
      </c>
      <c r="BK20" s="17" t="s">
        <v>1064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1065</v>
      </c>
      <c r="W21" s="151" t="s">
        <v>1026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1065</v>
      </c>
      <c r="BG21" s="16"/>
      <c r="BH21" s="17">
        <v>0</v>
      </c>
      <c r="BI21" s="17"/>
      <c r="BJ21" s="17" t="s">
        <v>1066</v>
      </c>
      <c r="BK21" s="17" t="s">
        <v>1066</v>
      </c>
      <c r="BL21" s="16"/>
      <c r="BM21" s="130" t="s">
        <v>396</v>
      </c>
      <c r="BN21" s="130" t="s">
        <v>430</v>
      </c>
      <c r="BO21" s="130" t="s">
        <v>430</v>
      </c>
      <c r="BP21" s="18" t="s">
        <v>1067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1065</v>
      </c>
      <c r="W22" s="151" t="s">
        <v>1026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1065</v>
      </c>
      <c r="BG22" s="16"/>
      <c r="BH22" s="17">
        <v>0</v>
      </c>
      <c r="BI22" s="17"/>
      <c r="BJ22" s="17" t="s">
        <v>1066</v>
      </c>
      <c r="BK22" s="17" t="s">
        <v>1066</v>
      </c>
      <c r="BL22" s="16"/>
      <c r="BM22" s="130" t="s">
        <v>396</v>
      </c>
      <c r="BN22" s="130" t="s">
        <v>430</v>
      </c>
      <c r="BO22" s="130" t="s">
        <v>430</v>
      </c>
      <c r="BP22" s="18" t="s">
        <v>1067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1065</v>
      </c>
      <c r="W23" s="151" t="s">
        <v>1068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1065</v>
      </c>
      <c r="BG23" s="16"/>
      <c r="BH23" s="17">
        <v>0</v>
      </c>
      <c r="BI23" s="17"/>
      <c r="BJ23" s="17" t="s">
        <v>1039</v>
      </c>
      <c r="BK23" s="17" t="s">
        <v>1039</v>
      </c>
      <c r="BL23" s="16"/>
      <c r="BM23" s="130" t="s">
        <v>396</v>
      </c>
      <c r="BN23" s="130" t="s">
        <v>430</v>
      </c>
      <c r="BO23" s="130" t="s">
        <v>430</v>
      </c>
      <c r="BP23" s="18" t="s">
        <v>1039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1069</v>
      </c>
      <c r="I24" s="106" t="s">
        <v>1069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1070</v>
      </c>
      <c r="W24" s="151" t="s">
        <v>1071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1070</v>
      </c>
      <c r="BG24" s="16"/>
      <c r="BH24" s="17">
        <v>0</v>
      </c>
      <c r="BI24" s="17"/>
      <c r="BJ24" s="17" t="s">
        <v>1039</v>
      </c>
      <c r="BK24" s="17" t="s">
        <v>1039</v>
      </c>
      <c r="BL24" s="16"/>
      <c r="BM24" s="130" t="s">
        <v>396</v>
      </c>
      <c r="BN24" s="130" t="s">
        <v>430</v>
      </c>
      <c r="BO24" s="130" t="s">
        <v>430</v>
      </c>
      <c r="BP24" s="18" t="s">
        <v>1039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1072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1073</v>
      </c>
      <c r="W25" s="151" t="s">
        <v>1014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1073</v>
      </c>
      <c r="BG25" s="16"/>
      <c r="BH25" s="17">
        <v>0</v>
      </c>
      <c r="BI25" s="17"/>
      <c r="BJ25" s="17" t="s">
        <v>1074</v>
      </c>
      <c r="BK25" s="17" t="s">
        <v>1074</v>
      </c>
      <c r="BL25" s="16"/>
      <c r="BM25" s="130" t="s">
        <v>396</v>
      </c>
      <c r="BN25" s="130" t="s">
        <v>430</v>
      </c>
      <c r="BO25" s="130" t="s">
        <v>430</v>
      </c>
      <c r="BP25" s="18" t="s">
        <v>1039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1075</v>
      </c>
      <c r="W26" s="151" t="s">
        <v>1026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1075</v>
      </c>
      <c r="BG26" s="16"/>
      <c r="BH26" s="17">
        <v>0</v>
      </c>
      <c r="BI26" s="17"/>
      <c r="BJ26" s="17" t="s">
        <v>1076</v>
      </c>
      <c r="BK26" s="17" t="s">
        <v>1076</v>
      </c>
      <c r="BL26" s="16"/>
      <c r="BM26" s="130" t="s">
        <v>396</v>
      </c>
      <c r="BN26" s="130" t="s">
        <v>430</v>
      </c>
      <c r="BO26" s="130" t="s">
        <v>430</v>
      </c>
      <c r="BP26" s="18" t="s">
        <v>1040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1075</v>
      </c>
      <c r="W27" s="151" t="s">
        <v>1026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1075</v>
      </c>
      <c r="BG27" s="16"/>
      <c r="BH27" s="17">
        <v>0</v>
      </c>
      <c r="BI27" s="17"/>
      <c r="BJ27" s="17" t="s">
        <v>1076</v>
      </c>
      <c r="BK27" s="17" t="s">
        <v>1076</v>
      </c>
      <c r="BL27" s="16"/>
      <c r="BM27" s="130" t="s">
        <v>396</v>
      </c>
      <c r="BN27" s="130" t="s">
        <v>430</v>
      </c>
      <c r="BO27" s="130" t="s">
        <v>430</v>
      </c>
      <c r="BP27" s="18" t="s">
        <v>1040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1075</v>
      </c>
      <c r="W28" s="151" t="s">
        <v>1026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1075</v>
      </c>
      <c r="BG28" s="16"/>
      <c r="BH28" s="17">
        <v>0</v>
      </c>
      <c r="BI28" s="17"/>
      <c r="BJ28" s="17" t="s">
        <v>1076</v>
      </c>
      <c r="BK28" s="17" t="s">
        <v>1076</v>
      </c>
      <c r="BL28" s="16"/>
      <c r="BM28" s="130" t="s">
        <v>396</v>
      </c>
      <c r="BN28" s="130" t="s">
        <v>430</v>
      </c>
      <c r="BO28" s="130" t="s">
        <v>430</v>
      </c>
      <c r="BP28" s="18" t="s">
        <v>1040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1075</v>
      </c>
      <c r="W29" s="151" t="s">
        <v>1026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1075</v>
      </c>
      <c r="BG29" s="16"/>
      <c r="BH29" s="17">
        <v>0</v>
      </c>
      <c r="BI29" s="17"/>
      <c r="BJ29" s="17" t="s">
        <v>1076</v>
      </c>
      <c r="BK29" s="17" t="s">
        <v>1076</v>
      </c>
      <c r="BL29" s="16"/>
      <c r="BM29" s="130" t="s">
        <v>396</v>
      </c>
      <c r="BN29" s="130" t="s">
        <v>430</v>
      </c>
      <c r="BO29" s="130" t="s">
        <v>430</v>
      </c>
      <c r="BP29" s="18" t="s">
        <v>1040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1077</v>
      </c>
      <c r="N30" s="105" t="s">
        <v>1078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1079</v>
      </c>
      <c r="W30" s="151" t="s">
        <v>1080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1079</v>
      </c>
      <c r="BG30" s="16"/>
      <c r="BH30" s="17">
        <v>2</v>
      </c>
      <c r="BI30" s="17"/>
      <c r="BJ30" s="17" t="s">
        <v>1081</v>
      </c>
      <c r="BK30" s="17" t="s">
        <v>1081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1013</v>
      </c>
      <c r="W31" s="151" t="s">
        <v>1026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1013</v>
      </c>
      <c r="BG31" s="16"/>
      <c r="BH31" s="17">
        <v>0</v>
      </c>
      <c r="BI31" s="17"/>
      <c r="BJ31" s="17" t="s">
        <v>1082</v>
      </c>
      <c r="BK31" s="17" t="s">
        <v>1082</v>
      </c>
      <c r="BL31" s="16"/>
      <c r="BM31" s="130" t="s">
        <v>396</v>
      </c>
      <c r="BN31" s="130" t="s">
        <v>430</v>
      </c>
      <c r="BO31" s="130" t="s">
        <v>430</v>
      </c>
      <c r="BP31" s="18" t="s">
        <v>1040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1083</v>
      </c>
      <c r="I32" s="106" t="s">
        <v>1016</v>
      </c>
      <c r="J32" s="105">
        <v>92</v>
      </c>
      <c r="K32" s="105">
        <v>83.7</v>
      </c>
      <c r="L32" s="105" t="s">
        <v>558</v>
      </c>
      <c r="M32" s="105" t="s">
        <v>1084</v>
      </c>
      <c r="N32" s="105" t="s">
        <v>1085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1052</v>
      </c>
      <c r="W32" s="151" t="s">
        <v>1086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1052</v>
      </c>
      <c r="BG32" s="16"/>
      <c r="BH32" s="17">
        <v>0</v>
      </c>
      <c r="BI32" s="17"/>
      <c r="BJ32" s="17" t="s">
        <v>1038</v>
      </c>
      <c r="BK32" s="18" t="s">
        <v>1087</v>
      </c>
      <c r="BL32" s="16" t="s">
        <v>1088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1052</v>
      </c>
      <c r="W33" s="151" t="s">
        <v>1089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1052</v>
      </c>
      <c r="BG33" s="16"/>
      <c r="BH33" s="17">
        <v>0</v>
      </c>
      <c r="BI33" s="17"/>
      <c r="BJ33" s="17" t="s">
        <v>1038</v>
      </c>
      <c r="BK33" s="18" t="s">
        <v>1039</v>
      </c>
      <c r="BL33" s="16"/>
      <c r="BM33" s="130" t="s">
        <v>396</v>
      </c>
      <c r="BN33" s="130" t="s">
        <v>430</v>
      </c>
      <c r="BO33" s="130" t="s">
        <v>430</v>
      </c>
      <c r="BP33" s="18" t="s">
        <v>1040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1021</v>
      </c>
      <c r="W34" s="151" t="s">
        <v>1022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1021</v>
      </c>
      <c r="BG34" s="16"/>
      <c r="BH34" s="17">
        <v>2</v>
      </c>
      <c r="BI34" s="17"/>
      <c r="BJ34" s="17" t="s">
        <v>1090</v>
      </c>
      <c r="BK34" s="17" t="s">
        <v>1091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1092</v>
      </c>
      <c r="W35" s="151" t="s">
        <v>1093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1092</v>
      </c>
      <c r="W36" s="151" t="s">
        <v>1094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1095</v>
      </c>
      <c r="W37" s="151" t="s">
        <v>1096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1059</v>
      </c>
      <c r="W38" s="151" t="s">
        <v>1096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1097</v>
      </c>
      <c r="I39" s="106" t="s">
        <v>1097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1075</v>
      </c>
      <c r="W39" s="151" t="s">
        <v>1098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1097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1099</v>
      </c>
      <c r="W40" s="151" t="s">
        <v>1100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1099</v>
      </c>
      <c r="W41" s="151" t="s">
        <v>1101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1102</v>
      </c>
      <c r="I42" s="106" t="s">
        <v>1102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1099</v>
      </c>
      <c r="W42" s="151" t="s">
        <v>1103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1099</v>
      </c>
      <c r="W43" s="151" t="s">
        <v>1104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1105</v>
      </c>
      <c r="N44" s="127" t="s">
        <v>1106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1099</v>
      </c>
      <c r="W44" s="151" t="s">
        <v>1107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1037</v>
      </c>
      <c r="W45" s="151" t="s">
        <v>1026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1017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1025</v>
      </c>
      <c r="W46" s="151" t="s">
        <v>1108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1013</v>
      </c>
      <c r="W47" s="151" t="s">
        <v>1071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1013</v>
      </c>
      <c r="W48" s="151" t="s">
        <v>1109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1110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1013</v>
      </c>
      <c r="W49" s="151" t="s">
        <v>1111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1112</v>
      </c>
      <c r="W50" s="151" t="s">
        <v>1113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1013</v>
      </c>
      <c r="W51" s="151" t="s">
        <v>1114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1051</v>
      </c>
      <c r="I52" s="106" t="s">
        <v>1051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1073</v>
      </c>
      <c r="W52" s="151" t="s">
        <v>1014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1051</v>
      </c>
      <c r="I53" s="106" t="s">
        <v>1051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1013</v>
      </c>
      <c r="W53" s="151" t="s">
        <v>1115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1092</v>
      </c>
      <c r="W54" s="151" t="s">
        <v>1116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1117</v>
      </c>
      <c r="W55" s="151" t="s">
        <v>1093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1024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1025</v>
      </c>
      <c r="W56" s="151" t="s">
        <v>1026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1030</v>
      </c>
      <c r="W57" s="151" t="s">
        <v>1014</v>
      </c>
      <c r="X57" s="104" t="s">
        <v>381</v>
      </c>
      <c r="Y57" s="129" t="s">
        <v>380</v>
      </c>
      <c r="Z57" s="104"/>
      <c r="AA57" s="105" t="s">
        <v>1031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1118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1119</v>
      </c>
      <c r="W58" s="151" t="s">
        <v>1093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1042</v>
      </c>
      <c r="W59" s="151" t="s">
        <v>1043</v>
      </c>
      <c r="X59" s="104" t="s">
        <v>386</v>
      </c>
      <c r="Y59" s="129" t="s">
        <v>389</v>
      </c>
      <c r="Z59" s="104"/>
      <c r="AA59" s="105" t="s">
        <v>1044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1120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1047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1048</v>
      </c>
      <c r="W60" s="151" t="s">
        <v>1026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1121</v>
      </c>
      <c r="I61" s="106" t="s">
        <v>1121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1122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1059</v>
      </c>
      <c r="W61" s="151" t="s">
        <v>1123</v>
      </c>
      <c r="X61" s="104" t="s">
        <v>381</v>
      </c>
      <c r="Y61" s="129" t="s">
        <v>380</v>
      </c>
      <c r="Z61" s="104"/>
      <c r="AA61" s="105" t="s">
        <v>1124</v>
      </c>
      <c r="AB61" s="103" t="s">
        <v>388</v>
      </c>
      <c r="AC61" s="152" t="s">
        <v>371</v>
      </c>
      <c r="AD61" s="107">
        <v>0.33333333333333331</v>
      </c>
      <c r="AE61" s="172" t="s">
        <v>1125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1042</v>
      </c>
      <c r="W62" s="151" t="s">
        <v>1055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1072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1073</v>
      </c>
      <c r="W63" s="151" t="s">
        <v>1014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1021</v>
      </c>
      <c r="W64" s="151" t="s">
        <v>1022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1121</v>
      </c>
      <c r="I67" s="106" t="s">
        <v>1121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1122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1059</v>
      </c>
      <c r="W67" s="151" t="s">
        <v>1123</v>
      </c>
      <c r="X67" s="104" t="s">
        <v>381</v>
      </c>
      <c r="Y67" s="129" t="s">
        <v>380</v>
      </c>
      <c r="Z67" s="104"/>
      <c r="AA67" s="105" t="s">
        <v>1124</v>
      </c>
      <c r="AB67" s="103" t="s">
        <v>388</v>
      </c>
      <c r="AC67" s="152" t="s">
        <v>371</v>
      </c>
      <c r="AD67" s="107">
        <v>0.33333333333333331</v>
      </c>
      <c r="AE67" s="172" t="s">
        <v>1125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1126</v>
      </c>
      <c r="BK67" s="17" t="s">
        <v>1126</v>
      </c>
      <c r="BL67" s="16"/>
      <c r="BM67" s="130" t="s">
        <v>398</v>
      </c>
      <c r="BN67" s="130" t="s">
        <v>420</v>
      </c>
      <c r="BO67" s="130" t="s">
        <v>484</v>
      </c>
      <c r="BP67" s="18" t="s">
        <v>1126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1092</v>
      </c>
      <c r="W68" s="151" t="s">
        <v>1093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1127</v>
      </c>
      <c r="BK68" s="18" t="s">
        <v>1127</v>
      </c>
      <c r="BL68" s="16"/>
      <c r="BM68" s="130" t="s">
        <v>405</v>
      </c>
      <c r="BN68" s="130" t="s">
        <v>434</v>
      </c>
      <c r="BO68" s="130" t="s">
        <v>495</v>
      </c>
      <c r="BP68" s="18" t="s">
        <v>1127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1024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1025</v>
      </c>
      <c r="W69" s="151" t="s">
        <v>1026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1128</v>
      </c>
      <c r="BK69" s="17" t="s">
        <v>1128</v>
      </c>
      <c r="BL69" s="16"/>
      <c r="BM69" s="130" t="s">
        <v>406</v>
      </c>
      <c r="BN69" s="130" t="s">
        <v>435</v>
      </c>
      <c r="BO69" s="130" t="s">
        <v>497</v>
      </c>
      <c r="BP69" s="18" t="s">
        <v>1129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1030</v>
      </c>
      <c r="W70" s="151" t="s">
        <v>1014</v>
      </c>
      <c r="X70" s="104" t="s">
        <v>381</v>
      </c>
      <c r="Y70" s="129" t="s">
        <v>380</v>
      </c>
      <c r="Z70" s="104"/>
      <c r="AA70" s="105" t="s">
        <v>1031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1130</v>
      </c>
      <c r="BK70" s="18" t="s">
        <v>1130</v>
      </c>
      <c r="BL70" s="16"/>
      <c r="BM70" s="130" t="s">
        <v>403</v>
      </c>
      <c r="BN70" s="130" t="s">
        <v>423</v>
      </c>
      <c r="BO70" s="130" t="s">
        <v>490</v>
      </c>
      <c r="BP70" s="18" t="s">
        <v>1130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1042</v>
      </c>
      <c r="W71" s="151" t="s">
        <v>1055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1131</v>
      </c>
      <c r="BK71" s="18" t="s">
        <v>1131</v>
      </c>
      <c r="BL71" s="16"/>
      <c r="BM71" s="130" t="s">
        <v>405</v>
      </c>
      <c r="BN71" s="130" t="s">
        <v>434</v>
      </c>
      <c r="BO71" s="130" t="s">
        <v>495</v>
      </c>
      <c r="BP71" s="18" t="s">
        <v>1131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1042</v>
      </c>
      <c r="W72" s="151" t="s">
        <v>1043</v>
      </c>
      <c r="X72" s="104" t="s">
        <v>386</v>
      </c>
      <c r="Y72" s="129" t="s">
        <v>389</v>
      </c>
      <c r="Z72" s="104"/>
      <c r="AA72" s="105" t="s">
        <v>1044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1132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1118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1119</v>
      </c>
      <c r="W73" s="151" t="s">
        <v>1093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1133</v>
      </c>
      <c r="BK73" s="17" t="s">
        <v>1133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1134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1092</v>
      </c>
      <c r="W75" s="151" t="s">
        <v>1094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1135</v>
      </c>
      <c r="BK75" s="17" t="s">
        <v>1136</v>
      </c>
      <c r="BL75" s="16"/>
      <c r="BM75" s="130" t="s">
        <v>405</v>
      </c>
      <c r="BN75" s="130" t="s">
        <v>434</v>
      </c>
      <c r="BO75" s="130" t="s">
        <v>495</v>
      </c>
      <c r="BP75" s="18" t="s">
        <v>1136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1021</v>
      </c>
      <c r="W76" s="151" t="s">
        <v>1022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1137</v>
      </c>
      <c r="BK76" s="17" t="s">
        <v>1137</v>
      </c>
      <c r="BL76" s="16"/>
      <c r="BM76" s="130" t="s">
        <v>405</v>
      </c>
      <c r="BN76" s="130" t="s">
        <v>434</v>
      </c>
      <c r="BO76" s="130" t="s">
        <v>495</v>
      </c>
      <c r="BP76" s="18" t="s">
        <v>1137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1095</v>
      </c>
      <c r="W77" s="151" t="s">
        <v>1096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1138</v>
      </c>
      <c r="BK77" s="17" t="s">
        <v>1138</v>
      </c>
      <c r="BL77" s="16"/>
      <c r="BM77" s="130" t="s">
        <v>405</v>
      </c>
      <c r="BN77" s="130" t="s">
        <v>434</v>
      </c>
      <c r="BO77" s="130" t="s">
        <v>495</v>
      </c>
      <c r="BP77" s="18" t="s">
        <v>1138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1059</v>
      </c>
      <c r="W78" s="151" t="s">
        <v>1096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1138</v>
      </c>
      <c r="BK78" s="17" t="s">
        <v>1138</v>
      </c>
      <c r="BL78" s="16"/>
      <c r="BM78" s="130" t="s">
        <v>405</v>
      </c>
      <c r="BN78" s="130" t="s">
        <v>434</v>
      </c>
      <c r="BO78" s="130" t="s">
        <v>495</v>
      </c>
      <c r="BP78" s="17" t="s">
        <v>1138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1072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1073</v>
      </c>
      <c r="W79" s="151" t="s">
        <v>1014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1139</v>
      </c>
      <c r="BK79" s="17" t="s">
        <v>1139</v>
      </c>
      <c r="BL79" s="16"/>
      <c r="BM79" s="130" t="s">
        <v>405</v>
      </c>
      <c r="BN79" s="130" t="s">
        <v>434</v>
      </c>
      <c r="BO79" s="130" t="s">
        <v>495</v>
      </c>
      <c r="BP79" s="17" t="s">
        <v>1139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 hidden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1105</v>
      </c>
      <c r="N81" s="127" t="s">
        <v>1106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1099</v>
      </c>
      <c r="W81" s="151" t="s">
        <v>1107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1140</v>
      </c>
      <c r="BK81" s="176" t="s">
        <v>1141</v>
      </c>
      <c r="BL81" s="16"/>
      <c r="BM81" s="130" t="s">
        <v>401</v>
      </c>
      <c r="BN81" s="130" t="s">
        <v>421</v>
      </c>
      <c r="BO81" s="130" t="s">
        <v>487</v>
      </c>
      <c r="BP81" s="18" t="s">
        <v>1141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1097</v>
      </c>
      <c r="I82" s="106" t="s">
        <v>1097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1075</v>
      </c>
      <c r="W82" s="151" t="s">
        <v>1098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1142</v>
      </c>
      <c r="BK82" s="18" t="s">
        <v>1142</v>
      </c>
      <c r="BL82" s="16"/>
      <c r="BM82" s="130" t="s">
        <v>401</v>
      </c>
      <c r="BN82" s="130" t="s">
        <v>421</v>
      </c>
      <c r="BO82" s="130" t="s">
        <v>487</v>
      </c>
      <c r="BP82" s="18" t="s">
        <v>1142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1097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1099</v>
      </c>
      <c r="W83" s="151" t="s">
        <v>1100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1143</v>
      </c>
      <c r="BK83" s="176" t="s">
        <v>1144</v>
      </c>
      <c r="BL83" s="16"/>
      <c r="BM83" s="130" t="s">
        <v>401</v>
      </c>
      <c r="BN83" s="130" t="s">
        <v>431</v>
      </c>
      <c r="BO83" s="130" t="s">
        <v>487</v>
      </c>
      <c r="BP83" s="18" t="s">
        <v>1144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1099</v>
      </c>
      <c r="W84" s="151" t="s">
        <v>1101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1145</v>
      </c>
      <c r="BK84" s="176" t="s">
        <v>1145</v>
      </c>
      <c r="BL84" s="16"/>
      <c r="BM84" s="130" t="s">
        <v>408</v>
      </c>
      <c r="BN84" s="130" t="s">
        <v>426</v>
      </c>
      <c r="BO84" s="130" t="s">
        <v>498</v>
      </c>
      <c r="BP84" s="18" t="s">
        <v>1145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1102</v>
      </c>
      <c r="I85" s="106" t="s">
        <v>1102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1099</v>
      </c>
      <c r="W85" s="151" t="s">
        <v>1103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1146</v>
      </c>
      <c r="BK85" s="18" t="s">
        <v>1147</v>
      </c>
      <c r="BL85" s="16"/>
      <c r="BM85" s="130" t="s">
        <v>401</v>
      </c>
      <c r="BN85" s="130" t="s">
        <v>421</v>
      </c>
      <c r="BO85" s="130" t="s">
        <v>487</v>
      </c>
      <c r="BP85" s="18" t="s">
        <v>1147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1099</v>
      </c>
      <c r="W86" s="151" t="s">
        <v>1104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1148</v>
      </c>
      <c r="BK86" s="18" t="s">
        <v>1149</v>
      </c>
      <c r="BL86" s="16"/>
      <c r="BM86" s="130" t="s">
        <v>401</v>
      </c>
      <c r="BN86" s="130" t="s">
        <v>421</v>
      </c>
      <c r="BO86" s="130" t="s">
        <v>487</v>
      </c>
      <c r="BP86" s="18" t="s">
        <v>1149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1037</v>
      </c>
      <c r="W88" s="151" t="s">
        <v>1026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1150</v>
      </c>
      <c r="BK88" s="18" t="s">
        <v>1150</v>
      </c>
      <c r="BL88" s="16"/>
      <c r="BM88" s="130" t="s">
        <v>412</v>
      </c>
      <c r="BN88" s="130" t="s">
        <v>436</v>
      </c>
      <c r="BO88" s="130" t="s">
        <v>436</v>
      </c>
      <c r="BP88" s="18" t="s">
        <v>1150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1017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1025</v>
      </c>
      <c r="W89" s="151" t="s">
        <v>1108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1151</v>
      </c>
      <c r="BK89" s="17" t="s">
        <v>1151</v>
      </c>
      <c r="BL89" s="16"/>
      <c r="BM89" s="130" t="s">
        <v>416</v>
      </c>
      <c r="BN89" s="130" t="s">
        <v>416</v>
      </c>
      <c r="BO89" s="130" t="s">
        <v>416</v>
      </c>
      <c r="BP89" s="18" t="s">
        <v>1151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1013</v>
      </c>
      <c r="W91" s="151" t="s">
        <v>1109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1152</v>
      </c>
      <c r="BK91" s="17" t="s">
        <v>1153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1013</v>
      </c>
      <c r="W92" s="151" t="s">
        <v>1071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1154</v>
      </c>
      <c r="BK92" s="17" t="s">
        <v>1155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1013</v>
      </c>
      <c r="W93" s="151" t="s">
        <v>1111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1152</v>
      </c>
      <c r="BK93" s="17" t="s">
        <v>1153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1112</v>
      </c>
      <c r="W95" s="151" t="s">
        <v>1113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1156</v>
      </c>
      <c r="BK95" s="17" t="s">
        <v>1156</v>
      </c>
      <c r="BL95" s="16"/>
      <c r="BM95" s="130" t="s">
        <v>411</v>
      </c>
      <c r="BN95" s="130" t="s">
        <v>401</v>
      </c>
      <c r="BO95" s="130" t="s">
        <v>500</v>
      </c>
      <c r="BP95" s="17" t="s">
        <v>1156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1013</v>
      </c>
      <c r="W96" s="151" t="s">
        <v>1114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1157</v>
      </c>
      <c r="BK96" s="17" t="s">
        <v>1157</v>
      </c>
      <c r="BL96" s="16"/>
      <c r="BM96" s="130" t="s">
        <v>411</v>
      </c>
      <c r="BN96" s="130" t="s">
        <v>401</v>
      </c>
      <c r="BO96" s="130" t="s">
        <v>500</v>
      </c>
      <c r="BP96" s="17" t="s">
        <v>1157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1051</v>
      </c>
      <c r="I97" s="106" t="s">
        <v>1051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1073</v>
      </c>
      <c r="W97" s="151" t="s">
        <v>1014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1157</v>
      </c>
      <c r="BK97" s="17" t="s">
        <v>1157</v>
      </c>
      <c r="BL97" s="16"/>
      <c r="BM97" s="130" t="s">
        <v>411</v>
      </c>
      <c r="BN97" s="130" t="s">
        <v>401</v>
      </c>
      <c r="BO97" s="130" t="s">
        <v>500</v>
      </c>
      <c r="BP97" s="17" t="s">
        <v>1157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1051</v>
      </c>
      <c r="I98" s="106" t="s">
        <v>1051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1013</v>
      </c>
      <c r="W98" s="151" t="s">
        <v>1115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1157</v>
      </c>
      <c r="BK98" s="17" t="s">
        <v>1157</v>
      </c>
      <c r="BL98" s="16"/>
      <c r="BM98" s="130" t="s">
        <v>411</v>
      </c>
      <c r="BN98" s="130" t="s">
        <v>401</v>
      </c>
      <c r="BO98" s="130" t="s">
        <v>500</v>
      </c>
      <c r="BP98" s="17" t="s">
        <v>1157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1092</v>
      </c>
      <c r="W99" s="151" t="s">
        <v>1116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1156</v>
      </c>
      <c r="BK99" s="17" t="s">
        <v>1156</v>
      </c>
      <c r="BL99" s="16"/>
      <c r="BM99" s="130" t="s">
        <v>405</v>
      </c>
      <c r="BN99" s="130" t="s">
        <v>434</v>
      </c>
      <c r="BO99" s="130" t="s">
        <v>495</v>
      </c>
      <c r="BP99" s="17" t="s">
        <v>1156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1047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1048</v>
      </c>
      <c r="W101" s="151" t="s">
        <v>1026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1158</v>
      </c>
      <c r="BK101" s="17" t="s">
        <v>1158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1158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1117</v>
      </c>
      <c r="W102" s="151" t="s">
        <v>1093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1159</v>
      </c>
      <c r="BK102" s="18" t="s">
        <v>1160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1161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 hidden="1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1162</v>
      </c>
      <c r="W106" s="151" t="s">
        <v>1026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1163</v>
      </c>
      <c r="BK106" s="17" t="s">
        <v>1163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 hidden="1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1164</v>
      </c>
      <c r="W107" s="151" t="s">
        <v>1026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1165</v>
      </c>
      <c r="BK107" s="17" t="s">
        <v>1166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 hidden="1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1121</v>
      </c>
      <c r="I108" s="106" t="s">
        <v>1121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1122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1059</v>
      </c>
      <c r="W108" s="151" t="s">
        <v>1123</v>
      </c>
      <c r="X108" s="104" t="s">
        <v>386</v>
      </c>
      <c r="Y108" s="129" t="s">
        <v>389</v>
      </c>
      <c r="Z108" s="104"/>
      <c r="AA108" s="105" t="s">
        <v>1124</v>
      </c>
      <c r="AB108" s="103" t="s">
        <v>388</v>
      </c>
      <c r="AC108" s="152" t="s">
        <v>371</v>
      </c>
      <c r="AD108" s="107">
        <v>0.33333333333333331</v>
      </c>
      <c r="AE108" s="105" t="s">
        <v>1125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1167</v>
      </c>
      <c r="BK108" s="18" t="s">
        <v>1167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1167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 hidden="1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1168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1169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1170</v>
      </c>
      <c r="W110" s="151" t="s">
        <v>1171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1172</v>
      </c>
      <c r="BK110" s="18" t="s">
        <v>1173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 hidden="1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1092</v>
      </c>
      <c r="W112" s="151" t="s">
        <v>1093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1174</v>
      </c>
      <c r="BK112" s="17" t="s">
        <v>1174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1174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 hidden="1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1175</v>
      </c>
      <c r="W113" s="151" t="s">
        <v>1176</v>
      </c>
      <c r="X113" s="104" t="s">
        <v>386</v>
      </c>
      <c r="Y113" s="129" t="s">
        <v>389</v>
      </c>
      <c r="Z113" s="104"/>
      <c r="AA113" s="105" t="s">
        <v>1177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1178</v>
      </c>
      <c r="BK113" s="17" t="s">
        <v>1178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1178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1030</v>
      </c>
      <c r="W114" s="151" t="s">
        <v>1014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 hidden="1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1042</v>
      </c>
      <c r="W115" s="151" t="s">
        <v>1055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1179</v>
      </c>
      <c r="BK115" s="17" t="s">
        <v>1179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1179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 hidden="1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1118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1119</v>
      </c>
      <c r="W116" s="151" t="s">
        <v>1093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1180</v>
      </c>
      <c r="BK116" s="17" t="s">
        <v>1181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 hidden="1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1119</v>
      </c>
      <c r="W117" s="151" t="s">
        <v>1182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1183</v>
      </c>
      <c r="BK117" s="17" t="s">
        <v>1184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 hidden="1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1185</v>
      </c>
      <c r="W120" s="151" t="s">
        <v>1026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1186</v>
      </c>
      <c r="BK120" s="17" t="s">
        <v>1187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1187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 hidden="1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1185</v>
      </c>
      <c r="W121" s="151" t="s">
        <v>1026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1186</v>
      </c>
      <c r="BK121" s="17" t="s">
        <v>1187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1187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 hidden="1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1185</v>
      </c>
      <c r="W122" s="151" t="s">
        <v>1188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1189</v>
      </c>
      <c r="BK122" s="17" t="s">
        <v>1190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 hidden="1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1191</v>
      </c>
      <c r="W123" s="151" t="s">
        <v>1022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1192</v>
      </c>
      <c r="BK123" s="17" t="s">
        <v>1193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 hidden="1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1194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1185</v>
      </c>
      <c r="W124" s="151" t="s">
        <v>1195</v>
      </c>
      <c r="X124" s="104" t="s">
        <v>386</v>
      </c>
      <c r="Y124" s="129" t="s">
        <v>389</v>
      </c>
      <c r="Z124" s="104"/>
      <c r="AA124" s="105" t="s">
        <v>1196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1197</v>
      </c>
      <c r="BK124" s="17" t="s">
        <v>1197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1197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 hidden="1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1185</v>
      </c>
      <c r="W125" s="151" t="s">
        <v>1093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1198</v>
      </c>
      <c r="BK125" s="18" t="s">
        <v>1199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1199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 hidden="1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1073</v>
      </c>
      <c r="W126" s="151" t="s">
        <v>1014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1200</v>
      </c>
      <c r="BK126" s="17" t="s">
        <v>1200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1200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 hidden="1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1099</v>
      </c>
      <c r="W128" s="151" t="s">
        <v>1201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1202</v>
      </c>
      <c r="BK128" s="17" t="s">
        <v>1203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 hidden="1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1099</v>
      </c>
      <c r="W129" s="151" t="s">
        <v>1026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1204</v>
      </c>
      <c r="BK129" s="17" t="s">
        <v>1204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 hidden="1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1099</v>
      </c>
      <c r="W130" s="151" t="s">
        <v>1026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1204</v>
      </c>
      <c r="BK130" s="17" t="s">
        <v>1204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 hidden="1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1099</v>
      </c>
      <c r="W131" s="151" t="s">
        <v>1026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1204</v>
      </c>
      <c r="BK131" s="17" t="s">
        <v>1204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 hidden="1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1099</v>
      </c>
      <c r="W132" s="151" t="s">
        <v>1026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1204</v>
      </c>
      <c r="BK132" s="17" t="s">
        <v>1204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 hidden="1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1013</v>
      </c>
      <c r="W134" s="151" t="s">
        <v>1026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1205</v>
      </c>
      <c r="BK134" s="17" t="s">
        <v>1205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1205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1017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1206</v>
      </c>
      <c r="W135" s="151" t="s">
        <v>1207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 hidden="1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1051</v>
      </c>
      <c r="J136" s="127">
        <v>92</v>
      </c>
      <c r="K136" s="127">
        <v>67</v>
      </c>
      <c r="L136" s="105">
        <v>109</v>
      </c>
      <c r="M136" s="127" t="s">
        <v>1208</v>
      </c>
      <c r="N136" s="127" t="s">
        <v>1209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1021</v>
      </c>
      <c r="W136" s="105" t="s">
        <v>1210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1211</v>
      </c>
      <c r="BK136" s="17" t="s">
        <v>1212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 hidden="1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1175</v>
      </c>
      <c r="W137" s="151" t="s">
        <v>1213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1214</v>
      </c>
      <c r="BK137" s="173" t="s">
        <v>1215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1214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 hidden="1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1216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1175</v>
      </c>
      <c r="W138" s="105" t="s">
        <v>1217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1218</v>
      </c>
      <c r="BK138" s="17" t="s">
        <v>1219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 hidden="1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1175</v>
      </c>
      <c r="W139" s="151" t="s">
        <v>1213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1220</v>
      </c>
      <c r="BK139" s="17" t="s">
        <v>1221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1221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 hidden="1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1175</v>
      </c>
      <c r="W140" s="151" t="s">
        <v>1026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1222</v>
      </c>
      <c r="BK140" s="17" t="s">
        <v>1222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1222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 hidden="1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1047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1047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1048</v>
      </c>
      <c r="W141" s="151" t="s">
        <v>1026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1223</v>
      </c>
      <c r="BK141" s="17" t="s">
        <v>1224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1224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 hidden="1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1175</v>
      </c>
      <c r="W142" s="105" t="s">
        <v>1093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1225</v>
      </c>
      <c r="BK142" s="17" t="s">
        <v>1225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1225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 hidden="1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1226</v>
      </c>
      <c r="I143" s="106" t="s">
        <v>1226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1073</v>
      </c>
      <c r="W143" s="151" t="s">
        <v>1014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1227</v>
      </c>
      <c r="BK143" s="18" t="s">
        <v>1227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1227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1059</v>
      </c>
      <c r="W145" s="151" t="s">
        <v>1014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1164</v>
      </c>
      <c r="W146" s="151" t="s">
        <v>1026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1228</v>
      </c>
      <c r="BK146" s="17" t="s">
        <v>1229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 hidden="1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1121</v>
      </c>
      <c r="I147" s="106" t="s">
        <v>1121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1122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1059</v>
      </c>
      <c r="W147" s="151" t="s">
        <v>1123</v>
      </c>
      <c r="X147" s="104" t="s">
        <v>386</v>
      </c>
      <c r="Y147" s="129" t="s">
        <v>389</v>
      </c>
      <c r="Z147" s="104"/>
      <c r="AA147" s="105" t="s">
        <v>1124</v>
      </c>
      <c r="AB147" s="103" t="s">
        <v>388</v>
      </c>
      <c r="AC147" s="152" t="s">
        <v>371</v>
      </c>
      <c r="AD147" s="107">
        <v>0.33333333333333331</v>
      </c>
      <c r="AE147" s="105" t="s">
        <v>1125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1230</v>
      </c>
      <c r="BK147" s="17" t="s">
        <v>1231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1092</v>
      </c>
      <c r="W149" s="151" t="s">
        <v>1093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1232</v>
      </c>
      <c r="BK149" s="17" t="s">
        <v>1233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1233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1175</v>
      </c>
      <c r="W150" s="151" t="s">
        <v>1176</v>
      </c>
      <c r="X150" s="104" t="s">
        <v>386</v>
      </c>
      <c r="Y150" s="129" t="s">
        <v>389</v>
      </c>
      <c r="Z150" s="104"/>
      <c r="AA150" s="105" t="s">
        <v>1177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1234</v>
      </c>
      <c r="BK150" s="17" t="s">
        <v>1235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 hidden="1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1030</v>
      </c>
      <c r="W151" s="151" t="s">
        <v>1014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1042</v>
      </c>
      <c r="W152" s="151" t="s">
        <v>1055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1236</v>
      </c>
      <c r="BK152" s="17" t="s">
        <v>1237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1237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1118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1119</v>
      </c>
      <c r="W153" s="151" t="s">
        <v>1093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1238</v>
      </c>
      <c r="BK153" s="17" t="s">
        <v>1239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1118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1240</v>
      </c>
      <c r="W154" s="151" t="s">
        <v>1093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1238</v>
      </c>
      <c r="BK154" s="17" t="s">
        <v>1241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1241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1119</v>
      </c>
      <c r="W155" s="151" t="s">
        <v>1182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1242</v>
      </c>
      <c r="BK155" s="17" t="s">
        <v>1243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1018</v>
      </c>
      <c r="W156" s="151" t="s">
        <v>1244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1245</v>
      </c>
      <c r="BK156" s="17" t="s">
        <v>1246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1077</v>
      </c>
      <c r="N157" s="127" t="s">
        <v>1078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1185</v>
      </c>
      <c r="W157" s="151" t="s">
        <v>1086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1247</v>
      </c>
      <c r="BK157" s="17" t="s">
        <v>1248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1194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1185</v>
      </c>
      <c r="W158" s="151" t="s">
        <v>1249</v>
      </c>
      <c r="X158" s="104" t="s">
        <v>386</v>
      </c>
      <c r="Y158" s="129" t="s">
        <v>389</v>
      </c>
      <c r="Z158" s="104"/>
      <c r="AA158" s="105" t="s">
        <v>1196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1250</v>
      </c>
      <c r="BK158" s="17" t="s">
        <v>1250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1185</v>
      </c>
      <c r="W159" s="151" t="s">
        <v>1093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1251</v>
      </c>
      <c r="BK159" s="17" t="s">
        <v>1251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1251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1185</v>
      </c>
      <c r="W160" s="151" t="s">
        <v>1093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1252</v>
      </c>
      <c r="BK160" s="17" t="s">
        <v>1251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1251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 hidden="1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1073</v>
      </c>
      <c r="W161" s="151" t="s">
        <v>1014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1253</v>
      </c>
      <c r="BK161" s="17" t="s">
        <v>1253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1253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1185</v>
      </c>
      <c r="W162" s="151" t="s">
        <v>1026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1254</v>
      </c>
      <c r="BK162" s="17" t="s">
        <v>1254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1254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1185</v>
      </c>
      <c r="W163" s="151" t="s">
        <v>1026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1254</v>
      </c>
      <c r="BK163" s="17" t="s">
        <v>1254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1254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1099</v>
      </c>
      <c r="W165" s="151" t="s">
        <v>1026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1255</v>
      </c>
      <c r="BK165" s="17" t="s">
        <v>1255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1255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1099</v>
      </c>
      <c r="W166" s="151" t="s">
        <v>1026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1255</v>
      </c>
      <c r="BK166" s="17" t="s">
        <v>1255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1255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1099</v>
      </c>
      <c r="W167" s="151" t="s">
        <v>1026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1255</v>
      </c>
      <c r="BK167" s="17" t="s">
        <v>1255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1255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1099</v>
      </c>
      <c r="W168" s="151" t="s">
        <v>1026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1255</v>
      </c>
      <c r="BK168" s="17" t="s">
        <v>1255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1255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1048</v>
      </c>
      <c r="W170" s="151" t="s">
        <v>1026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1256</v>
      </c>
      <c r="BK170" s="17" t="s">
        <v>1256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1256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1030</v>
      </c>
      <c r="W172" s="151" t="s">
        <v>1089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1257</v>
      </c>
      <c r="BK172" s="17" t="s">
        <v>1258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1051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1052</v>
      </c>
      <c r="W173" s="151" t="s">
        <v>1053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1259</v>
      </c>
      <c r="BK173" s="17" t="s">
        <v>1259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1030</v>
      </c>
      <c r="W174" s="151" t="s">
        <v>1026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1260</v>
      </c>
      <c r="BK174" s="17" t="s">
        <v>1261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1261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1030</v>
      </c>
      <c r="W175" s="151" t="s">
        <v>1089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1261</v>
      </c>
      <c r="BK175" s="17" t="s">
        <v>1261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1261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 hidden="1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1226</v>
      </c>
      <c r="I176" s="106" t="s">
        <v>1226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1073</v>
      </c>
      <c r="W176" s="151" t="s">
        <v>1014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1262</v>
      </c>
      <c r="BK176" s="17" t="s">
        <v>1263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1263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1264</v>
      </c>
      <c r="I177" s="106" t="s">
        <v>1265</v>
      </c>
      <c r="J177" s="105">
        <v>54</v>
      </c>
      <c r="K177" s="105">
        <v>106</v>
      </c>
      <c r="L177" s="105" t="s">
        <v>558</v>
      </c>
      <c r="M177" s="127" t="s">
        <v>1266</v>
      </c>
      <c r="N177" s="127" t="s">
        <v>1267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1018</v>
      </c>
      <c r="W177" s="151" t="s">
        <v>1244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1268</v>
      </c>
      <c r="BK177" s="17" t="s">
        <v>1268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1013</v>
      </c>
      <c r="W178" s="151" t="s">
        <v>1026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1269</v>
      </c>
      <c r="BK178" s="17" t="s">
        <v>1270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1059</v>
      </c>
      <c r="W180" s="151" t="s">
        <v>1271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2</v>
      </c>
      <c r="BI180" s="17"/>
      <c r="BJ180" s="17" t="s">
        <v>1272</v>
      </c>
      <c r="BK180" s="176" t="s">
        <v>1273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1273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 hidden="1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1059</v>
      </c>
      <c r="W181" s="151" t="s">
        <v>1026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1274</v>
      </c>
      <c r="BK181" s="176" t="s">
        <v>1275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 hidden="1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1121</v>
      </c>
      <c r="I182" s="106" t="s">
        <v>1121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1059</v>
      </c>
      <c r="W182" s="151" t="s">
        <v>1276</v>
      </c>
      <c r="X182" s="104" t="s">
        <v>386</v>
      </c>
      <c r="Y182" s="129" t="s">
        <v>389</v>
      </c>
      <c r="Z182" s="104"/>
      <c r="AA182" s="105" t="s">
        <v>1124</v>
      </c>
      <c r="AB182" s="103" t="s">
        <v>388</v>
      </c>
      <c r="AC182" s="152" t="s">
        <v>371</v>
      </c>
      <c r="AD182" s="107">
        <v>0.33333333333333331</v>
      </c>
      <c r="AE182" s="105" t="s">
        <v>1125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1277</v>
      </c>
      <c r="BK182" s="18" t="s">
        <v>1278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1278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 hidden="1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1279</v>
      </c>
      <c r="N183" s="127" t="s">
        <v>1280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1018</v>
      </c>
      <c r="W183" s="151" t="s">
        <v>1244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1281</v>
      </c>
      <c r="BK183" s="18" t="s">
        <v>1282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 hidden="1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1092</v>
      </c>
      <c r="W184" s="151" t="s">
        <v>1093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1283</v>
      </c>
      <c r="BK184" s="176" t="s">
        <v>1284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1284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 hidden="1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1285</v>
      </c>
      <c r="W185" s="151" t="s">
        <v>1026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>
        <v>0</v>
      </c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0</v>
      </c>
      <c r="BI185" s="17"/>
      <c r="BJ185" s="17" t="s">
        <v>1286</v>
      </c>
      <c r="BK185" s="176" t="s">
        <v>1287</v>
      </c>
      <c r="BL185" s="16"/>
      <c r="BM185" s="130" t="s">
        <v>406</v>
      </c>
      <c r="BN185" s="130" t="s">
        <v>435</v>
      </c>
      <c r="BO185" s="130" t="s">
        <v>497</v>
      </c>
      <c r="BP185" s="176" t="s">
        <v>1288</v>
      </c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>SuperExecução</v>
      </c>
    </row>
    <row r="186" spans="1:72" hidden="1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1042</v>
      </c>
      <c r="W186" s="151" t="s">
        <v>1055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>
        <v>30</v>
      </c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2</v>
      </c>
      <c r="BI186" s="17"/>
      <c r="BJ186" s="17" t="s">
        <v>1289</v>
      </c>
      <c r="BK186" s="176" t="s">
        <v>1290</v>
      </c>
      <c r="BL186" s="16"/>
      <c r="BM186" s="130" t="s">
        <v>406</v>
      </c>
      <c r="BN186" s="130" t="s">
        <v>435</v>
      </c>
      <c r="BO186" s="130" t="s">
        <v>527</v>
      </c>
      <c r="BP186" s="176" t="s">
        <v>1290</v>
      </c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0.75</v>
      </c>
      <c r="BT186" s="8" t="str">
        <f t="shared" si="3"/>
        <v>SuperExecução</v>
      </c>
    </row>
    <row r="187" spans="1:72" hidden="1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1291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1292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1030</v>
      </c>
      <c r="W187" s="151" t="s">
        <v>1014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0.55763888888888891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0.10208333333333336</v>
      </c>
      <c r="AZ187" s="153"/>
      <c r="BA187" s="109">
        <v>340</v>
      </c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2</v>
      </c>
      <c r="BI187" s="17"/>
      <c r="BJ187" s="17" t="s">
        <v>1293</v>
      </c>
      <c r="BK187" s="176" t="s">
        <v>1294</v>
      </c>
      <c r="BL187" s="16"/>
      <c r="BM187" s="130" t="s">
        <v>405</v>
      </c>
      <c r="BN187" s="130" t="s">
        <v>425</v>
      </c>
      <c r="BO187" s="130" t="s">
        <v>512</v>
      </c>
      <c r="BP187" s="176" t="s">
        <v>1294</v>
      </c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0.61250000000000016</v>
      </c>
      <c r="BS187" s="19">
        <f>IF(OR(B187="",F187=""),"*",BA187/Q187)</f>
        <v>0.42499999999999999</v>
      </c>
      <c r="BT187" s="8" t="str">
        <f t="shared" si="3"/>
        <v>CCOCirculaçãoIntervaloContrato</v>
      </c>
    </row>
    <row r="188" spans="1:72" hidden="1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1118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1285</v>
      </c>
      <c r="W188" s="151" t="s">
        <v>1295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1118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1285</v>
      </c>
      <c r="W189" s="151" t="s">
        <v>1295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1285</v>
      </c>
      <c r="W190" s="151" t="s">
        <v>1296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1297</v>
      </c>
      <c r="BK190" s="176" t="s">
        <v>1298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 hidden="1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1299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1185</v>
      </c>
      <c r="W193" s="151" t="s">
        <v>1300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1301</v>
      </c>
      <c r="BK193" s="17" t="s">
        <v>1302</v>
      </c>
      <c r="BL193" s="16"/>
      <c r="BM193" s="130" t="s">
        <v>410</v>
      </c>
      <c r="BN193" s="130" t="s">
        <v>410</v>
      </c>
      <c r="BO193" s="130" t="s">
        <v>410</v>
      </c>
      <c r="BP193" s="18" t="s">
        <v>558</v>
      </c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1.0000000000000002</v>
      </c>
      <c r="BS193" s="19">
        <f>IF(OR(B193="",F193=""),"*",BA193/Q193)</f>
        <v>1</v>
      </c>
      <c r="BT193" s="8" t="str">
        <f t="shared" si="3"/>
        <v>OKOK</v>
      </c>
    </row>
    <row r="194" spans="1:72" hidden="1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1185</v>
      </c>
      <c r="W194" s="151" t="s">
        <v>1055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>
        <v>70</v>
      </c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2</v>
      </c>
      <c r="BI194" s="17"/>
      <c r="BJ194" s="17" t="s">
        <v>1301</v>
      </c>
      <c r="BK194" s="17" t="s">
        <v>1302</v>
      </c>
      <c r="BL194" s="16"/>
      <c r="BM194" s="130" t="s">
        <v>410</v>
      </c>
      <c r="BN194" s="130" t="s">
        <v>410</v>
      </c>
      <c r="BO194" s="130" t="s">
        <v>410</v>
      </c>
      <c r="BP194" s="18"/>
      <c r="BQ194" s="12" t="str">
        <f>IF(AND(BR194&lt;1,BS194&lt;1),"Produção e Intervalo",IF(BR194&lt;1,"Intervalo",IF(BS194&lt;1,"Produção","Aderente")))</f>
        <v>Aderente</v>
      </c>
      <c r="BR194" s="19">
        <f>IF(OR(B194="",F194=""),"*",AY194/P194)</f>
        <v>1</v>
      </c>
      <c r="BS194" s="19">
        <f>IF(OR(B194="",F194=""),"*",BA194/Q194)</f>
        <v>2.3333333333333335</v>
      </c>
      <c r="BT194" s="8" t="str">
        <f t="shared" si="3"/>
        <v>OKOK</v>
      </c>
    </row>
    <row r="195" spans="1:72" hidden="1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1185</v>
      </c>
      <c r="W195" s="151" t="s">
        <v>1055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>
        <v>70</v>
      </c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2</v>
      </c>
      <c r="BI195" s="17"/>
      <c r="BJ195" s="17" t="s">
        <v>1301</v>
      </c>
      <c r="BK195" s="17" t="s">
        <v>1302</v>
      </c>
      <c r="BL195" s="16"/>
      <c r="BM195" s="130" t="s">
        <v>410</v>
      </c>
      <c r="BN195" s="130" t="s">
        <v>410</v>
      </c>
      <c r="BO195" s="130" t="s">
        <v>410</v>
      </c>
      <c r="BP195" s="18" t="s">
        <v>558</v>
      </c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2.3333333333333335</v>
      </c>
      <c r="BT195" s="8" t="str">
        <f t="shared" si="3"/>
        <v>OKOK</v>
      </c>
    </row>
    <row r="196" spans="1:72" hidden="1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1303</v>
      </c>
      <c r="I196" s="106" t="s">
        <v>1069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1073</v>
      </c>
      <c r="W196" s="151" t="s">
        <v>1014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1304</v>
      </c>
      <c r="BK196" s="17" t="s">
        <v>1304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1304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 hidden="1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1185</v>
      </c>
      <c r="W197" s="151" t="s">
        <v>1026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1301</v>
      </c>
      <c r="BK197" s="17" t="s">
        <v>1302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 hidden="1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1185</v>
      </c>
      <c r="W198" s="151" t="s">
        <v>1026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1301</v>
      </c>
      <c r="BK198" s="176" t="s">
        <v>1302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hidden="1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1105</v>
      </c>
      <c r="N201" s="127" t="s">
        <v>1106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1099</v>
      </c>
      <c r="W201" s="151" t="s">
        <v>1305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>
        <v>1</v>
      </c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2</v>
      </c>
      <c r="BI201" s="17"/>
      <c r="BJ201" s="17" t="s">
        <v>1306</v>
      </c>
      <c r="BK201" s="176" t="s">
        <v>1306</v>
      </c>
      <c r="BL201" s="16"/>
      <c r="BM201" s="130" t="s">
        <v>410</v>
      </c>
      <c r="BN201" s="130" t="s">
        <v>410</v>
      </c>
      <c r="BO201" s="130" t="s">
        <v>410</v>
      </c>
      <c r="BP201" s="18"/>
      <c r="BQ201" s="12" t="str">
        <f>IF(AND(BR201&lt;1,BS201&lt;1),"Produção e Intervalo",IF(BR201&lt;1,"Intervalo",IF(BS201&lt;1,"Produção","Aderente")))</f>
        <v>Aderente</v>
      </c>
      <c r="BR201" s="19">
        <f>IF(OR(B201="",F201=""),"*",AY201/P201)</f>
        <v>1</v>
      </c>
      <c r="BS201" s="19">
        <f>IF(OR(B201="",F201=""),"*",BA201/Q201)</f>
        <v>1</v>
      </c>
      <c r="BT201" s="8" t="str">
        <f t="shared" si="4"/>
        <v>OKOK</v>
      </c>
    </row>
    <row r="202" spans="1:72" hidden="1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1097</v>
      </c>
      <c r="I202" s="106" t="s">
        <v>1097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1075</v>
      </c>
      <c r="W202" s="151" t="s">
        <v>1098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>
        <v>1</v>
      </c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2</v>
      </c>
      <c r="BI202" s="17"/>
      <c r="BJ202" s="17" t="s">
        <v>1307</v>
      </c>
      <c r="BK202" s="176" t="s">
        <v>1307</v>
      </c>
      <c r="BL202" s="16"/>
      <c r="BM202" s="130" t="s">
        <v>410</v>
      </c>
      <c r="BN202" s="130" t="s">
        <v>410</v>
      </c>
      <c r="BO202" s="130" t="s">
        <v>410</v>
      </c>
      <c r="BP202" s="18"/>
      <c r="BQ202" s="12" t="str">
        <f>IF(AND(BR202&lt;1,BS202&lt;1),"Produção e Intervalo",IF(BR202&lt;1,"Intervalo",IF(BS202&lt;1,"Produção","Aderente")))</f>
        <v>Aderente</v>
      </c>
      <c r="BR202" s="19">
        <f>IF(OR(B202="",F202=""),"*",AY202/P202)</f>
        <v>1</v>
      </c>
      <c r="BS202" s="19">
        <f>IF(OR(B202="",F202=""),"*",BA202/Q202)</f>
        <v>1</v>
      </c>
      <c r="BT202" s="8" t="str">
        <f t="shared" si="4"/>
        <v>OKOK</v>
      </c>
    </row>
    <row r="203" spans="1:72" hidden="1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1097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1099</v>
      </c>
      <c r="W203" s="151" t="s">
        <v>1100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>
        <v>10</v>
      </c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2</v>
      </c>
      <c r="BI203" s="17"/>
      <c r="BJ203" s="17" t="s">
        <v>1308</v>
      </c>
      <c r="BK203" s="176" t="s">
        <v>1308</v>
      </c>
      <c r="BL203" s="16"/>
      <c r="BM203" s="130" t="s">
        <v>410</v>
      </c>
      <c r="BN203" s="130" t="s">
        <v>410</v>
      </c>
      <c r="BO203" s="130" t="s">
        <v>410</v>
      </c>
      <c r="BP203" s="18"/>
      <c r="BQ203" s="12" t="str">
        <f>IF(AND(BR203&lt;1,BS203&lt;1),"Produção e Intervalo",IF(BR203&lt;1,"Intervalo",IF(BS203&lt;1,"Produção","Aderente")))</f>
        <v>Aderente</v>
      </c>
      <c r="BR203" s="19">
        <f>IF(OR(B203="",F203=""),"*",AY203/P203)</f>
        <v>1</v>
      </c>
      <c r="BS203" s="19">
        <f>IF(OR(B203="",F203=""),"*",BA203/Q203)</f>
        <v>1</v>
      </c>
      <c r="BT203" s="8" t="str">
        <f t="shared" si="4"/>
        <v>OKOK</v>
      </c>
    </row>
    <row r="204" spans="1:72" hidden="1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1099</v>
      </c>
      <c r="W204" s="151" t="s">
        <v>1101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>
        <v>500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2</v>
      </c>
      <c r="BI204" s="17"/>
      <c r="BJ204" s="17" t="s">
        <v>1309</v>
      </c>
      <c r="BK204" s="176" t="s">
        <v>1309</v>
      </c>
      <c r="BL204" s="16"/>
      <c r="BM204" s="130" t="s">
        <v>410</v>
      </c>
      <c r="BN204" s="130" t="s">
        <v>410</v>
      </c>
      <c r="BO204" s="130" t="s">
        <v>410</v>
      </c>
      <c r="BP204" s="18"/>
      <c r="BQ204" s="12" t="str">
        <f>IF(AND(BR204&lt;1,BS204&lt;1),"Produção e Intervalo",IF(BR204&lt;1,"Intervalo",IF(BS204&lt;1,"Produção","Aderente")))</f>
        <v>Aderente</v>
      </c>
      <c r="BR204" s="19">
        <f>IF(OR(B204="",F204=""),"*",AY204/P204)</f>
        <v>1</v>
      </c>
      <c r="BS204" s="19">
        <f>IF(OR(B204="",F204=""),"*",BA204/Q204)</f>
        <v>1</v>
      </c>
      <c r="BT204" s="8" t="str">
        <f t="shared" si="4"/>
        <v>OKOK</v>
      </c>
    </row>
    <row r="205" spans="1:72" hidden="1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1102</v>
      </c>
      <c r="I205" s="106" t="s">
        <v>1102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1099</v>
      </c>
      <c r="W205" s="151" t="s">
        <v>1103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>
        <v>1</v>
      </c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2</v>
      </c>
      <c r="BI205" s="17"/>
      <c r="BJ205" s="17" t="s">
        <v>1310</v>
      </c>
      <c r="BK205" s="176" t="s">
        <v>1310</v>
      </c>
      <c r="BL205" s="16"/>
      <c r="BM205" s="130" t="s">
        <v>410</v>
      </c>
      <c r="BN205" s="130" t="s">
        <v>410</v>
      </c>
      <c r="BO205" s="130" t="s">
        <v>410</v>
      </c>
      <c r="BP205" s="18"/>
      <c r="BQ205" s="12" t="str">
        <f>IF(AND(BR205&lt;1,BS205&lt;1),"Produção e Intervalo",IF(BR205&lt;1,"Intervalo",IF(BS205&lt;1,"Produção","Aderente")))</f>
        <v>Aderente</v>
      </c>
      <c r="BR205" s="19">
        <f>IF(OR(B205="",F205=""),"*",AY205/P205)</f>
        <v>1</v>
      </c>
      <c r="BS205" s="19">
        <f>IF(OR(B205="",F205=""),"*",BA205/Q205)</f>
        <v>1</v>
      </c>
      <c r="BT205" s="8" t="str">
        <f t="shared" si="4"/>
        <v>OKOK</v>
      </c>
    </row>
    <row r="206" spans="1:72" hidden="1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1099</v>
      </c>
      <c r="W206" s="151" t="s">
        <v>1104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>
        <v>500</v>
      </c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2</v>
      </c>
      <c r="BI206" s="17"/>
      <c r="BJ206" s="17" t="s">
        <v>1311</v>
      </c>
      <c r="BK206" s="176" t="s">
        <v>1311</v>
      </c>
      <c r="BL206" s="16"/>
      <c r="BM206" s="130" t="s">
        <v>410</v>
      </c>
      <c r="BN206" s="130" t="s">
        <v>410</v>
      </c>
      <c r="BO206" s="130" t="s">
        <v>410</v>
      </c>
      <c r="BP206" s="18"/>
      <c r="BQ206" s="12" t="str">
        <f>IF(AND(BR206&lt;1,BS206&lt;1),"Produção e Intervalo",IF(BR206&lt;1,"Intervalo",IF(BS206&lt;1,"Produção","Aderente")))</f>
        <v>Aderente</v>
      </c>
      <c r="BR206" s="19">
        <f>IF(OR(B206="",F206=""),"*",AY206/P206)</f>
        <v>1</v>
      </c>
      <c r="BS206" s="19">
        <f>IF(OR(B206="",F206=""),"*",BA206/Q206)</f>
        <v>1</v>
      </c>
      <c r="BT206" s="8" t="str">
        <f t="shared" si="4"/>
        <v>OKOK</v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hidden="1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1013</v>
      </c>
      <c r="W209" s="151" t="s">
        <v>1312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2</v>
      </c>
      <c r="BI209" s="17"/>
      <c r="BJ209" s="17" t="s">
        <v>1313</v>
      </c>
      <c r="BK209" s="176" t="s">
        <v>1313</v>
      </c>
      <c r="BL209" s="16"/>
      <c r="BM209" s="130" t="s">
        <v>410</v>
      </c>
      <c r="BN209" s="130" t="s">
        <v>410</v>
      </c>
      <c r="BO209" s="130" t="s">
        <v>410</v>
      </c>
      <c r="BP209" s="18"/>
      <c r="BQ209" s="12" t="str">
        <f>IF(AND(BR209&lt;1,BS209&lt;1),"Produção e Intervalo",IF(BR209&lt;1,"Intervalo",IF(BS209&lt;1,"Produção","Aderente")))</f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8" t="str">
        <f t="shared" si="4"/>
        <v>OKOK</v>
      </c>
    </row>
    <row r="210" spans="1:72" hidden="1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1013</v>
      </c>
      <c r="W210" s="151" t="s">
        <v>1314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>
        <v>400</v>
      </c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2</v>
      </c>
      <c r="BI210" s="17"/>
      <c r="BJ210" s="17" t="s">
        <v>1313</v>
      </c>
      <c r="BK210" s="176" t="s">
        <v>1313</v>
      </c>
      <c r="BL210" s="16"/>
      <c r="BM210" s="130" t="s">
        <v>410</v>
      </c>
      <c r="BN210" s="130" t="s">
        <v>410</v>
      </c>
      <c r="BO210" s="130" t="s">
        <v>410</v>
      </c>
      <c r="BP210" s="18"/>
      <c r="BQ210" s="12" t="str">
        <f>IF(AND(BR210&lt;1,BS210&lt;1),"Produção e Intervalo",IF(BR210&lt;1,"Intervalo",IF(BS210&lt;1,"Produção","Aderente")))</f>
        <v>Aderente</v>
      </c>
      <c r="BR210" s="19">
        <f>IF(OR(B210="",F210=""),"*",AY210/P210)</f>
        <v>1</v>
      </c>
      <c r="BS210" s="19">
        <f>IF(OR(B210="",F210=""),"*",BA210/Q210)</f>
        <v>1</v>
      </c>
      <c r="BT210" s="8" t="str">
        <f t="shared" si="4"/>
        <v>OKOK</v>
      </c>
    </row>
    <row r="211" spans="1:72" hidden="1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1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1013</v>
      </c>
      <c r="W211" s="151" t="s">
        <v>1026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>
        <v>1</v>
      </c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2</v>
      </c>
      <c r="BI211" s="17"/>
      <c r="BJ211" s="17" t="s">
        <v>1313</v>
      </c>
      <c r="BK211" s="176" t="s">
        <v>1313</v>
      </c>
      <c r="BL211" s="16"/>
      <c r="BM211" s="130" t="s">
        <v>410</v>
      </c>
      <c r="BN211" s="130" t="s">
        <v>410</v>
      </c>
      <c r="BO211" s="130" t="s">
        <v>410</v>
      </c>
      <c r="BP211" s="18"/>
      <c r="BQ211" s="12" t="str">
        <f>IF(AND(BR211&lt;1,BS211&lt;1),"Produção e Intervalo",IF(BR211&lt;1,"Intervalo",IF(BS211&lt;1,"Produção","Aderente")))</f>
        <v>Aderente</v>
      </c>
      <c r="BR211" s="19">
        <f>IF(OR(B211="",F211=""),"*",AY211/P211)</f>
        <v>1</v>
      </c>
      <c r="BS211" s="19">
        <f>IF(OR(B211="",F211=""),"*",BA211/Q211)</f>
        <v>1</v>
      </c>
      <c r="BT211" s="8" t="str">
        <f t="shared" si="4"/>
        <v>OKOK</v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hidden="1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1013</v>
      </c>
      <c r="W213" s="151" t="s">
        <v>1315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0.57777777777777772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0.24861111111111106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1316</v>
      </c>
      <c r="BK213" s="176" t="s">
        <v>1317</v>
      </c>
      <c r="BL213" s="16"/>
      <c r="BM213" s="130" t="s">
        <v>410</v>
      </c>
      <c r="BN213" s="130" t="s">
        <v>410</v>
      </c>
      <c r="BO213" s="130" t="s">
        <v>410</v>
      </c>
      <c r="BP213" s="18" t="s">
        <v>558</v>
      </c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1.0848484848484847</v>
      </c>
      <c r="BS213" s="19">
        <f>IF(OR(B213="",F213=""),"*",BA213/Q213)</f>
        <v>1</v>
      </c>
      <c r="BT213" s="8" t="str">
        <f t="shared" si="4"/>
        <v>OKOK</v>
      </c>
    </row>
    <row r="214" spans="1:72" hidden="1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1051</v>
      </c>
      <c r="I214" s="106" t="s">
        <v>1051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1013</v>
      </c>
      <c r="W214" s="151" t="s">
        <v>1318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>
        <v>1115</v>
      </c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2</v>
      </c>
      <c r="BI214" s="17"/>
      <c r="BJ214" s="17" t="s">
        <v>1316</v>
      </c>
      <c r="BK214" s="176" t="s">
        <v>1319</v>
      </c>
      <c r="BL214" s="16"/>
      <c r="BM214" s="130" t="s">
        <v>410</v>
      </c>
      <c r="BN214" s="130" t="s">
        <v>410</v>
      </c>
      <c r="BO214" s="130" t="s">
        <v>410</v>
      </c>
      <c r="BP214" s="18"/>
      <c r="BQ214" s="12" t="str">
        <f>IF(AND(BR214&lt;1,BS214&lt;1),"Produção e Intervalo",IF(BR214&lt;1,"Intervalo",IF(BS214&lt;1,"Produção","Aderente")))</f>
        <v>Aderente</v>
      </c>
      <c r="BR214" s="19">
        <f>IF(OR(B214="",F214=""),"*",AY214/P214)</f>
        <v>1</v>
      </c>
      <c r="BS214" s="19">
        <f>IF(OR(B214="",F214=""),"*",BA214/Q214)</f>
        <v>4.8478260869565215</v>
      </c>
      <c r="BT214" s="8" t="str">
        <f t="shared" si="4"/>
        <v>OKOK</v>
      </c>
    </row>
    <row r="215" spans="1:72" hidden="1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1051</v>
      </c>
      <c r="I215" s="106" t="s">
        <v>1051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1013</v>
      </c>
      <c r="W215" s="151" t="s">
        <v>1320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>
        <v>500</v>
      </c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2</v>
      </c>
      <c r="BI215" s="17"/>
      <c r="BJ215" s="17" t="s">
        <v>1316</v>
      </c>
      <c r="BK215" s="176" t="s">
        <v>1319</v>
      </c>
      <c r="BL215" s="16"/>
      <c r="BM215" s="130" t="s">
        <v>410</v>
      </c>
      <c r="BN215" s="130" t="s">
        <v>410</v>
      </c>
      <c r="BO215" s="130" t="s">
        <v>410</v>
      </c>
      <c r="BP215" s="18"/>
      <c r="BQ215" s="12" t="str">
        <f>IF(AND(BR215&lt;1,BS215&lt;1),"Produção e Intervalo",IF(BR215&lt;1,"Intervalo",IF(BS215&lt;1,"Produção","Aderente")))</f>
        <v>Aderente</v>
      </c>
      <c r="BR215" s="19">
        <f>IF(OR(B215="",F215=""),"*",AY215/P215)</f>
        <v>1</v>
      </c>
      <c r="BS215" s="19">
        <f>IF(OR(B215="",F215=""),"*",BA215/Q215)</f>
        <v>1</v>
      </c>
      <c r="BT215" s="8" t="str">
        <f t="shared" si="4"/>
        <v>OKOK</v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 hidden="1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1030</v>
      </c>
      <c r="W217" s="151" t="s">
        <v>1321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>
        <v>0.52430555555555558</v>
      </c>
      <c r="AT217" s="108">
        <v>0.58680555555555558</v>
      </c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6.25E-2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1322</v>
      </c>
      <c r="BK217" s="18" t="s">
        <v>1323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1323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0.5</v>
      </c>
      <c r="BS217" s="19">
        <f>IF(OR(B217="",F217=""),"*",BA217/Q217)</f>
        <v>0.5</v>
      </c>
      <c r="BT217" s="8" t="str">
        <f t="shared" si="4"/>
        <v>SuperEquipamento</v>
      </c>
    </row>
    <row r="218" spans="1:72" hidden="1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1030</v>
      </c>
      <c r="W218" s="151" t="s">
        <v>1116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0.56597222222222221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4.166666666666663E-2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1322</v>
      </c>
      <c r="BK218" s="18" t="s">
        <v>1324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1324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0.49999999999999956</v>
      </c>
      <c r="BS218" s="19">
        <f>IF(OR(B218="",F218=""),"*",BA218/Q218)</f>
        <v>1</v>
      </c>
      <c r="BT218" s="8" t="str">
        <f t="shared" si="4"/>
        <v>SuperEquipamento</v>
      </c>
    </row>
    <row r="219" spans="1:72" hidden="1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1048</v>
      </c>
      <c r="W219" s="151" t="s">
        <v>1026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1325</v>
      </c>
      <c r="BK219" s="176" t="s">
        <v>1326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 hidden="1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1030</v>
      </c>
      <c r="W220" s="151" t="s">
        <v>1055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>
        <v>0.625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>
        <v>0</v>
      </c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>
        <v>0</v>
      </c>
      <c r="BI220" s="17"/>
      <c r="BJ220" s="17" t="s">
        <v>1322</v>
      </c>
      <c r="BK220" s="18" t="s">
        <v>1327</v>
      </c>
      <c r="BL220" s="16"/>
      <c r="BM220" s="130" t="s">
        <v>406</v>
      </c>
      <c r="BN220" s="130" t="s">
        <v>435</v>
      </c>
      <c r="BO220" s="130" t="s">
        <v>497</v>
      </c>
      <c r="BP220" s="18" t="s">
        <v>1327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>SuperExecução</v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1059</v>
      </c>
      <c r="W223" s="151" t="s">
        <v>1026</v>
      </c>
      <c r="X223" s="104" t="s">
        <v>386</v>
      </c>
      <c r="Y223" s="129" t="s">
        <v>389</v>
      </c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>
        <v>0.38750000000000001</v>
      </c>
      <c r="AS223" s="108">
        <v>0.44236111111111109</v>
      </c>
      <c r="AT223" s="108">
        <v>0.50486111111111109</v>
      </c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6.25E-2</v>
      </c>
      <c r="AZ223" s="153"/>
      <c r="BA223" s="109">
        <v>1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 t="s">
        <v>1328</v>
      </c>
      <c r="BG223" s="16"/>
      <c r="BH223" s="17">
        <v>2</v>
      </c>
      <c r="BI223" s="17"/>
      <c r="BJ223" s="17" t="s">
        <v>1329</v>
      </c>
      <c r="BK223" s="17" t="s">
        <v>1330</v>
      </c>
      <c r="BL223" s="16"/>
      <c r="BM223" s="130" t="s">
        <v>410</v>
      </c>
      <c r="BN223" s="130" t="s">
        <v>410</v>
      </c>
      <c r="BO223" s="130" t="s">
        <v>410</v>
      </c>
      <c r="BP223" s="18" t="s">
        <v>558</v>
      </c>
      <c r="BQ223" s="12" t="str">
        <f>IF(AND(BR223&lt;1,BS223&lt;1),"Produção e Intervalo",IF(BR223&lt;1,"Intervalo",IF(BS223&lt;1,"Produção","Aderente")))</f>
        <v>Aderente</v>
      </c>
      <c r="BR223" s="19">
        <f>IF(OR(B223="",F223=""),"*",AY223/P223)</f>
        <v>1</v>
      </c>
      <c r="BS223" s="19">
        <f>IF(OR(B223="",F223=""),"*",BA223/Q223)</f>
        <v>1</v>
      </c>
      <c r="BT223" s="8" t="str">
        <f t="shared" si="4"/>
        <v>OKOK</v>
      </c>
    </row>
    <row r="224" spans="1:72" hidden="1">
      <c r="A224" s="47" t="str">
        <f>D224&amp;B224</f>
        <v>WEMERSON (TP-708)46088</v>
      </c>
      <c r="B224" s="102">
        <v>46088</v>
      </c>
      <c r="C224" s="135">
        <f>IF(BS_CONTROLE[[#This Row],[DATA]]="","",WEEKNUM(BS_CONTROLE[[#This Row],[DATA]]))</f>
        <v>10</v>
      </c>
      <c r="D224" s="104" t="s">
        <v>913</v>
      </c>
      <c r="E224" s="159">
        <v>218</v>
      </c>
      <c r="F224" s="126" t="s">
        <v>747</v>
      </c>
      <c r="G224" s="142" t="str">
        <f>IF(D224="","*",VLOOKUP(F224,BS_ATIVIDADE[],3,FALSE))</f>
        <v>TRILHO - SUBSTITUIÇÂO</v>
      </c>
      <c r="H224" s="106" t="s">
        <v>558</v>
      </c>
      <c r="I224" s="106" t="s">
        <v>558</v>
      </c>
      <c r="J224" s="105">
        <v>68</v>
      </c>
      <c r="K224" s="105">
        <v>56.1</v>
      </c>
      <c r="L224" s="105" t="s">
        <v>558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4" s="127" t="s">
        <v>270</v>
      </c>
      <c r="O224" s="106">
        <v>0.45833333333333331</v>
      </c>
      <c r="P224" s="106">
        <v>6.25E-2</v>
      </c>
      <c r="Q224" s="105">
        <v>312</v>
      </c>
      <c r="R224" s="10" t="str">
        <f>IFERROR(_xlfn.XLOOKUP(F224, BS_ATIVIDADE[ATIVIDADE],BS_ATIVIDADE[UNIDADE] ), "*")</f>
        <v>M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4" s="105" t="s">
        <v>1331</v>
      </c>
      <c r="W224" s="151" t="s">
        <v>1094</v>
      </c>
      <c r="X224" s="104" t="s">
        <v>390</v>
      </c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SUBSTITUIÇÃO - TRILHO</v>
      </c>
      <c r="AJ224" s="9" t="str">
        <f>IF(BS_CONTROLE[[#This Row],[Atividade]]=0, "-", BS_CONTROLE[[#This Row],[Atividade]])</f>
        <v>PDM - SUBSTITUIÇÃO - TRILHO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ZBM</v>
      </c>
      <c r="AN224" s="105" t="str">
        <f>IF(BS_CONTROLE[[#This Row],[SB]]=0, "-", BS_CONTROLE[[#This Row],[SB]])</f>
        <v>ZBM1</v>
      </c>
      <c r="AO224" s="105">
        <f>IF(BS_CONTROLE[[#This Row],[SUB]]=0, "-", BS_CONTROLE[[#This Row],[SUB]])</f>
        <v>68</v>
      </c>
      <c r="AP224" s="105">
        <f>BS_CONTROLE[[#This Row],[KM - Inicio]]</f>
        <v>56.1</v>
      </c>
      <c r="AQ224" s="105">
        <f>BS_CONTROLE[[#This Row],[KM - Inicio]]</f>
        <v>56.1</v>
      </c>
      <c r="AR224" s="108">
        <v>0.41666666666666669</v>
      </c>
      <c r="AS224" s="108">
        <v>0.48402777777777778</v>
      </c>
      <c r="AT224" s="108">
        <v>0.54652777777777772</v>
      </c>
      <c r="AU224" s="136"/>
      <c r="AV224" s="136"/>
      <c r="AW224" s="14"/>
      <c r="AX224" s="14"/>
      <c r="AY224" s="164">
        <f>IF(D224="","*",IFERROR(IF(ISODD(COUNT(AS224:AX224)),"ERRO",SUM((AT224-AS224),(AV224-AU224),(AX224-AW224))),"ERRO"))</f>
        <v>6.2499999999999944E-2</v>
      </c>
      <c r="AZ224" s="153"/>
      <c r="BA224" s="109">
        <v>312</v>
      </c>
      <c r="BB224" s="10" t="str">
        <f>IFERROR(_xlfn.XLOOKUP(AI224, BS_ATIVIDADE[ATIVIDADE],BS_ATIVIDADE[UNIDADE] ), "*")</f>
        <v>M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4" s="150"/>
      <c r="BG224" s="16"/>
      <c r="BH224" s="17">
        <v>2</v>
      </c>
      <c r="BI224" s="17"/>
      <c r="BJ224" s="17"/>
      <c r="BK224" s="18" t="s">
        <v>1332</v>
      </c>
      <c r="BL224" s="16"/>
      <c r="BM224" s="130" t="s">
        <v>410</v>
      </c>
      <c r="BN224" s="130" t="s">
        <v>410</v>
      </c>
      <c r="BO224" s="130" t="s">
        <v>410</v>
      </c>
      <c r="BP224" s="18" t="s">
        <v>558</v>
      </c>
      <c r="BQ224" s="12" t="str">
        <f>IF(AND(BR224&lt;1,BS224&lt;1),"Produção e Intervalo",IF(BR224&lt;1,"Intervalo",IF(BS224&lt;1,"Produção","Aderente")))</f>
        <v>Intervalo</v>
      </c>
      <c r="BR224" s="19">
        <f>IF(OR(B224="",F224=""),"*",AY224/P224)</f>
        <v>0.99999999999999911</v>
      </c>
      <c r="BS224" s="19">
        <f>IF(OR(B224="",F224=""),"*",BA224/Q224)</f>
        <v>1</v>
      </c>
      <c r="BT224" s="8" t="str">
        <f t="shared" si="4"/>
        <v>OKOK</v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 t="s">
        <v>1333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1092</v>
      </c>
      <c r="W226" s="151" t="s">
        <v>1093</v>
      </c>
      <c r="X226" s="104" t="s">
        <v>386</v>
      </c>
      <c r="Y226" s="129" t="s">
        <v>389</v>
      </c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>
        <v>0</v>
      </c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 t="s">
        <v>1092</v>
      </c>
      <c r="BG226" s="16"/>
      <c r="BH226" s="17">
        <v>0</v>
      </c>
      <c r="BI226" s="17"/>
      <c r="BJ226" s="17" t="s">
        <v>1334</v>
      </c>
      <c r="BK226" s="17" t="s">
        <v>1334</v>
      </c>
      <c r="BL226" s="16"/>
      <c r="BM226" s="130" t="s">
        <v>406</v>
      </c>
      <c r="BN226" s="130" t="s">
        <v>435</v>
      </c>
      <c r="BO226" s="130" t="s">
        <v>545</v>
      </c>
      <c r="BP226" s="18" t="s">
        <v>1335</v>
      </c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>SuperExecução</v>
      </c>
    </row>
    <row r="227" spans="1:72" hidden="1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1285</v>
      </c>
      <c r="W227" s="151" t="s">
        <v>1089</v>
      </c>
      <c r="X227" s="104" t="s">
        <v>386</v>
      </c>
      <c r="Y227" s="129" t="s">
        <v>389</v>
      </c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>
        <v>0.48958333333333331</v>
      </c>
      <c r="AS227" s="108">
        <v>0.50694444444444442</v>
      </c>
      <c r="AT227" s="108">
        <v>0.59027777777777779</v>
      </c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8.333333333333337E-2</v>
      </c>
      <c r="AZ227" s="153"/>
      <c r="BA227" s="109">
        <v>1</v>
      </c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 t="s">
        <v>1336</v>
      </c>
      <c r="BG227" s="16"/>
      <c r="BH227" s="17">
        <v>2</v>
      </c>
      <c r="BI227" s="17"/>
      <c r="BJ227" s="17" t="s">
        <v>1337</v>
      </c>
      <c r="BK227" s="17" t="s">
        <v>1338</v>
      </c>
      <c r="BL227" s="16"/>
      <c r="BM227" s="130" t="s">
        <v>410</v>
      </c>
      <c r="BN227" s="130" t="s">
        <v>410</v>
      </c>
      <c r="BO227" s="130" t="s">
        <v>410</v>
      </c>
      <c r="BP227" s="18" t="s">
        <v>558</v>
      </c>
      <c r="BQ227" s="12" t="str">
        <f>IF(AND(BR227&lt;1,BS227&lt;1),"Produção e Intervalo",IF(BR227&lt;1,"Intervalo",IF(BS227&lt;1,"Produção","Aderente")))</f>
        <v>Intervalo</v>
      </c>
      <c r="BR227" s="19">
        <f>IF(OR(B227="",F227=""),"*",AY227/P227)</f>
        <v>0.50000000000000022</v>
      </c>
      <c r="BS227" s="19">
        <f>IF(OR(B227="",F227=""),"*",BA227/Q227)</f>
        <v>1</v>
      </c>
      <c r="BT227" s="8" t="str">
        <f t="shared" si="4"/>
        <v>OKOK</v>
      </c>
    </row>
    <row r="228" spans="1:72" hidden="1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40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1285</v>
      </c>
      <c r="W228" s="151" t="s">
        <v>1026</v>
      </c>
      <c r="X228" s="104" t="s">
        <v>386</v>
      </c>
      <c r="Y228" s="129" t="s">
        <v>389</v>
      </c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>
        <v>0.375</v>
      </c>
      <c r="AS228" s="108">
        <v>0</v>
      </c>
      <c r="AT228" s="108">
        <v>0</v>
      </c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>
        <v>0</v>
      </c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 t="s">
        <v>1339</v>
      </c>
      <c r="BG228" s="16"/>
      <c r="BH228" s="17">
        <v>0</v>
      </c>
      <c r="BI228" s="17"/>
      <c r="BJ228" s="17" t="s">
        <v>1340</v>
      </c>
      <c r="BK228" s="17" t="s">
        <v>1340</v>
      </c>
      <c r="BL228" s="16"/>
      <c r="BM228" s="130" t="s">
        <v>412</v>
      </c>
      <c r="BN228" s="130" t="s">
        <v>436</v>
      </c>
      <c r="BO228" s="130" t="s">
        <v>436</v>
      </c>
      <c r="BP228" s="18" t="s">
        <v>558</v>
      </c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>CondiçõesClimáticaChuva</v>
      </c>
    </row>
    <row r="229" spans="1:72" hidden="1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1285</v>
      </c>
      <c r="W229" s="151" t="s">
        <v>1093</v>
      </c>
      <c r="X229" s="104" t="s">
        <v>386</v>
      </c>
      <c r="Y229" s="129" t="s">
        <v>389</v>
      </c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>
        <v>0.44444444444444442</v>
      </c>
      <c r="AS229" s="108">
        <v>0.5229166666666667</v>
      </c>
      <c r="AT229" s="108">
        <v>0.60624999999999996</v>
      </c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8.3333333333333259E-2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 t="s">
        <v>1339</v>
      </c>
      <c r="BG229" s="16"/>
      <c r="BH229" s="17">
        <v>2</v>
      </c>
      <c r="BI229" s="17"/>
      <c r="BJ229" s="17" t="s">
        <v>1341</v>
      </c>
      <c r="BK229" s="17" t="s">
        <v>1342</v>
      </c>
      <c r="BL229" s="16"/>
      <c r="BM229" s="130" t="s">
        <v>406</v>
      </c>
      <c r="BN229" s="130" t="s">
        <v>435</v>
      </c>
      <c r="BO229" s="130" t="s">
        <v>486</v>
      </c>
      <c r="BP229" s="18" t="s">
        <v>1343</v>
      </c>
      <c r="BQ229" s="12" t="str">
        <f>IF(AND(BR229&lt;1,BS229&lt;1),"Produção e Intervalo",IF(BR229&lt;1,"Intervalo",IF(BS229&lt;1,"Produção","Aderente")))</f>
        <v>Produção</v>
      </c>
      <c r="BR229" s="19">
        <f>IF(OR(B229="",F229=""),"*",AY229/P229)</f>
        <v>1.3333333333333321</v>
      </c>
      <c r="BS229" s="19">
        <f>IF(OR(B229="",F229=""),"*",BA229/Q229)</f>
        <v>0</v>
      </c>
      <c r="BT229" s="8" t="str">
        <f t="shared" si="4"/>
        <v>SuperExecução</v>
      </c>
    </row>
    <row r="230" spans="1:72" hidden="1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1118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1285</v>
      </c>
      <c r="W230" s="151" t="s">
        <v>1295</v>
      </c>
      <c r="X230" s="104" t="s">
        <v>386</v>
      </c>
      <c r="Y230" s="129" t="s">
        <v>389</v>
      </c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>
        <v>0</v>
      </c>
      <c r="AS230" s="108">
        <v>0</v>
      </c>
      <c r="AT230" s="108">
        <v>0</v>
      </c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>
        <v>0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 t="s">
        <v>1339</v>
      </c>
      <c r="BG230" s="16"/>
      <c r="BH230" s="17">
        <v>0</v>
      </c>
      <c r="BI230" s="17"/>
      <c r="BJ230" s="17" t="s">
        <v>1344</v>
      </c>
      <c r="BK230" s="18" t="s">
        <v>1335</v>
      </c>
      <c r="BL230" s="16"/>
      <c r="BM230" s="130" t="s">
        <v>406</v>
      </c>
      <c r="BN230" s="130" t="s">
        <v>435</v>
      </c>
      <c r="BO230" s="130" t="s">
        <v>497</v>
      </c>
      <c r="BP230" s="18" t="s">
        <v>1335</v>
      </c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>SuperExecução</v>
      </c>
    </row>
    <row r="231" spans="1:72" hidden="1">
      <c r="A231" s="47" t="str">
        <f>D231&amp;B231</f>
        <v>V9346088</v>
      </c>
      <c r="B231" s="102">
        <v>46088</v>
      </c>
      <c r="C231" s="135">
        <f>IF(BS_CONTROLE[[#This Row],[DATA]]="","",WEEKNUM(BS_CONTROLE[[#This Row],[DATA]]))</f>
        <v>10</v>
      </c>
      <c r="D231" s="104" t="s">
        <v>775</v>
      </c>
      <c r="E231" s="159">
        <v>52</v>
      </c>
      <c r="F231" s="126" t="s">
        <v>663</v>
      </c>
      <c r="G231" s="142" t="str">
        <f>IF(D231="","*",VLOOKUP(F231,BS_ATIVIDADE[],3,FALSE))</f>
        <v>MECANIZAÇÃO - SOCADORA</v>
      </c>
      <c r="H231" s="105" t="s">
        <v>1291</v>
      </c>
      <c r="I231" s="105" t="s">
        <v>1291</v>
      </c>
      <c r="J231" s="105">
        <v>56</v>
      </c>
      <c r="K231" s="105">
        <v>190.07</v>
      </c>
      <c r="L231" s="105">
        <v>188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">
        <v>1292</v>
      </c>
      <c r="O231" s="106">
        <v>0.375</v>
      </c>
      <c r="P231" s="106">
        <v>8.3333333333333329E-2</v>
      </c>
      <c r="Q231" s="105">
        <v>250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1030</v>
      </c>
      <c r="W231" s="151" t="s">
        <v>1014</v>
      </c>
      <c r="X231" s="104" t="s">
        <v>386</v>
      </c>
      <c r="Y231" s="129" t="s">
        <v>389</v>
      </c>
      <c r="Z231" s="104"/>
      <c r="AA231" s="105">
        <v>1</v>
      </c>
      <c r="AB231" s="103" t="s">
        <v>383</v>
      </c>
      <c r="AC231" s="152" t="s">
        <v>384</v>
      </c>
      <c r="AD231" s="107">
        <v>0.33333333333333331</v>
      </c>
      <c r="AE231" s="105" t="s">
        <v>558</v>
      </c>
      <c r="AF231" s="105"/>
      <c r="AG231" s="105"/>
      <c r="AH231" s="15"/>
      <c r="AI231" s="126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ZXP-2</v>
      </c>
      <c r="AL231" s="31" t="str">
        <f>BS_CONTROLE[[#This Row],[Local - Encerramento]]</f>
        <v>ZXP-2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189ZFY/ZXP189</v>
      </c>
      <c r="AO231" s="105">
        <f>IF(BS_CONTROLE[[#This Row],[SUB]]=0, "-", BS_CONTROLE[[#This Row],[SUB]])</f>
        <v>56</v>
      </c>
      <c r="AP231" s="105">
        <f>BS_CONTROLE[[#This Row],[KM - Inicio]]</f>
        <v>190.07</v>
      </c>
      <c r="AQ231" s="105">
        <f>BS_CONTROLE[[#This Row],[KM - Inicio]]</f>
        <v>190.07</v>
      </c>
      <c r="AR231" s="108">
        <v>0.41180555555555554</v>
      </c>
      <c r="AS231" s="108">
        <v>0.50138888888888888</v>
      </c>
      <c r="AT231" s="108">
        <v>0.5854166666666667</v>
      </c>
      <c r="AU231" s="136"/>
      <c r="AV231" s="136"/>
      <c r="AW231" s="14"/>
      <c r="AX231" s="14"/>
      <c r="AY231" s="164">
        <f>IF(D231="","*",IFERROR(IF(ISODD(COUNT(AS231:AX231)),"ERRO",SUM((AT231-AS231),(AV231-AU231),(AX231-AW231))),"ERRO"))</f>
        <v>8.4027777777777812E-2</v>
      </c>
      <c r="AZ231" s="153"/>
      <c r="BA231" s="109">
        <v>1020</v>
      </c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 t="s">
        <v>1339</v>
      </c>
      <c r="BG231" s="16"/>
      <c r="BH231" s="17">
        <v>2</v>
      </c>
      <c r="BI231" s="17"/>
      <c r="BJ231" s="17" t="s">
        <v>1345</v>
      </c>
      <c r="BK231" s="17" t="s">
        <v>1346</v>
      </c>
      <c r="BL231" s="16"/>
      <c r="BM231" s="130" t="s">
        <v>410</v>
      </c>
      <c r="BN231" s="130" t="s">
        <v>410</v>
      </c>
      <c r="BO231" s="130" t="s">
        <v>410</v>
      </c>
      <c r="BP231" s="18" t="s">
        <v>558</v>
      </c>
      <c r="BQ231" s="12" t="str">
        <f>IF(AND(BR231&lt;1,BS231&lt;1),"Produção e Intervalo",IF(BR231&lt;1,"Intervalo",IF(BS231&lt;1,"Produção","Aderente")))</f>
        <v>Aderente</v>
      </c>
      <c r="BR231" s="19">
        <f>IF(OR(B231="",F231=""),"*",AY231/P231)</f>
        <v>1.0083333333333337</v>
      </c>
      <c r="BS231" s="19">
        <f>IF(OR(B231="",F231=""),"*",BA231/Q231)</f>
        <v>4.08</v>
      </c>
      <c r="BT231" s="8" t="str">
        <f t="shared" si="4"/>
        <v>OKOK</v>
      </c>
    </row>
    <row r="232" spans="1:72" hidden="1">
      <c r="A232" s="47" t="str">
        <f>D232&amp;B232</f>
        <v>ROBSON (TF-701)46088</v>
      </c>
      <c r="B232" s="102">
        <v>46088</v>
      </c>
      <c r="C232" s="135">
        <f>IF(BS_CONTROLE[[#This Row],[DATA]]="","",WEEKNUM(BS_CONTROLE[[#This Row],[DATA]]))</f>
        <v>10</v>
      </c>
      <c r="D232" s="104" t="s">
        <v>898</v>
      </c>
      <c r="E232" s="177">
        <v>114</v>
      </c>
      <c r="F232" s="126" t="s">
        <v>636</v>
      </c>
      <c r="G232" s="142" t="str">
        <f>IF(D232="","*",VLOOKUP(F232,BS_ATIVIDADE[],3,FALSE))</f>
        <v>LIMPEZA LASTRO</v>
      </c>
      <c r="H232" s="127" t="str" cm="1">
        <f t="array" ref="H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2" s="106" t="s">
        <v>558</v>
      </c>
      <c r="J232" s="105">
        <v>56</v>
      </c>
      <c r="K232" s="105">
        <v>187.58</v>
      </c>
      <c r="L232" s="105" t="s">
        <v>558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2" s="106">
        <v>0.41666666666666669</v>
      </c>
      <c r="P232" s="106">
        <v>6.25E-2</v>
      </c>
      <c r="Q232" s="105">
        <v>15</v>
      </c>
      <c r="R232" s="10" t="str">
        <f>IFERROR(_xlfn.XLOOKUP(F232, BS_ATIVIDADE[ATIVIDADE],BS_ATIVIDADE[UNIDADE] ), "*")</f>
        <v>M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2" s="105" t="s">
        <v>1285</v>
      </c>
      <c r="W232" s="151" t="s">
        <v>1296</v>
      </c>
      <c r="X232" s="104" t="s">
        <v>386</v>
      </c>
      <c r="Y232" s="129" t="s">
        <v>389</v>
      </c>
      <c r="Z232" s="104"/>
      <c r="AA232" s="105" t="s">
        <v>558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LIMPEZA LASTRO</v>
      </c>
      <c r="AJ232" s="9" t="str">
        <f>IF(BS_CONTROLE[[#This Row],[Atividade]]=0, "-", BS_CONTROLE[[#This Row],[Atividade]])</f>
        <v>LIMPEZA LASTRO</v>
      </c>
      <c r="AK232" s="31" t="str">
        <f>BS_CONTROLE[[#This Row],[Local - Partida]]</f>
        <v>ZXP189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ZXP-ZFY</v>
      </c>
      <c r="AN232" s="105" t="str">
        <f>IF(BS_CONTROLE[[#This Row],[SB]]=0, "-", BS_CONTROLE[[#This Row],[SB]])</f>
        <v>ZXP189</v>
      </c>
      <c r="AO232" s="105">
        <f>IF(BS_CONTROLE[[#This Row],[SUB]]=0, "-", BS_CONTROLE[[#This Row],[SUB]])</f>
        <v>56</v>
      </c>
      <c r="AP232" s="105">
        <f>BS_CONTROLE[[#This Row],[KM - Inicio]]</f>
        <v>187.58</v>
      </c>
      <c r="AQ232" s="105">
        <f>BS_CONTROLE[[#This Row],[KM - Inicio]]</f>
        <v>187.58</v>
      </c>
      <c r="AR232" s="108">
        <v>0.375</v>
      </c>
      <c r="AS232" s="108">
        <v>0.4861111111111111</v>
      </c>
      <c r="AT232" s="108">
        <v>0.56944444444444442</v>
      </c>
      <c r="AU232" s="136"/>
      <c r="AV232" s="136"/>
      <c r="AW232" s="14"/>
      <c r="AX232" s="14"/>
      <c r="AY232" s="164">
        <f>IF(D232="","*",IFERROR(IF(ISODD(COUNT(AS232:AX232)),"ERRO",SUM((AT232-AS232),(AV232-AU232),(AX232-AW232))),"ERRO"))</f>
        <v>8.3333333333333315E-2</v>
      </c>
      <c r="AZ232" s="153"/>
      <c r="BA232" s="109">
        <v>25</v>
      </c>
      <c r="BB232" s="10" t="str">
        <f>IFERROR(_xlfn.XLOOKUP(AI232, BS_ATIVIDADE[ATIVIDADE],BS_ATIVIDADE[UNIDADE] ), "*")</f>
        <v>M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2" s="150" t="s">
        <v>1339</v>
      </c>
      <c r="BG232" s="16"/>
      <c r="BH232" s="17">
        <v>2</v>
      </c>
      <c r="BI232" s="17"/>
      <c r="BJ232" s="17" t="s">
        <v>1347</v>
      </c>
      <c r="BK232" s="17" t="s">
        <v>1348</v>
      </c>
      <c r="BL232" s="16"/>
      <c r="BM232" s="130" t="s">
        <v>410</v>
      </c>
      <c r="BN232" s="130" t="s">
        <v>410</v>
      </c>
      <c r="BO232" s="130" t="s">
        <v>410</v>
      </c>
      <c r="BP232" s="18" t="s">
        <v>558</v>
      </c>
      <c r="BQ232" s="12" t="str">
        <f>IF(AND(BR232&lt;1,BS232&lt;1),"Produção e Intervalo",IF(BR232&lt;1,"Intervalo",IF(BS232&lt;1,"Produção","Aderente")))</f>
        <v>Aderente</v>
      </c>
      <c r="BR232" s="19">
        <f>IF(OR(B232="",F232=""),"*",AY232/P232)</f>
        <v>1.333333333333333</v>
      </c>
      <c r="BS232" s="19">
        <f>IF(OR(B232="",F232=""),"*",BA232/Q232)</f>
        <v>1.6666666666666667</v>
      </c>
      <c r="BT232" s="8" t="str">
        <f t="shared" si="4"/>
        <v>OKOK</v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1185</v>
      </c>
      <c r="W234" s="151" t="s">
        <v>1093</v>
      </c>
      <c r="X234" s="104" t="s">
        <v>386</v>
      </c>
      <c r="Y234" s="129" t="s">
        <v>389</v>
      </c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>
        <v>0.35416666666666669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>
        <v>0</v>
      </c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 t="s">
        <v>1339</v>
      </c>
      <c r="BG234" s="16"/>
      <c r="BH234" s="17">
        <v>0</v>
      </c>
      <c r="BI234" s="17"/>
      <c r="BJ234" s="17" t="s">
        <v>1349</v>
      </c>
      <c r="BK234" s="17" t="s">
        <v>1349</v>
      </c>
      <c r="BL234" s="16"/>
      <c r="BM234" s="130" t="s">
        <v>405</v>
      </c>
      <c r="BN234" s="130" t="s">
        <v>434</v>
      </c>
      <c r="BO234" s="130" t="s">
        <v>533</v>
      </c>
      <c r="BP234" s="18" t="s">
        <v>558</v>
      </c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>CCOCirculaçãoIntervaloOportunidade</v>
      </c>
    </row>
    <row r="235" spans="1:72" hidden="1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1185</v>
      </c>
      <c r="W235" s="151" t="s">
        <v>1093</v>
      </c>
      <c r="X235" s="104" t="s">
        <v>386</v>
      </c>
      <c r="Y235" s="129" t="s">
        <v>389</v>
      </c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>
        <v>0.35416666666666669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>
        <v>0</v>
      </c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 t="s">
        <v>1339</v>
      </c>
      <c r="BG235" s="16"/>
      <c r="BH235" s="17">
        <v>0</v>
      </c>
      <c r="BI235" s="17"/>
      <c r="BJ235" s="17" t="s">
        <v>1344</v>
      </c>
      <c r="BK235" s="17" t="s">
        <v>1344</v>
      </c>
      <c r="BL235" s="16"/>
      <c r="BM235" s="130" t="s">
        <v>405</v>
      </c>
      <c r="BN235" s="130" t="s">
        <v>434</v>
      </c>
      <c r="BO235" s="130" t="s">
        <v>533</v>
      </c>
      <c r="BP235" s="18" t="s">
        <v>558</v>
      </c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>CCOCirculaçãoIntervaloOportunidade</v>
      </c>
    </row>
    <row r="236" spans="1:72" hidden="1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1185</v>
      </c>
      <c r="W236" s="151" t="s">
        <v>1026</v>
      </c>
      <c r="X236" s="104" t="s">
        <v>386</v>
      </c>
      <c r="Y236" s="129" t="s">
        <v>389</v>
      </c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>
        <v>0.35416666666666669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 t="s">
        <v>1339</v>
      </c>
      <c r="BG236" s="16"/>
      <c r="BH236" s="17">
        <v>0</v>
      </c>
      <c r="BI236" s="17"/>
      <c r="BJ236" s="17" t="s">
        <v>1344</v>
      </c>
      <c r="BK236" s="17" t="s">
        <v>1344</v>
      </c>
      <c r="BL236" s="16"/>
      <c r="BM236" s="130" t="s">
        <v>405</v>
      </c>
      <c r="BN236" s="130" t="s">
        <v>434</v>
      </c>
      <c r="BO236" s="130" t="s">
        <v>533</v>
      </c>
      <c r="BP236" s="18" t="s">
        <v>558</v>
      </c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>CCOCirculaçãoIntervaloOportunidade</v>
      </c>
    </row>
    <row r="237" spans="1:72" hidden="1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1185</v>
      </c>
      <c r="W237" s="151" t="s">
        <v>1026</v>
      </c>
      <c r="X237" s="104" t="s">
        <v>386</v>
      </c>
      <c r="Y237" s="129" t="s">
        <v>389</v>
      </c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>
        <v>0.35416666666666669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>
        <v>0</v>
      </c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 t="s">
        <v>1339</v>
      </c>
      <c r="BG237" s="16"/>
      <c r="BH237" s="17">
        <v>0</v>
      </c>
      <c r="BI237" s="17"/>
      <c r="BJ237" s="17" t="s">
        <v>1344</v>
      </c>
      <c r="BK237" s="17" t="s">
        <v>1344</v>
      </c>
      <c r="BL237" s="16"/>
      <c r="BM237" s="130" t="s">
        <v>405</v>
      </c>
      <c r="BN237" s="130" t="s">
        <v>434</v>
      </c>
      <c r="BO237" s="130" t="s">
        <v>533</v>
      </c>
      <c r="BP237" s="18" t="s">
        <v>558</v>
      </c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>CCOCirculaçãoIntervaloOportunidade</v>
      </c>
    </row>
    <row r="238" spans="1:72" hidden="1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1350</v>
      </c>
      <c r="I238" s="106" t="s">
        <v>1350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1285</v>
      </c>
      <c r="W238" s="151" t="s">
        <v>1014</v>
      </c>
      <c r="X238" s="104" t="s">
        <v>386</v>
      </c>
      <c r="Y238" s="129" t="s">
        <v>389</v>
      </c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>
        <v>0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>
        <v>0</v>
      </c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 t="s">
        <v>1339</v>
      </c>
      <c r="BG238" s="16"/>
      <c r="BH238" s="17">
        <v>0</v>
      </c>
      <c r="BI238" s="17"/>
      <c r="BJ238" s="17" t="s">
        <v>1351</v>
      </c>
      <c r="BK238" s="17" t="s">
        <v>1351</v>
      </c>
      <c r="BL238" s="16"/>
      <c r="BM238" s="130" t="s">
        <v>408</v>
      </c>
      <c r="BN238" s="130" t="s">
        <v>435</v>
      </c>
      <c r="BO238" s="130" t="s">
        <v>497</v>
      </c>
      <c r="BP238" s="18" t="s">
        <v>1351</v>
      </c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>ModernizaçãoExecução</v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1075</v>
      </c>
      <c r="W240" s="151" t="s">
        <v>1026</v>
      </c>
      <c r="X240" s="104" t="s">
        <v>386</v>
      </c>
      <c r="Y240" s="129" t="s">
        <v>389</v>
      </c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>
        <v>0.35416666666666669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>
        <v>0</v>
      </c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 t="s">
        <v>1339</v>
      </c>
      <c r="BG240" s="16"/>
      <c r="BH240" s="17">
        <v>0</v>
      </c>
      <c r="BI240" s="17"/>
      <c r="BJ240" s="17" t="s">
        <v>1344</v>
      </c>
      <c r="BK240" s="17" t="s">
        <v>1344</v>
      </c>
      <c r="BL240" s="16"/>
      <c r="BM240" s="130" t="s">
        <v>405</v>
      </c>
      <c r="BN240" s="130" t="s">
        <v>434</v>
      </c>
      <c r="BO240" s="130" t="s">
        <v>533</v>
      </c>
      <c r="BP240" s="18" t="s">
        <v>558</v>
      </c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>CCOCirculaçãoIntervaloOportunidade</v>
      </c>
    </row>
    <row r="241" spans="1:72" hidden="1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1075</v>
      </c>
      <c r="W241" s="151" t="s">
        <v>1026</v>
      </c>
      <c r="X241" s="104" t="s">
        <v>386</v>
      </c>
      <c r="Y241" s="129" t="s">
        <v>389</v>
      </c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>
        <v>0.35416666666666669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>
        <v>0</v>
      </c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 t="s">
        <v>1339</v>
      </c>
      <c r="BG241" s="16"/>
      <c r="BH241" s="17">
        <v>0</v>
      </c>
      <c r="BI241" s="17"/>
      <c r="BJ241" s="17" t="s">
        <v>1344</v>
      </c>
      <c r="BK241" s="17" t="s">
        <v>1344</v>
      </c>
      <c r="BL241" s="16"/>
      <c r="BM241" s="130" t="s">
        <v>405</v>
      </c>
      <c r="BN241" s="130" t="s">
        <v>434</v>
      </c>
      <c r="BO241" s="130" t="s">
        <v>533</v>
      </c>
      <c r="BP241" s="18" t="s">
        <v>558</v>
      </c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>CCOCirculaçãoIntervaloOportunidade</v>
      </c>
    </row>
    <row r="242" spans="1:72" hidden="1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1075</v>
      </c>
      <c r="W242" s="151" t="s">
        <v>1026</v>
      </c>
      <c r="X242" s="104" t="s">
        <v>386</v>
      </c>
      <c r="Y242" s="129" t="s">
        <v>389</v>
      </c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>
        <v>0.35416666666666669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>
        <v>0</v>
      </c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 t="s">
        <v>1339</v>
      </c>
      <c r="BG242" s="16"/>
      <c r="BH242" s="17">
        <v>0</v>
      </c>
      <c r="BI242" s="17"/>
      <c r="BJ242" s="17" t="s">
        <v>1344</v>
      </c>
      <c r="BK242" s="17" t="s">
        <v>1344</v>
      </c>
      <c r="BL242" s="16"/>
      <c r="BM242" s="130" t="s">
        <v>405</v>
      </c>
      <c r="BN242" s="130" t="s">
        <v>434</v>
      </c>
      <c r="BO242" s="130" t="s">
        <v>533</v>
      </c>
      <c r="BP242" s="18" t="s">
        <v>558</v>
      </c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>CCOCirculaçãoIntervaloOportunidade</v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>MODERNIZAÇÃO TURMA 246088</v>
      </c>
      <c r="B244" s="102">
        <v>46088</v>
      </c>
      <c r="C244" s="135">
        <f>IF(BS_CONTROLE[[#This Row],[DATA]]="","",WEEKNUM(BS_CONTROLE[[#This Row],[DATA]]))</f>
        <v>10</v>
      </c>
      <c r="D244" s="104" t="s">
        <v>596</v>
      </c>
      <c r="E244" s="159">
        <v>238</v>
      </c>
      <c r="F244" s="126" t="s">
        <v>691</v>
      </c>
      <c r="G244" s="142" t="str">
        <f>IF(D244="","*",VLOOKUP(F244,BS_ATIVIDADE[],3,FALSE))</f>
        <v>MODERNIZAÇÃO</v>
      </c>
      <c r="H244" s="106" t="s">
        <v>558</v>
      </c>
      <c r="I244" s="106" t="s">
        <v>558</v>
      </c>
      <c r="J244" s="105">
        <v>92</v>
      </c>
      <c r="K244" s="105">
        <v>79.67</v>
      </c>
      <c r="L244" s="105" t="s">
        <v>558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44" s="106">
        <v>0.34375</v>
      </c>
      <c r="P244" s="106">
        <v>6.25E-2</v>
      </c>
      <c r="Q244" s="105">
        <v>1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4" s="105" t="s">
        <v>1013</v>
      </c>
      <c r="W244" s="151" t="s">
        <v>1026</v>
      </c>
      <c r="X244" s="104" t="s">
        <v>386</v>
      </c>
      <c r="Y244" s="129" t="s">
        <v>389</v>
      </c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ZXW-ZEZ</v>
      </c>
      <c r="AN244" s="105" t="str">
        <f>IF(BS_CONTROLE[[#This Row],[SB]]=0, "-", BS_CONTROLE[[#This Row],[SB]])</f>
        <v>ZXWK792</v>
      </c>
      <c r="AO244" s="105">
        <f>IF(BS_CONTROLE[[#This Row],[SUB]]=0, "-", BS_CONTROLE[[#This Row],[SUB]])</f>
        <v>92</v>
      </c>
      <c r="AP244" s="105">
        <f>BS_CONTROLE[[#This Row],[KM - Inicio]]</f>
        <v>79.67</v>
      </c>
      <c r="AQ244" s="105">
        <f>BS_CONTROLE[[#This Row],[KM - Inicio]]</f>
        <v>79.67</v>
      </c>
      <c r="AR244" s="108">
        <v>0.35416666666666669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>IF(D244="","*",IFERROR(IF(ISODD(COUNT(AS244:AX244)),"ERRO",SUM((AT244-AS244),(AV244-AU244),(AX244-AW244))),"ERRO"))</f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4" s="150" t="s">
        <v>1339</v>
      </c>
      <c r="BG244" s="16"/>
      <c r="BH244" s="17">
        <v>0</v>
      </c>
      <c r="BI244" s="17"/>
      <c r="BJ244" s="17" t="s">
        <v>1344</v>
      </c>
      <c r="BK244" s="17" t="s">
        <v>1344</v>
      </c>
      <c r="BL244" s="16"/>
      <c r="BM244" s="130" t="s">
        <v>405</v>
      </c>
      <c r="BN244" s="130" t="s">
        <v>434</v>
      </c>
      <c r="BO244" s="130" t="s">
        <v>533</v>
      </c>
      <c r="BP244" s="18" t="s">
        <v>558</v>
      </c>
      <c r="BQ244" s="12" t="str">
        <f>IF(AND(BR244&lt;1,BS244&lt;1),"Produção e Intervalo",IF(BR244&lt;1,"Intervalo",IF(BS244&lt;1,"Produção","Aderente")))</f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8" t="str">
        <f t="shared" si="4"/>
        <v>CCOCirculaçãoIntervaloOportunidade</v>
      </c>
    </row>
    <row r="245" spans="1:72" hidden="1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4.1666666666666664E-2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1030</v>
      </c>
      <c r="W245" s="151" t="s">
        <v>1056</v>
      </c>
      <c r="X245" s="104" t="s">
        <v>381</v>
      </c>
      <c r="Y245" s="129" t="s">
        <v>389</v>
      </c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>
        <v>0.41805555555555557</v>
      </c>
      <c r="AS245" s="108">
        <v>0.46180555555555558</v>
      </c>
      <c r="AT245" s="108">
        <v>0.50347222222222221</v>
      </c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4.166666666666663E-2</v>
      </c>
      <c r="AZ245" s="153"/>
      <c r="BA245" s="109">
        <v>1</v>
      </c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 t="s">
        <v>1339</v>
      </c>
      <c r="BG245" s="16"/>
      <c r="BH245" s="17">
        <v>2</v>
      </c>
      <c r="BI245" s="17"/>
      <c r="BJ245" s="17" t="s">
        <v>1352</v>
      </c>
      <c r="BK245" s="17" t="s">
        <v>1352</v>
      </c>
      <c r="BL245" s="16"/>
      <c r="BM245" s="130" t="s">
        <v>410</v>
      </c>
      <c r="BN245" s="130" t="s">
        <v>410</v>
      </c>
      <c r="BO245" s="130" t="s">
        <v>410</v>
      </c>
      <c r="BP245" s="18" t="s">
        <v>558</v>
      </c>
      <c r="BQ245" s="12" t="str">
        <f>IF(AND(BR245&lt;1,BS245&lt;1),"Produção e Intervalo",IF(BR245&lt;1,"Intervalo",IF(BS245&lt;1,"Produção","Aderente")))</f>
        <v>Intervalo</v>
      </c>
      <c r="BR245" s="19">
        <f>IF(OR(B245="",F245=""),"*",AY245/P245)</f>
        <v>0.99999999999999911</v>
      </c>
      <c r="BS245" s="19">
        <f>IF(OR(B245="",F245=""),"*",BA245/Q245)</f>
        <v>1</v>
      </c>
      <c r="BT245" s="8" t="str">
        <f t="shared" si="4"/>
        <v>OKOK</v>
      </c>
    </row>
    <row r="246" spans="1:72" hidden="1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1030</v>
      </c>
      <c r="W246" s="151" t="s">
        <v>1093</v>
      </c>
      <c r="X246" s="104" t="s">
        <v>386</v>
      </c>
      <c r="Y246" s="129" t="s">
        <v>389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>
        <v>0</v>
      </c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 t="s">
        <v>1339</v>
      </c>
      <c r="BG246" s="16"/>
      <c r="BH246" s="17">
        <v>0</v>
      </c>
      <c r="BI246" s="17"/>
      <c r="BJ246" s="17" t="s">
        <v>1353</v>
      </c>
      <c r="BK246" s="18" t="s">
        <v>495</v>
      </c>
      <c r="BL246" s="16"/>
      <c r="BM246" s="130" t="s">
        <v>405</v>
      </c>
      <c r="BN246" s="130" t="s">
        <v>434</v>
      </c>
      <c r="BO246" s="130" t="s">
        <v>533</v>
      </c>
      <c r="BP246" s="18" t="s">
        <v>558</v>
      </c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>CCOCirculaçãoIntervaloOportunidade</v>
      </c>
    </row>
    <row r="247" spans="1:72" hidden="1">
      <c r="A247" s="47" t="str">
        <f>D247&amp;B247</f>
        <v>W6246088</v>
      </c>
      <c r="B247" s="102">
        <v>46088</v>
      </c>
      <c r="C247" s="135">
        <f>IF(BS_CONTROLE[[#This Row],[DATA]]="","",WEEKNUM(BS_CONTROLE[[#This Row],[DATA]]))</f>
        <v>10</v>
      </c>
      <c r="D247" s="104" t="s">
        <v>793</v>
      </c>
      <c r="E247" s="159">
        <v>241</v>
      </c>
      <c r="F247" s="126" t="s">
        <v>753</v>
      </c>
      <c r="G247" s="142" t="str">
        <f>IF(D247="","*",VLOOKUP(F247,BS_ATIVIDADE[],3,FALSE))</f>
        <v>OUTROS</v>
      </c>
      <c r="H247" s="106" t="s">
        <v>165</v>
      </c>
      <c r="I247" s="106" t="s">
        <v>1216</v>
      </c>
      <c r="J247" s="127">
        <v>54</v>
      </c>
      <c r="K247" s="127">
        <v>96</v>
      </c>
      <c r="L247" s="105">
        <v>97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K96K951</v>
      </c>
      <c r="O247" s="106">
        <v>0.45833333333333331</v>
      </c>
      <c r="P247" s="106">
        <v>8.3333333333333329E-2</v>
      </c>
      <c r="Q247" s="105">
        <v>1</v>
      </c>
      <c r="R247" s="10" t="str">
        <f>IFERROR(_xlfn.XLOOKUP(F247, BS_ATIVIDADE[ATIVIDADE],BS_ATIVIDADE[UNIDADE] ), "*")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7" s="105" t="s">
        <v>1175</v>
      </c>
      <c r="W247" s="105" t="s">
        <v>1217</v>
      </c>
      <c r="X247" s="104" t="s">
        <v>386</v>
      </c>
      <c r="Y247" s="129" t="s">
        <v>389</v>
      </c>
      <c r="Z247" s="104"/>
      <c r="AA247" s="183">
        <v>1</v>
      </c>
      <c r="AB247" s="184" t="s">
        <v>377</v>
      </c>
      <c r="AC247" s="184"/>
      <c r="AD247" s="185">
        <v>0.29166666666666669</v>
      </c>
      <c r="AE247" s="183">
        <v>9038</v>
      </c>
      <c r="AF247" s="183"/>
      <c r="AG247" s="127"/>
      <c r="AH247" s="15"/>
      <c r="AI247" s="126" t="str">
        <f>IF(BS_CONTROLE[[#This Row],[Atividade]]=0, "-", BS_CONTROLE[[#This Row],[Atividade]])</f>
        <v>RECOLHIMENTO DE MATERIAL</v>
      </c>
      <c r="AJ247" s="9" t="str">
        <f>IF(BS_CONTROLE[[#This Row],[Atividade]]=0, "-", BS_CONTROLE[[#This Row],[Atividade]])</f>
        <v>RECOLHIMENTO DE MATERIAL</v>
      </c>
      <c r="AK247" s="31" t="str">
        <f>BS_CONTROLE[[#This Row],[Local - Partida]]</f>
        <v>ZPT1051</v>
      </c>
      <c r="AL247" s="31" t="str">
        <f>BS_CONTROLE[[#This Row],[Local - Encerramento]]</f>
        <v>ZPTZBR</v>
      </c>
      <c r="AM247" s="105" t="str">
        <f>IF(BS_CONTROLE[[#This Row],[Entre - Estações]]=0, "-", BS_CONTROLE[[#This Row],[Entre - Estações]])</f>
        <v>ZWU-ZDC</v>
      </c>
      <c r="AN247" s="105" t="str">
        <f>IF(BS_CONTROLE[[#This Row],[SB]]=0, "-", BS_CONTROLE[[#This Row],[SB]])</f>
        <v>K96K951</v>
      </c>
      <c r="AO247" s="105">
        <f>IF(BS_CONTROLE[[#This Row],[SUB]]=0, "-", BS_CONTROLE[[#This Row],[SUB]])</f>
        <v>54</v>
      </c>
      <c r="AP247" s="105">
        <f>BS_CONTROLE[[#This Row],[KM - Inicio]]</f>
        <v>96</v>
      </c>
      <c r="AQ247" s="105">
        <f>BS_CONTROLE[[#This Row],[KM - Inicio]]</f>
        <v>96</v>
      </c>
      <c r="AR247" s="108">
        <v>0.31805555555555554</v>
      </c>
      <c r="AS247" s="108">
        <v>0</v>
      </c>
      <c r="AT247" s="108">
        <v>0</v>
      </c>
      <c r="AU247" s="136"/>
      <c r="AV247" s="136"/>
      <c r="AW247" s="14"/>
      <c r="AX247" s="14"/>
      <c r="AY247" s="164">
        <f>IF(D247="","*",IFERROR(IF(ISODD(COUNT(AS247:AX247)),"ERRO",SUM((AT247-AS247),(AV247-AU247),(AX247-AW247))),"ERRO"))</f>
        <v>0</v>
      </c>
      <c r="AZ247" s="153"/>
      <c r="BA247" s="109">
        <v>0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7" s="150" t="s">
        <v>1339</v>
      </c>
      <c r="BG247" s="16"/>
      <c r="BH247" s="17">
        <v>0</v>
      </c>
      <c r="BI247" s="17"/>
      <c r="BJ247" s="17" t="s">
        <v>1354</v>
      </c>
      <c r="BK247" s="18" t="s">
        <v>1355</v>
      </c>
      <c r="BL247" s="16"/>
      <c r="BM247" s="130" t="s">
        <v>405</v>
      </c>
      <c r="BN247" s="130" t="s">
        <v>434</v>
      </c>
      <c r="BO247" s="130" t="s">
        <v>533</v>
      </c>
      <c r="BP247" s="18" t="s">
        <v>558</v>
      </c>
      <c r="BQ247" s="12" t="str">
        <f>IF(AND(BR247&lt;1,BS247&lt;1),"Produção e Intervalo",IF(BR247&lt;1,"Intervalo",IF(BS247&lt;1,"Produção","Aderente")))</f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8" t="str">
        <f t="shared" si="4"/>
        <v>CCOCirculaçãoIntervaloOportunidade</v>
      </c>
    </row>
    <row r="248" spans="1:72" hidden="1">
      <c r="A248" s="47" t="str">
        <f>D248&amp;B248</f>
        <v>V8546088</v>
      </c>
      <c r="B248" s="102">
        <v>46088</v>
      </c>
      <c r="C248" s="135">
        <f>IF(BS_CONTROLE[[#This Row],[DATA]]="","",WEEKNUM(BS_CONTROLE[[#This Row],[DATA]]))</f>
        <v>10</v>
      </c>
      <c r="D248" s="104" t="s">
        <v>759</v>
      </c>
      <c r="E248" s="159">
        <v>137</v>
      </c>
      <c r="F248" s="126" t="s">
        <v>663</v>
      </c>
      <c r="G248" s="142" t="str">
        <f>IF(D248="","*",VLOOKUP(F248,BS_ATIVIDADE[],3,FALSE))</f>
        <v>MECANIZAÇÃO - SOCADORA</v>
      </c>
      <c r="H248" s="106" t="s">
        <v>1226</v>
      </c>
      <c r="I248" s="106" t="s">
        <v>1226</v>
      </c>
      <c r="J248" s="105">
        <v>54</v>
      </c>
      <c r="K248" s="105">
        <v>102.1</v>
      </c>
      <c r="L248" s="105">
        <v>102.4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06">
        <v>0.39583333333333331</v>
      </c>
      <c r="P248" s="106">
        <v>8.3333333333333329E-2</v>
      </c>
      <c r="Q248" s="105">
        <v>480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8" s="105" t="s">
        <v>1073</v>
      </c>
      <c r="W248" s="151" t="s">
        <v>1014</v>
      </c>
      <c r="X248" s="104" t="s">
        <v>386</v>
      </c>
      <c r="Y248" s="129" t="s">
        <v>389</v>
      </c>
      <c r="Z248" s="104"/>
      <c r="AA248" s="105">
        <v>1</v>
      </c>
      <c r="AB248" s="103" t="s">
        <v>377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ZDRZPT</v>
      </c>
      <c r="AL248" s="31" t="str">
        <f>BS_CONTROLE[[#This Row],[Local - Encerramento]]</f>
        <v>ZDRZPT</v>
      </c>
      <c r="AM248" s="105" t="str">
        <f>IF(BS_CONTROLE[[#This Row],[Entre - Estações]]=0, "-", BS_CONTROLE[[#This Row],[Entre - Estações]])</f>
        <v>105-ZGP</v>
      </c>
      <c r="AN248" s="105" t="str">
        <f>IF(BS_CONTROLE[[#This Row],[SB]]=0, "-", BS_CONTROLE[[#This Row],[SB]])</f>
        <v>ZGP1</v>
      </c>
      <c r="AO248" s="105">
        <f>IF(BS_CONTROLE[[#This Row],[SUB]]=0, "-", BS_CONTROLE[[#This Row],[SUB]])</f>
        <v>54</v>
      </c>
      <c r="AP248" s="105">
        <f>BS_CONTROLE[[#This Row],[KM - Inicio]]</f>
        <v>102.1</v>
      </c>
      <c r="AQ248" s="105">
        <f>BS_CONTROLE[[#This Row],[KM - Inicio]]</f>
        <v>102.1</v>
      </c>
      <c r="AR248" s="108">
        <v>0.35902777777777778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>IF(D248="","*",IFERROR(IF(ISODD(COUNT(AS248:AX248)),"ERRO",SUM((AT248-AS248),(AV248-AU248),(AX248-AW248))),"ERRO"))</f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8" s="150" t="s">
        <v>1339</v>
      </c>
      <c r="BG248" s="16"/>
      <c r="BH248" s="17">
        <v>0</v>
      </c>
      <c r="BI248" s="17"/>
      <c r="BJ248" s="17" t="s">
        <v>1356</v>
      </c>
      <c r="BK248" s="17" t="s">
        <v>1356</v>
      </c>
      <c r="BL248" s="16"/>
      <c r="BM248" s="130" t="s">
        <v>405</v>
      </c>
      <c r="BN248" s="130" t="s">
        <v>434</v>
      </c>
      <c r="BO248" s="130" t="s">
        <v>533</v>
      </c>
      <c r="BP248" s="18" t="s">
        <v>558</v>
      </c>
      <c r="BQ248" s="12" t="str">
        <f>IF(AND(BR248&lt;1,BS248&lt;1),"Produção e Intervalo",IF(BR248&lt;1,"Intervalo",IF(BS248&lt;1,"Produção","Aderente")))</f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8" t="str">
        <f t="shared" si="4"/>
        <v>CCOCirculaçãoIntervaloOportunidade</v>
      </c>
    </row>
    <row r="249" spans="1:72" hidden="1">
      <c r="A249" s="47" t="str">
        <f>D249&amp;B249</f>
        <v>HUELTON (TP-725)46088</v>
      </c>
      <c r="B249" s="102">
        <v>46088</v>
      </c>
      <c r="C249" s="135">
        <f>IF(BS_CONTROLE[[#This Row],[DATA]]="","",WEEKNUM(BS_CONTROLE[[#This Row],[DATA]]))</f>
        <v>10</v>
      </c>
      <c r="D249" s="104" t="s">
        <v>854</v>
      </c>
      <c r="E249" s="159"/>
      <c r="F249" s="126" t="s">
        <v>740</v>
      </c>
      <c r="G249" s="142" t="str">
        <f>IF(D249="","*",VLOOKUP(F249,BS_ATIVIDADE[],3,FALSE))</f>
        <v>SOLDA</v>
      </c>
      <c r="H249" s="106" t="s">
        <v>558</v>
      </c>
      <c r="I249" s="106" t="s">
        <v>558</v>
      </c>
      <c r="J249" s="105">
        <v>92</v>
      </c>
      <c r="K249" s="105">
        <v>106.8</v>
      </c>
      <c r="L249" s="105" t="s">
        <v>558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49" s="127" t="s">
        <v>367</v>
      </c>
      <c r="O249" s="106">
        <v>0.375</v>
      </c>
      <c r="P249" s="106">
        <v>6.25E-2</v>
      </c>
      <c r="Q249" s="105">
        <v>1</v>
      </c>
      <c r="R249" s="10" t="str">
        <f>IFERROR(_xlfn.XLOOKUP(F249, BS_ATIVIDADE[ATIVIDADE],BS_ATIVIDADE[UNIDADE] ), "*")</f>
        <v>Nº DE SOLDA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9" s="105" t="s">
        <v>1030</v>
      </c>
      <c r="W249" s="151" t="s">
        <v>1026</v>
      </c>
      <c r="X249" s="104" t="s">
        <v>386</v>
      </c>
      <c r="Y249" s="129" t="s">
        <v>389</v>
      </c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PDM - SOLDA</v>
      </c>
      <c r="AJ249" s="9" t="str">
        <f>IF(BS_CONTROLE[[#This Row],[Atividade]]=0, "-", BS_CONTROLE[[#This Row],[Atividade]])</f>
        <v>PDM - SOLDA</v>
      </c>
      <c r="AK249" s="31" t="str">
        <f>BS_CONTROLE[[#This Row],[Local - Partida]]</f>
        <v>-</v>
      </c>
      <c r="AL249" s="31" t="str">
        <f>BS_CONTROLE[[#This Row],[Local - Encerramento]]</f>
        <v>-</v>
      </c>
      <c r="AM249" s="105" t="str">
        <f>IF(BS_CONTROLE[[#This Row],[Entre - Estações]]=0, "-", BS_CONTROLE[[#This Row],[Entre - Estações]])</f>
        <v>ZPT</v>
      </c>
      <c r="AN249" s="105" t="str">
        <f>IF(BS_CONTROLE[[#This Row],[SB]]=0, "-", BS_CONTROLE[[#This Row],[SB]])</f>
        <v>ZPT2</v>
      </c>
      <c r="AO249" s="105">
        <f>IF(BS_CONTROLE[[#This Row],[SUB]]=0, "-", BS_CONTROLE[[#This Row],[SUB]])</f>
        <v>92</v>
      </c>
      <c r="AP249" s="105">
        <f>BS_CONTROLE[[#This Row],[KM - Inicio]]</f>
        <v>106.8</v>
      </c>
      <c r="AQ249" s="105">
        <f>BS_CONTROLE[[#This Row],[KM - Inicio]]</f>
        <v>106.8</v>
      </c>
      <c r="AR249" s="108">
        <v>0</v>
      </c>
      <c r="AS249" s="108">
        <v>0</v>
      </c>
      <c r="AT249" s="108">
        <v>0</v>
      </c>
      <c r="AU249" s="136"/>
      <c r="AV249" s="136"/>
      <c r="AW249" s="14"/>
      <c r="AX249" s="14"/>
      <c r="AY249" s="164">
        <f>IF(D249="","*",IFERROR(IF(ISODD(COUNT(AS249:AX249)),"ERRO",SUM((AT249-AS249),(AV249-AU249),(AX249-AW249))),"ERRO"))</f>
        <v>0</v>
      </c>
      <c r="AZ249" s="153"/>
      <c r="BA249" s="109">
        <v>0</v>
      </c>
      <c r="BB249" s="10" t="str">
        <f>IFERROR(_xlfn.XLOOKUP(AI249, BS_ATIVIDADE[ATIVIDADE],BS_ATIVIDADE[UNIDADE] ), "*")</f>
        <v>Nº DE SOLDA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9" s="150" t="s">
        <v>1339</v>
      </c>
      <c r="BG249" s="16"/>
      <c r="BH249" s="17">
        <v>0</v>
      </c>
      <c r="BI249" s="17"/>
      <c r="BJ249" s="17" t="s">
        <v>1344</v>
      </c>
      <c r="BK249" s="18" t="s">
        <v>1340</v>
      </c>
      <c r="BL249" s="16"/>
      <c r="BM249" s="130" t="s">
        <v>412</v>
      </c>
      <c r="BN249" s="130" t="s">
        <v>436</v>
      </c>
      <c r="BO249" s="130" t="s">
        <v>436</v>
      </c>
      <c r="BP249" s="18" t="s">
        <v>558</v>
      </c>
      <c r="BQ249" s="12" t="str">
        <f>IF(AND(BR249&lt;1,BS249&lt;1),"Produção e Intervalo",IF(BR249&lt;1,"Intervalo",IF(BS249&lt;1,"Produção","Aderente")))</f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8" t="str">
        <f t="shared" si="4"/>
        <v>CondiçõesClimáticaChuva</v>
      </c>
    </row>
    <row r="250" spans="1:72" hidden="1">
      <c r="A250" s="47" t="str">
        <f>D250&amp;B250</f>
        <v>EXPANSÃO TURMA 146088</v>
      </c>
      <c r="B250" s="102">
        <v>46088</v>
      </c>
      <c r="C250" s="135">
        <f>IF(BS_CONTROLE[[#This Row],[DATA]]="","",WEEKNUM(BS_CONTROLE[[#This Row],[DATA]]))</f>
        <v>10</v>
      </c>
      <c r="D250" s="104" t="s">
        <v>559</v>
      </c>
      <c r="E250" s="159">
        <v>137</v>
      </c>
      <c r="F250" s="126" t="s">
        <v>691</v>
      </c>
      <c r="G250" s="142" t="str">
        <f>IF(D250="","*",VLOOKUP(F250,BS_ATIVIDADE[],3,FALSE))</f>
        <v>MODERNIZAÇÃO</v>
      </c>
      <c r="H250" s="106" t="s">
        <v>558</v>
      </c>
      <c r="I250" s="106" t="s">
        <v>558</v>
      </c>
      <c r="J250" s="105">
        <v>53</v>
      </c>
      <c r="K250" s="105">
        <v>111.5</v>
      </c>
      <c r="L250" s="105">
        <v>112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0" s="127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50" s="106">
        <v>0.375</v>
      </c>
      <c r="P250" s="106">
        <v>6.25E-2</v>
      </c>
      <c r="Q250" s="105">
        <v>1</v>
      </c>
      <c r="R250" s="10" t="str">
        <f>IFERROR(_xlfn.XLOOKUP(F250, BS_ATIVIDADE[ATIVIDADE],BS_ATIVIDADE[UNIDADE] ), "*")</f>
        <v>Nº DE SOLDA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0" s="105" t="s">
        <v>1048</v>
      </c>
      <c r="W250" s="151" t="s">
        <v>1026</v>
      </c>
      <c r="X250" s="104" t="s">
        <v>386</v>
      </c>
      <c r="Y250" s="129" t="s">
        <v>389</v>
      </c>
      <c r="Z250" s="104"/>
      <c r="AA250" s="105" t="s">
        <v>558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MODERNIZAÇÃO - SOLDA</v>
      </c>
      <c r="AJ250" s="9" t="str">
        <f>IF(BS_CONTROLE[[#This Row],[Atividade]]=0, "-", BS_CONTROLE[[#This Row],[Atividade]])</f>
        <v>MODERNIZAÇÃO - SOLDA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ZGM-109</v>
      </c>
      <c r="AN250" s="105">
        <f>IF(BS_CONTROLE[[#This Row],[SB]]=0, "-", BS_CONTROLE[[#This Row],[SB]])</f>
        <v>1121112</v>
      </c>
      <c r="AO250" s="105">
        <f>IF(BS_CONTROLE[[#This Row],[SUB]]=0, "-", BS_CONTROLE[[#This Row],[SUB]])</f>
        <v>53</v>
      </c>
      <c r="AP250" s="105">
        <f>BS_CONTROLE[[#This Row],[KM - Inicio]]</f>
        <v>111.5</v>
      </c>
      <c r="AQ250" s="105">
        <f>BS_CONTROLE[[#This Row],[KM - Inicio]]</f>
        <v>111.5</v>
      </c>
      <c r="AR250" s="108">
        <v>0.33333333333333331</v>
      </c>
      <c r="AS250" s="108">
        <v>0.3611111111111111</v>
      </c>
      <c r="AT250" s="108">
        <v>0.4236111111111111</v>
      </c>
      <c r="AU250" s="136"/>
      <c r="AV250" s="136"/>
      <c r="AW250" s="14"/>
      <c r="AX250" s="14"/>
      <c r="AY250" s="164">
        <f>IF(D250="","*",IFERROR(IF(ISODD(COUNT(AS250:AX250)),"ERRO",SUM((AT250-AS250),(AV250-AU250),(AX250-AW250))),"ERRO"))</f>
        <v>6.25E-2</v>
      </c>
      <c r="AZ250" s="153"/>
      <c r="BA250" s="109">
        <v>2</v>
      </c>
      <c r="BB250" s="10" t="str">
        <f>IFERROR(_xlfn.XLOOKUP(AI250, BS_ATIVIDADE[ATIVIDADE],BS_ATIVIDADE[UNIDADE] ), "*")</f>
        <v>Nº DE SOLDA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0" s="150" t="s">
        <v>1339</v>
      </c>
      <c r="BG250" s="16"/>
      <c r="BH250" s="17">
        <v>2</v>
      </c>
      <c r="BI250" s="17"/>
      <c r="BJ250" s="17" t="s">
        <v>1357</v>
      </c>
      <c r="BK250" s="17" t="s">
        <v>1358</v>
      </c>
      <c r="BL250" s="16"/>
      <c r="BM250" s="130" t="s">
        <v>410</v>
      </c>
      <c r="BN250" s="130" t="s">
        <v>410</v>
      </c>
      <c r="BO250" s="130" t="s">
        <v>410</v>
      </c>
      <c r="BP250" s="18" t="s">
        <v>1359</v>
      </c>
      <c r="BQ250" s="12" t="str">
        <f>IF(AND(BR250&lt;1,BS250&lt;1),"Produção e Intervalo",IF(BR250&lt;1,"Intervalo",IF(BS250&lt;1,"Produção","Aderente")))</f>
        <v>Aderente</v>
      </c>
      <c r="BR250" s="19">
        <f>IF(OR(B250="",F250=""),"*",AY250/P250)</f>
        <v>1</v>
      </c>
      <c r="BS250" s="19">
        <f>IF(OR(B250="",F250=""),"*",BA250/Q250)</f>
        <v>2</v>
      </c>
      <c r="BT250" s="8" t="str">
        <f t="shared" si="4"/>
        <v>OKOK</v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/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 t="s">
        <v>558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">
        <v>367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ZPT2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>
      <c r="A253" s="47" t="str">
        <f>D253&amp;B253</f>
        <v>ROBSON (TF-701)46089</v>
      </c>
      <c r="B253" s="102">
        <v>46089</v>
      </c>
      <c r="C253" s="135">
        <f>IF(BS_CONTROLE[[#This Row],[DATA]]="","",WEEKNUM(BS_CONTROLE[[#This Row],[DATA]]))</f>
        <v>11</v>
      </c>
      <c r="D253" s="104" t="s">
        <v>898</v>
      </c>
      <c r="E253" s="177">
        <v>114</v>
      </c>
      <c r="F253" s="126" t="s">
        <v>636</v>
      </c>
      <c r="G253" s="142" t="str">
        <f>IF(D253="","*",VLOOKUP(F253,BS_ATIVIDADE[],3,FALSE))</f>
        <v>LIMPEZA LASTRO</v>
      </c>
      <c r="H253" s="127" t="str" cm="1">
        <f t="array" ref="H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53" s="106" t="s">
        <v>558</v>
      </c>
      <c r="J253" s="105">
        <v>56</v>
      </c>
      <c r="K253" s="105">
        <v>187.58</v>
      </c>
      <c r="L253" s="105" t="s">
        <v>558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53" s="106">
        <v>0.41666666666666669</v>
      </c>
      <c r="P253" s="106">
        <v>6.25E-2</v>
      </c>
      <c r="Q253" s="105">
        <v>15</v>
      </c>
      <c r="R253" s="10" t="str">
        <f>IFERROR(_xlfn.XLOOKUP(F253, BS_ATIVIDADE[ATIVIDADE],BS_ATIVIDADE[UNIDADE] ), "*")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53" s="105" t="s">
        <v>1285</v>
      </c>
      <c r="W253" s="151" t="s">
        <v>1296</v>
      </c>
      <c r="X253" s="104" t="s">
        <v>386</v>
      </c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LIMPEZA LASTRO</v>
      </c>
      <c r="AJ253" s="9" t="str">
        <f>IF(BS_CONTROLE[[#This Row],[Atividade]]=0, "-", BS_CONTROLE[[#This Row],[Atividade]])</f>
        <v>LIMPEZA LASTRO</v>
      </c>
      <c r="AK253" s="31" t="str">
        <f>BS_CONTROLE[[#This Row],[Local - Partida]]</f>
        <v>ZXP189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ZXP-ZFY</v>
      </c>
      <c r="AN253" s="105" t="str">
        <f>IF(BS_CONTROLE[[#This Row],[SB]]=0, "-", BS_CONTROLE[[#This Row],[SB]])</f>
        <v>ZXP189</v>
      </c>
      <c r="AO253" s="105">
        <f>IF(BS_CONTROLE[[#This Row],[SUB]]=0, "-", BS_CONTROLE[[#This Row],[SUB]])</f>
        <v>56</v>
      </c>
      <c r="AP253" s="105">
        <f>BS_CONTROLE[[#This Row],[KM - Inicio]]</f>
        <v>187.58</v>
      </c>
      <c r="AQ253" s="105">
        <f>BS_CONTROLE[[#This Row],[KM - Inicio]]</f>
        <v>187.58</v>
      </c>
      <c r="AR253" s="108">
        <v>0.36319444444444443</v>
      </c>
      <c r="AS253" s="108"/>
      <c r="AT253" s="108"/>
      <c r="AU253" s="136"/>
      <c r="AV253" s="136"/>
      <c r="AW253" s="14"/>
      <c r="AX253" s="14"/>
      <c r="AY253" s="164">
        <f>IF(D253="","*",IFERROR(IF(ISODD(COUNT(AS253:AX253)),"ERRO",SUM((AT253-AS253),(AV253-AU253),(AX253-AW253))),"ERRO"))</f>
        <v>0</v>
      </c>
      <c r="AZ253" s="153"/>
      <c r="BA253" s="109"/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53" s="150" t="s">
        <v>1119</v>
      </c>
      <c r="BG253" s="16"/>
      <c r="BH253" s="17"/>
      <c r="BI253" s="17"/>
      <c r="BJ253" s="17" t="s">
        <v>1360</v>
      </c>
      <c r="BK253" s="17" t="s">
        <v>1361</v>
      </c>
      <c r="BL253" s="16"/>
      <c r="BM253" s="130"/>
      <c r="BN253" s="130"/>
      <c r="BO253" s="130"/>
      <c r="BP253" s="18"/>
      <c r="BQ253" s="12" t="str">
        <f>IF(AND(BR253&lt;1,BS253&lt;1),"Produção e Intervalo",IF(BR253&lt;1,"Intervalo",IF(BS253&lt;1,"Produção","Aderente")))</f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8" t="str">
        <f t="shared" si="4"/>
        <v/>
      </c>
    </row>
    <row r="254" spans="1:72">
      <c r="A254" s="47" t="str">
        <f>D254&amp;B254</f>
        <v>A8546089</v>
      </c>
      <c r="B254" s="102">
        <v>46089</v>
      </c>
      <c r="C254" s="135">
        <f>IF(BS_CONTROLE[[#This Row],[DATA]]="","",WEEKNUM(BS_CONTROLE[[#This Row],[DATA]]))</f>
        <v>11</v>
      </c>
      <c r="D254" s="104" t="s">
        <v>690</v>
      </c>
      <c r="E254" s="159">
        <v>248</v>
      </c>
      <c r="F254" s="126" t="s">
        <v>572</v>
      </c>
      <c r="G254" s="142" t="str">
        <f>IF(D254="","*",VLOOKUP(F254,BS_ATIVIDADE[],3,FALSE))</f>
        <v>OUTROS</v>
      </c>
      <c r="H254" s="106" t="s">
        <v>145</v>
      </c>
      <c r="I254" s="106" t="s">
        <v>166</v>
      </c>
      <c r="J254" s="105">
        <v>92</v>
      </c>
      <c r="K254" s="105">
        <v>82</v>
      </c>
      <c r="L254" s="105" t="s">
        <v>558</v>
      </c>
      <c r="M254" s="127" t="s">
        <v>1362</v>
      </c>
      <c r="N254" s="127" t="s">
        <v>1363</v>
      </c>
      <c r="O254" s="106">
        <v>0.33333333333333331</v>
      </c>
      <c r="P254" s="106">
        <v>4.1666666666666664E-2</v>
      </c>
      <c r="Q254" s="105">
        <v>1</v>
      </c>
      <c r="R254" s="10" t="str">
        <f>IFERROR(_xlfn.XLOOKUP(F254, BS_ATIVIDADE[ATIVIDADE],BS_ATIVIDADE[UNIDADE] ), "*")</f>
        <v>BINÁRIO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4" s="105" t="s">
        <v>1030</v>
      </c>
      <c r="W254" s="151" t="s">
        <v>1364</v>
      </c>
      <c r="X254" s="104" t="s">
        <v>386</v>
      </c>
      <c r="Y254" s="129"/>
      <c r="Z254" s="104"/>
      <c r="AA254" s="105">
        <v>1</v>
      </c>
      <c r="AB254" s="103" t="s">
        <v>377</v>
      </c>
      <c r="AC254" s="152" t="s">
        <v>371</v>
      </c>
      <c r="AD254" s="107">
        <v>0.3125</v>
      </c>
      <c r="AE254" s="105" t="s">
        <v>558</v>
      </c>
      <c r="AF254" s="105"/>
      <c r="AG254" s="105"/>
      <c r="AH254" s="15"/>
      <c r="AI254" s="126" t="str">
        <f>IF(BS_CONTROLE[[#This Row],[Atividade]]=0, "-", BS_CONTROLE[[#This Row],[Atividade]])</f>
        <v>DESLOCAMENTO</v>
      </c>
      <c r="AJ254" s="9" t="str">
        <f>IF(BS_CONTROLE[[#This Row],[Atividade]]=0, "-", BS_CONTROLE[[#This Row],[Atividade]])</f>
        <v>DESLOCAMENTO</v>
      </c>
      <c r="AK254" s="31" t="str">
        <f>BS_CONTROLE[[#This Row],[Local - Partida]]</f>
        <v>ZXW</v>
      </c>
      <c r="AL254" s="31" t="str">
        <f>BS_CONTROLE[[#This Row],[Local - Encerramento]]</f>
        <v>ZPT</v>
      </c>
      <c r="AM254" s="105" t="str">
        <f>IF(BS_CONTROLE[[#This Row],[Entre - Estações]]=0, "-", BS_CONTROLE[[#This Row],[Entre - Estações]])</f>
        <v>ZXW-ZPT</v>
      </c>
      <c r="AN254" s="105" t="str">
        <f>IF(BS_CONTROLE[[#This Row],[SB]]=0, "-", BS_CONTROLE[[#This Row],[SB]])</f>
        <v>ZXWZPT</v>
      </c>
      <c r="AO254" s="105">
        <f>IF(BS_CONTROLE[[#This Row],[SUB]]=0, "-", BS_CONTROLE[[#This Row],[SUB]])</f>
        <v>92</v>
      </c>
      <c r="AP254" s="105">
        <f>BS_CONTROLE[[#This Row],[KM - Inicio]]</f>
        <v>82</v>
      </c>
      <c r="AQ254" s="105">
        <f>BS_CONTROLE[[#This Row],[KM - Inicio]]</f>
        <v>82</v>
      </c>
      <c r="AR254" s="108">
        <v>0.33402777777777776</v>
      </c>
      <c r="AS254" s="108">
        <v>0.39444444444444443</v>
      </c>
      <c r="AT254" s="108">
        <v>0.43611111111111112</v>
      </c>
      <c r="AU254" s="136"/>
      <c r="AV254" s="136"/>
      <c r="AW254" s="14"/>
      <c r="AX254" s="14"/>
      <c r="AY254" s="164">
        <f>IF(D254="","*",IFERROR(IF(ISODD(COUNT(AS254:AX254)),"ERRO",SUM((AT254-AS254),(AV254-AU254),(AX254-AW254))),"ERRO"))</f>
        <v>4.1666666666666685E-2</v>
      </c>
      <c r="AZ254" s="153"/>
      <c r="BA254" s="109">
        <v>1</v>
      </c>
      <c r="BB254" s="10" t="str">
        <f>IFERROR(_xlfn.XLOOKUP(AI254, BS_ATIVIDADE[ATIVIDADE],BS_ATIVIDADE[UNIDADE] ), "*")</f>
        <v>BINÁRIO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4" s="150" t="s">
        <v>1030</v>
      </c>
      <c r="BG254" s="16"/>
      <c r="BH254" s="17">
        <v>2</v>
      </c>
      <c r="BI254" s="17"/>
      <c r="BJ254" s="17" t="s">
        <v>1365</v>
      </c>
      <c r="BK254" s="17" t="s">
        <v>1365</v>
      </c>
      <c r="BL254" s="16"/>
      <c r="BM254" s="130" t="s">
        <v>410</v>
      </c>
      <c r="BN254" s="130" t="s">
        <v>410</v>
      </c>
      <c r="BO254" s="130" t="s">
        <v>410</v>
      </c>
      <c r="BP254" s="18" t="s">
        <v>558</v>
      </c>
      <c r="BQ254" s="12" t="str">
        <f>IF(AND(BR254&lt;1,BS254&lt;1),"Produção e Intervalo",IF(BR254&lt;1,"Intervalo",IF(BS254&lt;1,"Produção","Aderente")))</f>
        <v>Aderente</v>
      </c>
      <c r="BR254" s="19">
        <f>IF(OR(B254="",F254=""),"*",AY254/P254)</f>
        <v>1.0000000000000004</v>
      </c>
      <c r="BS254" s="19">
        <f>IF(OR(B254="",F254=""),"*",BA254/Q254)</f>
        <v>1</v>
      </c>
      <c r="BT254" s="8" t="str">
        <f t="shared" si="4"/>
        <v>OKOK</v>
      </c>
    </row>
    <row r="255" spans="1:72">
      <c r="A255" s="47" t="str">
        <f>D255&amp;B255</f>
        <v>V8546089</v>
      </c>
      <c r="B255" s="102">
        <v>46089</v>
      </c>
      <c r="C255" s="135">
        <f>IF(BS_CONTROLE[[#This Row],[DATA]]="","",WEEKNUM(BS_CONTROLE[[#This Row],[DATA]]))</f>
        <v>11</v>
      </c>
      <c r="D255" s="104" t="s">
        <v>759</v>
      </c>
      <c r="E255" s="159">
        <v>137</v>
      </c>
      <c r="F255" s="126" t="s">
        <v>663</v>
      </c>
      <c r="G255" s="142" t="str">
        <f>IF(D255="","*",VLOOKUP(F255,BS_ATIVIDADE[],3,FALSE))</f>
        <v>MECANIZAÇÃO - SOCADORA</v>
      </c>
      <c r="H255" s="106" t="s">
        <v>1226</v>
      </c>
      <c r="I255" s="106" t="s">
        <v>1226</v>
      </c>
      <c r="J255" s="105">
        <v>54</v>
      </c>
      <c r="K255" s="105">
        <v>104</v>
      </c>
      <c r="L255" s="105">
        <v>102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55" s="106">
        <v>0.39583333333333331</v>
      </c>
      <c r="P255" s="106">
        <v>4.1666666666666664E-2</v>
      </c>
      <c r="Q255" s="105">
        <v>240</v>
      </c>
      <c r="R255" s="10" t="str">
        <f>IFERROR(_xlfn.XLOOKUP(F255, BS_ATIVIDADE[ATIVIDADE],BS_ATIVIDADE[UNIDADE] ), "*")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55" s="105" t="s">
        <v>1073</v>
      </c>
      <c r="W255" s="151" t="s">
        <v>1014</v>
      </c>
      <c r="X255" s="104" t="s">
        <v>386</v>
      </c>
      <c r="Y255" s="129"/>
      <c r="Z255" s="104"/>
      <c r="AA255" s="105">
        <v>1</v>
      </c>
      <c r="AB255" s="103" t="s">
        <v>377</v>
      </c>
      <c r="AC255" s="152"/>
      <c r="AD255" s="107">
        <v>0.29166666666666669</v>
      </c>
      <c r="AE255" s="105">
        <v>6235</v>
      </c>
      <c r="AF255" s="105"/>
      <c r="AG255" s="105"/>
      <c r="AH255" s="15"/>
      <c r="AI255" s="126" t="str">
        <f>IF(BS_CONTROLE[[#This Row],[Atividade]]=0, "-", BS_CONTROLE[[#This Row],[Atividade]])</f>
        <v>MECANIZAÇÃO - SOCADORA</v>
      </c>
      <c r="AJ255" s="9" t="str">
        <f>IF(BS_CONTROLE[[#This Row],[Atividade]]=0, "-", BS_CONTROLE[[#This Row],[Atividade]])</f>
        <v>MECANIZAÇÃO - SOCADORA</v>
      </c>
      <c r="AK255" s="31" t="str">
        <f>BS_CONTROLE[[#This Row],[Local - Partida]]</f>
        <v>ZDRZPT</v>
      </c>
      <c r="AL255" s="31" t="str">
        <f>BS_CONTROLE[[#This Row],[Local - Encerramento]]</f>
        <v>ZDRZPT</v>
      </c>
      <c r="AM255" s="105" t="str">
        <f>IF(BS_CONTROLE[[#This Row],[Entre - Estações]]=0, "-", BS_CONTROLE[[#This Row],[Entre - Estações]])</f>
        <v>105-ZGP</v>
      </c>
      <c r="AN255" s="105" t="str">
        <f>IF(BS_CONTROLE[[#This Row],[SB]]=0, "-", BS_CONTROLE[[#This Row],[SB]])</f>
        <v>ZGP1</v>
      </c>
      <c r="AO255" s="105">
        <f>IF(BS_CONTROLE[[#This Row],[SUB]]=0, "-", BS_CONTROLE[[#This Row],[SUB]])</f>
        <v>54</v>
      </c>
      <c r="AP255" s="105">
        <f>BS_CONTROLE[[#This Row],[KM - Inicio]]</f>
        <v>104</v>
      </c>
      <c r="AQ255" s="105">
        <f>BS_CONTROLE[[#This Row],[KM - Inicio]]</f>
        <v>104</v>
      </c>
      <c r="AR255" s="108">
        <v>0.33194444444444443</v>
      </c>
      <c r="AS255" s="108">
        <v>0.36527777777777776</v>
      </c>
      <c r="AT255" s="108">
        <v>0.40694444444444444</v>
      </c>
      <c r="AU255" s="136"/>
      <c r="AV255" s="136"/>
      <c r="AW255" s="14"/>
      <c r="AX255" s="14"/>
      <c r="AY255" s="164">
        <f>IF(D255="","*",IFERROR(IF(ISODD(COUNT(AS255:AX255)),"ERRO",SUM((AT255-AS255),(AV255-AU255),(AX255-AW255))),"ERRO"))</f>
        <v>4.1666666666666685E-2</v>
      </c>
      <c r="AZ255" s="153"/>
      <c r="BA255" s="109">
        <v>266</v>
      </c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55" s="150" t="s">
        <v>1073</v>
      </c>
      <c r="BG255" s="16"/>
      <c r="BH255" s="17">
        <v>2</v>
      </c>
      <c r="BI255" s="17"/>
      <c r="BJ255" s="17" t="s">
        <v>1366</v>
      </c>
      <c r="BK255" s="17" t="s">
        <v>1366</v>
      </c>
      <c r="BL255" s="16"/>
      <c r="BM255" s="130" t="s">
        <v>410</v>
      </c>
      <c r="BN255" s="130" t="s">
        <v>410</v>
      </c>
      <c r="BO255" s="130" t="s">
        <v>410</v>
      </c>
      <c r="BP255" s="18" t="s">
        <v>558</v>
      </c>
      <c r="BQ255" s="12" t="str">
        <f>IF(AND(BR255&lt;1,BS255&lt;1),"Produção e Intervalo",IF(BR255&lt;1,"Intervalo",IF(BS255&lt;1,"Produção","Aderente")))</f>
        <v>Aderente</v>
      </c>
      <c r="BR255" s="19">
        <f>IF(OR(B255="",F255=""),"*",AY255/P255)</f>
        <v>1.0000000000000004</v>
      </c>
      <c r="BS255" s="19">
        <f>IF(OR(B255="",F255=""),"*",BA255/Q255)</f>
        <v>1.1083333333333334</v>
      </c>
      <c r="BT255" s="8" t="str">
        <f t="shared" si="4"/>
        <v>OKOK</v>
      </c>
    </row>
    <row r="256" spans="1:72">
      <c r="A256" s="47" t="str">
        <f>D256&amp;B256</f>
        <v>DIEGO (TF-42)46089</v>
      </c>
      <c r="B256" s="102">
        <v>46089</v>
      </c>
      <c r="C256" s="135">
        <f>IF(BS_CONTROLE[[#This Row],[DATA]]="","",WEEKNUM(BS_CONTROLE[[#This Row],[DATA]]))</f>
        <v>11</v>
      </c>
      <c r="D256" s="104" t="s">
        <v>835</v>
      </c>
      <c r="E256" s="159">
        <v>250</v>
      </c>
      <c r="F256" s="126" t="s">
        <v>780</v>
      </c>
      <c r="G256" s="142" t="str">
        <f>IF(D256="","*",VLOOKUP(F256,BS_ATIVIDADE[],3,FALSE))</f>
        <v>OUTROS</v>
      </c>
      <c r="H256" s="106" t="s">
        <v>558</v>
      </c>
      <c r="I256" s="106" t="s">
        <v>558</v>
      </c>
      <c r="J256" s="105">
        <v>30</v>
      </c>
      <c r="K256" s="105">
        <v>113</v>
      </c>
      <c r="L256" s="105" t="s">
        <v>558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6" s="127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56" s="106">
        <v>0.41666666666666669</v>
      </c>
      <c r="P256" s="106">
        <v>8.3333333333333329E-2</v>
      </c>
      <c r="Q256" s="105">
        <v>30</v>
      </c>
      <c r="R256" s="10" t="str">
        <f>IFERROR(_xlfn.XLOOKUP(F256, BS_ATIVIDADE[ATIVIDADE],BS_ATIVIDADE[UNIDADE] ), "*")</f>
        <v>BINÁRIO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56" s="105" t="s">
        <v>1030</v>
      </c>
      <c r="W256" s="151" t="s">
        <v>1296</v>
      </c>
      <c r="X256" s="104" t="s">
        <v>386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LIMPEZA</v>
      </c>
      <c r="AJ256" s="9" t="str">
        <f>IF(BS_CONTROLE[[#This Row],[Atividade]]=0, "-", BS_CONTROLE[[#This Row],[Atividade]])</f>
        <v>LIMPEZA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ZGM-109</v>
      </c>
      <c r="AN256" s="105">
        <f>IF(BS_CONTROLE[[#This Row],[SB]]=0, "-", BS_CONTROLE[[#This Row],[SB]])</f>
        <v>1131121</v>
      </c>
      <c r="AO256" s="105">
        <f>IF(BS_CONTROLE[[#This Row],[SUB]]=0, "-", BS_CONTROLE[[#This Row],[SUB]])</f>
        <v>30</v>
      </c>
      <c r="AP256" s="105">
        <f>BS_CONTROLE[[#This Row],[KM - Inicio]]</f>
        <v>113</v>
      </c>
      <c r="AQ256" s="105">
        <f>BS_CONTROLE[[#This Row],[KM - Inicio]]</f>
        <v>113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>IF(D256="","*",IFERROR(IF(ISODD(COUNT(AS256:AX256)),"ERRO",SUM((AT256-AS256),(AV256-AU256),(AX256-AW256))),"ERRO"))</f>
        <v>0</v>
      </c>
      <c r="AZ256" s="153"/>
      <c r="BA256" s="109">
        <v>0</v>
      </c>
      <c r="BB256" s="10" t="str">
        <f>IFERROR(_xlfn.XLOOKUP(AI256, BS_ATIVIDADE[ATIVIDADE],BS_ATIVIDADE[UNIDADE] ), "*")</f>
        <v>BINÁRIO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56" s="150" t="s">
        <v>1367</v>
      </c>
      <c r="BG256" s="16"/>
      <c r="BH256" s="17">
        <v>0</v>
      </c>
      <c r="BI256" s="17"/>
      <c r="BJ256" s="17" t="s">
        <v>1368</v>
      </c>
      <c r="BK256" s="17" t="s">
        <v>1368</v>
      </c>
      <c r="BL256" s="16"/>
      <c r="BM256" s="130" t="s">
        <v>406</v>
      </c>
      <c r="BN256" s="130" t="s">
        <v>435</v>
      </c>
      <c r="BO256" s="130" t="s">
        <v>486</v>
      </c>
      <c r="BP256" s="18" t="s">
        <v>558</v>
      </c>
      <c r="BQ256" s="12" t="str">
        <f>IF(AND(BR256&lt;1,BS256&lt;1),"Produção e Intervalo",IF(BR256&lt;1,"Intervalo",IF(BS256&lt;1,"Produção","Aderente")))</f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8" t="str">
        <f t="shared" si="4"/>
        <v>SuperExecução</v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 hidden="1">
      <c r="A259" s="47" t="str">
        <f>D259&amp;B259</f>
        <v>KLECIO (TP-699)46090</v>
      </c>
      <c r="B259" s="102">
        <v>46090</v>
      </c>
      <c r="C259" s="135">
        <f>IF(BS_CONTROLE[[#This Row],[DATA]]="","",WEEKNUM(BS_CONTROLE[[#This Row],[DATA]]))</f>
        <v>11</v>
      </c>
      <c r="D259" s="104" t="s">
        <v>876</v>
      </c>
      <c r="E259" s="159">
        <v>102</v>
      </c>
      <c r="F259" s="126" t="s">
        <v>740</v>
      </c>
      <c r="G259" s="142" t="str">
        <f>IF(D259="","*",VLOOKUP(F259,BS_ATIVIDADE[],3,FALSE))</f>
        <v>SOLDA</v>
      </c>
      <c r="H259" s="106" t="s">
        <v>558</v>
      </c>
      <c r="I259" s="106" t="s">
        <v>558</v>
      </c>
      <c r="J259" s="105">
        <v>70</v>
      </c>
      <c r="K259" s="105">
        <v>97.3</v>
      </c>
      <c r="L259" s="105" t="s">
        <v>558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59" s="106">
        <v>0.375</v>
      </c>
      <c r="P259" s="106">
        <v>6.25E-2</v>
      </c>
      <c r="Q259" s="105">
        <v>1</v>
      </c>
      <c r="R259" s="10" t="str">
        <f>IFERROR(_xlfn.XLOOKUP(F259, BS_ATIVIDADE[ATIVIDADE],BS_ATIVIDADE[UNIDADE] ), "*")</f>
        <v>Nº DE SOLDA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9" s="105" t="s">
        <v>1059</v>
      </c>
      <c r="W259" s="151" t="s">
        <v>1026</v>
      </c>
      <c r="X259" s="104" t="s">
        <v>386</v>
      </c>
      <c r="Y259" s="129" t="s">
        <v>389</v>
      </c>
      <c r="Z259" s="104"/>
      <c r="AA259" s="105" t="s">
        <v>558</v>
      </c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PDM - SOLDA</v>
      </c>
      <c r="AJ259" s="9" t="str">
        <f>IF(BS_CONTROLE[[#This Row],[Atividade]]=0, "-", BS_CONTROLE[[#This Row],[Atividade]])</f>
        <v>PDM - SOLDA</v>
      </c>
      <c r="AK259" s="31" t="str">
        <f>BS_CONTROLE[[#This Row],[Local - Partida]]</f>
        <v>-</v>
      </c>
      <c r="AL259" s="31" t="str">
        <f>BS_CONTROLE[[#This Row],[Local - Encerramento]]</f>
        <v>-</v>
      </c>
      <c r="AM259" s="105" t="str">
        <f>IF(BS_CONTROLE[[#This Row],[Entre - Estações]]=0, "-", BS_CONTROLE[[#This Row],[Entre - Estações]])</f>
        <v>ZTT</v>
      </c>
      <c r="AN259" s="105" t="str">
        <f>IF(BS_CONTROLE[[#This Row],[SB]]=0, "-", BS_CONTROLE[[#This Row],[SB]])</f>
        <v>ZTTK971</v>
      </c>
      <c r="AO259" s="105">
        <f>IF(BS_CONTROLE[[#This Row],[SUB]]=0, "-", BS_CONTROLE[[#This Row],[SUB]])</f>
        <v>70</v>
      </c>
      <c r="AP259" s="105">
        <f>BS_CONTROLE[[#This Row],[KM - Inicio]]</f>
        <v>97.3</v>
      </c>
      <c r="AQ259" s="105">
        <f>BS_CONTROLE[[#This Row],[KM - Inicio]]</f>
        <v>97.3</v>
      </c>
      <c r="AR259" s="108"/>
      <c r="AS259" s="108"/>
      <c r="AT259" s="108"/>
      <c r="AU259" s="136"/>
      <c r="AV259" s="136"/>
      <c r="AW259" s="14"/>
      <c r="AX259" s="14"/>
      <c r="AY259" s="164">
        <f>IF(D259="","*",IFERROR(IF(ISODD(COUNT(AS259:AX259)),"ERRO",SUM((AT259-AS259),(AV259-AU259),(AX259-AW259))),"ERRO"))</f>
        <v>0</v>
      </c>
      <c r="AZ259" s="153"/>
      <c r="BA259" s="109"/>
      <c r="BB259" s="10" t="str">
        <f>IFERROR(_xlfn.XLOOKUP(AI259, BS_ATIVIDADE[ATIVIDADE],BS_ATIVIDADE[UNIDADE] ), "*")</f>
        <v>Nº DE SOLDA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>IF(AND(BR259&lt;1,BS259&lt;1),"Produção e Intervalo",IF(BR259&lt;1,"Intervalo",IF(BS259&lt;1,"Produção","Aderente")))</f>
        <v>Produção e Intervalo</v>
      </c>
      <c r="BR259" s="19">
        <f>IF(OR(B259="",F259=""),"*",AY259/P259)</f>
        <v>0</v>
      </c>
      <c r="BS259" s="19">
        <f>IF(OR(B259="",F259=""),"*",BA259/Q259)</f>
        <v>0</v>
      </c>
      <c r="BT259" s="8" t="str">
        <f t="shared" si="4"/>
        <v/>
      </c>
    </row>
    <row r="260" spans="1:72" hidden="1">
      <c r="A260" s="47" t="str">
        <f>D260&amp;B260</f>
        <v>E4246090</v>
      </c>
      <c r="B260" s="102">
        <v>46090</v>
      </c>
      <c r="C260" s="135">
        <f>IF(BS_CONTROLE[[#This Row],[DATA]]="","",WEEKNUM(BS_CONTROLE[[#This Row],[DATA]]))</f>
        <v>11</v>
      </c>
      <c r="D260" s="104" t="s">
        <v>709</v>
      </c>
      <c r="E260" s="159">
        <v>254</v>
      </c>
      <c r="F260" s="126" t="s">
        <v>625</v>
      </c>
      <c r="G260" s="142" t="str">
        <f>IF(D260="","*",VLOOKUP(F260,BS_ATIVIDADE[],3,FALSE))</f>
        <v>TRILHEIRO - DESCARGA</v>
      </c>
      <c r="H260" s="106" t="s">
        <v>1369</v>
      </c>
      <c r="I260" s="106" t="s">
        <v>1369</v>
      </c>
      <c r="J260" s="105">
        <v>68</v>
      </c>
      <c r="K260" s="105">
        <v>56.3</v>
      </c>
      <c r="L260" s="105">
        <v>57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60" s="127" t="s">
        <v>272</v>
      </c>
      <c r="O260" s="106">
        <v>0.45833333333333331</v>
      </c>
      <c r="P260" s="106">
        <v>4.1666666666666664E-2</v>
      </c>
      <c r="Q260" s="105">
        <v>312</v>
      </c>
      <c r="R260" s="10" t="str">
        <f>IFERROR(_xlfn.XLOOKUP(F260, BS_ATIVIDADE[ATIVIDADE],BS_ATIVIDADE[UNIDADE] ), "*")</f>
        <v>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60" s="105" t="s">
        <v>1059</v>
      </c>
      <c r="W260" s="151" t="s">
        <v>1370</v>
      </c>
      <c r="X260" s="104" t="s">
        <v>386</v>
      </c>
      <c r="Y260" s="129" t="s">
        <v>389</v>
      </c>
      <c r="Z260" s="104"/>
      <c r="AA260" s="105" t="s">
        <v>1124</v>
      </c>
      <c r="AB260" s="103" t="s">
        <v>388</v>
      </c>
      <c r="AC260" s="152" t="s">
        <v>371</v>
      </c>
      <c r="AD260" s="107">
        <v>0.33333333333333331</v>
      </c>
      <c r="AE260" s="105" t="s">
        <v>1125</v>
      </c>
      <c r="AF260" s="105"/>
      <c r="AG260" s="105"/>
      <c r="AH260" s="15"/>
      <c r="AI260" s="126" t="str">
        <f>IF(BS_CONTROLE[[#This Row],[Atividade]]=0, "-", BS_CONTROLE[[#This Row],[Atividade]])</f>
        <v>TRILHEIRO - DESCARGA</v>
      </c>
      <c r="AJ260" s="9" t="str">
        <f>IF(BS_CONTROLE[[#This Row],[Atividade]]=0, "-", BS_CONTROLE[[#This Row],[Atividade]])</f>
        <v>TRILHEIRO - DESCARGA</v>
      </c>
      <c r="AK260" s="31" t="str">
        <f>BS_CONTROLE[[#This Row],[Local - Partida]]</f>
        <v>ZBV3</v>
      </c>
      <c r="AL260" s="31" t="str">
        <f>BS_CONTROLE[[#This Row],[Local - Encerramento]]</f>
        <v>ZBV3</v>
      </c>
      <c r="AM260" s="105" t="str">
        <f>IF(BS_CONTROLE[[#This Row],[Entre - Estações]]=0, "-", BS_CONTROLE[[#This Row],[Entre - Estações]])</f>
        <v>ZBM</v>
      </c>
      <c r="AN260" s="105" t="str">
        <f>IF(BS_CONTROLE[[#This Row],[SB]]=0, "-", BS_CONTROLE[[#This Row],[SB]])</f>
        <v>ZBMK571</v>
      </c>
      <c r="AO260" s="105">
        <f>IF(BS_CONTROLE[[#This Row],[SUB]]=0, "-", BS_CONTROLE[[#This Row],[SUB]])</f>
        <v>68</v>
      </c>
      <c r="AP260" s="105">
        <f>BS_CONTROLE[[#This Row],[KM - Inicio]]</f>
        <v>56.3</v>
      </c>
      <c r="AQ260" s="105">
        <f>BS_CONTROLE[[#This Row],[KM - Inicio]]</f>
        <v>56.3</v>
      </c>
      <c r="AR260" s="108"/>
      <c r="AS260" s="108"/>
      <c r="AT260" s="108"/>
      <c r="AU260" s="136"/>
      <c r="AV260" s="136"/>
      <c r="AW260" s="14"/>
      <c r="AX260" s="14"/>
      <c r="AY260" s="164">
        <f>IF(D260="","*",IFERROR(IF(ISODD(COUNT(AS260:AX260)),"ERRO",SUM((AT260-AS260),(AV260-AU260),(AX260-AW260))),"ERRO"))</f>
        <v>0</v>
      </c>
      <c r="AZ260" s="153"/>
      <c r="BA260" s="109"/>
      <c r="BB260" s="10" t="str">
        <f>IFERROR(_xlfn.XLOOKUP(AI260, BS_ATIVIDADE[ATIVIDADE],BS_ATIVIDADE[UNIDADE] ), "*")</f>
        <v>M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Produção e Intervalo</v>
      </c>
      <c r="BR260" s="19">
        <f>IF(OR(B260="",F260=""),"*",AY260/P260)</f>
        <v>0</v>
      </c>
      <c r="BS260" s="19">
        <f>IF(OR(B260="",F260=""),"*",BA260/Q260)</f>
        <v>0</v>
      </c>
      <c r="BT260" s="8" t="str">
        <f t="shared" si="4"/>
        <v/>
      </c>
    </row>
    <row r="261" spans="1:72" hidden="1">
      <c r="A261" s="47" t="str">
        <f>D261&amp;B261</f>
        <v>EDSON/NIVALDO (TP-819)46090</v>
      </c>
      <c r="B261" s="102">
        <v>46090</v>
      </c>
      <c r="C261" s="135">
        <f>IF(BS_CONTROLE[[#This Row],[DATA]]="","",WEEKNUM(BS_CONTROLE[[#This Row],[DATA]]))</f>
        <v>11</v>
      </c>
      <c r="D261" s="104" t="s">
        <v>842</v>
      </c>
      <c r="E261" s="159">
        <v>30</v>
      </c>
      <c r="F261" s="126" t="s">
        <v>744</v>
      </c>
      <c r="G261" s="142" t="str">
        <f>IF(D261="","*",VLOOKUP(F261,BS_ATIVIDADE[],3,FALSE))</f>
        <v>DORMENTE - SUBSTITUIÇÂO</v>
      </c>
      <c r="H261" s="106" t="s">
        <v>558</v>
      </c>
      <c r="I261" s="106" t="s">
        <v>558</v>
      </c>
      <c r="J261" s="105">
        <v>49</v>
      </c>
      <c r="K261" s="105">
        <v>224.45</v>
      </c>
      <c r="L261" s="105" t="s">
        <v>558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61" s="106">
        <v>0.375</v>
      </c>
      <c r="P261" s="106">
        <v>6.25E-2</v>
      </c>
      <c r="Q261" s="105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1" s="105" t="s">
        <v>1285</v>
      </c>
      <c r="W261" s="151" t="s">
        <v>1093</v>
      </c>
      <c r="X261" s="104" t="s">
        <v>386</v>
      </c>
      <c r="Y261" s="129" t="s">
        <v>389</v>
      </c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ZXI-ZVK</v>
      </c>
      <c r="AN261" s="105" t="str">
        <f>IF(BS_CONTROLE[[#This Row],[SB]]=0, "-", BS_CONTROLE[[#This Row],[SB]])</f>
        <v>224ZIC1</v>
      </c>
      <c r="AO261" s="105">
        <f>IF(BS_CONTROLE[[#This Row],[SUB]]=0, "-", BS_CONTROLE[[#This Row],[SUB]])</f>
        <v>49</v>
      </c>
      <c r="AP261" s="105">
        <f>BS_CONTROLE[[#This Row],[KM - Inicio]]</f>
        <v>224.45</v>
      </c>
      <c r="AQ261" s="105">
        <f>BS_CONTROLE[[#This Row],[KM - Inicio]]</f>
        <v>224.45</v>
      </c>
      <c r="AR261" s="108"/>
      <c r="AS261" s="108"/>
      <c r="AT261" s="108"/>
      <c r="AU261" s="136"/>
      <c r="AV261" s="136"/>
      <c r="AW261" s="14"/>
      <c r="AX261" s="14"/>
      <c r="AY261" s="164">
        <f>IF(D261="","*",IFERROR(IF(ISODD(COUNT(AS261:AX261)),"ERRO",SUM((AT261-AS261),(AV261-AU261),(AX261-AW261))),"ERRO"))</f>
        <v>0</v>
      </c>
      <c r="AZ261" s="153"/>
      <c r="BA261" s="109"/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Produção e Intervalo</v>
      </c>
      <c r="BR261" s="19">
        <f>IF(OR(B261="",F261=""),"*",AY261/P261)</f>
        <v>0</v>
      </c>
      <c r="BS261" s="19">
        <f>IF(OR(B261="",F261=""),"*",BA261/Q261)</f>
        <v>0</v>
      </c>
      <c r="BT261" s="8" t="str">
        <f t="shared" si="4"/>
        <v/>
      </c>
    </row>
    <row r="262" spans="1:72" hidden="1">
      <c r="A262" s="47" t="str">
        <f>D262&amp;B262</f>
        <v>ROGÉRIO (TP-730)46090</v>
      </c>
      <c r="B262" s="102">
        <v>46090</v>
      </c>
      <c r="C262" s="135">
        <f>IF(BS_CONTROLE[[#This Row],[DATA]]="","",WEEKNUM(BS_CONTROLE[[#This Row],[DATA]]))</f>
        <v>11</v>
      </c>
      <c r="D262" s="104" t="s">
        <v>900</v>
      </c>
      <c r="E262" s="159">
        <v>57</v>
      </c>
      <c r="F262" s="126" t="s">
        <v>744</v>
      </c>
      <c r="G262" s="142" t="str">
        <f>IF(D262="","*",VLOOKUP(F262,BS_ATIVIDADE[],3,FALSE))</f>
        <v>DORMENTE - SUBSTITUIÇÂO</v>
      </c>
      <c r="H262" s="127" t="str" cm="1">
        <f t="array" ref="H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62" s="106" t="s">
        <v>558</v>
      </c>
      <c r="J262" s="105">
        <v>49</v>
      </c>
      <c r="K262" s="105">
        <v>202.45</v>
      </c>
      <c r="L262" s="105" t="s">
        <v>558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62" s="106">
        <v>0.375</v>
      </c>
      <c r="P262" s="106">
        <v>6.25E-2</v>
      </c>
      <c r="Q262" s="105">
        <v>40</v>
      </c>
      <c r="R262" s="10" t="str">
        <f>IFERROR(_xlfn.XLOOKUP(F262, BS_ATIVIDADE[ATIVIDADE],BS_ATIVIDADE[UNIDADE] ), "*")</f>
        <v>Nº DE DORMENTES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2" s="105" t="s">
        <v>1285</v>
      </c>
      <c r="W262" s="151" t="s">
        <v>1093</v>
      </c>
      <c r="X262" s="104" t="s">
        <v>386</v>
      </c>
      <c r="Y262" s="129" t="s">
        <v>389</v>
      </c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PDM - SUBSTITUIÇÃO - DORMENTE</v>
      </c>
      <c r="AJ262" s="9" t="str">
        <f>IF(BS_CONTROLE[[#This Row],[Atividade]]=0, "-", BS_CONTROLE[[#This Row],[Atividade]])</f>
        <v>PDM - SUBSTITUIÇÃO - DORMENTE</v>
      </c>
      <c r="AK262" s="31" t="str">
        <f>BS_CONTROLE[[#This Row],[Local - Partida]]</f>
        <v>ZYU1</v>
      </c>
      <c r="AL262" s="31" t="str">
        <f>BS_CONTROLE[[#This Row],[Local - Encerramento]]</f>
        <v>-</v>
      </c>
      <c r="AM262" s="105" t="str">
        <f>IF(BS_CONTROLE[[#This Row],[Entre - Estações]]=0, "-", BS_CONTROLE[[#This Row],[Entre - Estações]])</f>
        <v>ZYU</v>
      </c>
      <c r="AN262" s="105" t="str">
        <f>IF(BS_CONTROLE[[#This Row],[SB]]=0, "-", BS_CONTROLE[[#This Row],[SB]])</f>
        <v>ZYU1</v>
      </c>
      <c r="AO262" s="105">
        <f>IF(BS_CONTROLE[[#This Row],[SUB]]=0, "-", BS_CONTROLE[[#This Row],[SUB]])</f>
        <v>49</v>
      </c>
      <c r="AP262" s="105">
        <f>BS_CONTROLE[[#This Row],[KM - Inicio]]</f>
        <v>202.45</v>
      </c>
      <c r="AQ262" s="105">
        <f>BS_CONTROLE[[#This Row],[KM - Inicio]]</f>
        <v>202.45</v>
      </c>
      <c r="AR262" s="108"/>
      <c r="AS262" s="108"/>
      <c r="AT262" s="108"/>
      <c r="AU262" s="136"/>
      <c r="AV262" s="136"/>
      <c r="AW262" s="14"/>
      <c r="AX262" s="14"/>
      <c r="AY262" s="164">
        <f>IF(D262="","*",IFERROR(IF(ISODD(COUNT(AS262:AX262)),"ERRO",SUM((AT262-AS262),(AV262-AU262),(AX262-AW262))),"ERRO"))</f>
        <v>0</v>
      </c>
      <c r="AZ262" s="153"/>
      <c r="BA262" s="109"/>
      <c r="BB262" s="10" t="str">
        <f>IFERROR(_xlfn.XLOOKUP(AI262, BS_ATIVIDADE[ATIVIDADE],BS_ATIVIDADE[UNIDADE] ), "*")</f>
        <v>Nº DE DORMENTES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Produção e Intervalo</v>
      </c>
      <c r="BR262" s="19">
        <f>IF(OR(B262="",F262=""),"*",AY262/P262)</f>
        <v>0</v>
      </c>
      <c r="BS262" s="19">
        <f>IF(OR(B262="",F262=""),"*",BA262/Q262)</f>
        <v>0</v>
      </c>
      <c r="BT262" s="8" t="str">
        <f t="shared" si="4"/>
        <v/>
      </c>
    </row>
    <row r="263" spans="1:72" ht="40.5" hidden="1" customHeight="1">
      <c r="A263" s="47" t="str">
        <f>D263&amp;B263</f>
        <v>W5946090</v>
      </c>
      <c r="B263" s="102">
        <v>46090</v>
      </c>
      <c r="C263" s="135">
        <f>IF(BS_CONTROLE[[#This Row],[DATA]]="","",WEEKNUM(BS_CONTROLE[[#This Row],[DATA]]))</f>
        <v>11</v>
      </c>
      <c r="D263" s="104" t="s">
        <v>790</v>
      </c>
      <c r="E263" s="159">
        <v>257</v>
      </c>
      <c r="F263" s="126" t="s">
        <v>569</v>
      </c>
      <c r="G263" s="142" t="str">
        <f>IF(D263="","*",VLOOKUP(F263,BS_ATIVIDADE[],3,FALSE))</f>
        <v>OUTROS</v>
      </c>
      <c r="H263" s="127" t="str" cm="1">
        <f t="array" ref="H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I263" s="127" t="str" cm="1">
        <f t="array" ref="I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J263" s="105">
        <v>56</v>
      </c>
      <c r="K263" s="105">
        <v>198.5</v>
      </c>
      <c r="L263" s="105">
        <v>153.94999999999999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3" s="106">
        <v>0.33333333333333331</v>
      </c>
      <c r="P263" s="106">
        <v>5.5555555555555552E-2</v>
      </c>
      <c r="Q263" s="105">
        <v>1</v>
      </c>
      <c r="R263" s="10" t="str">
        <f>IFERROR(_xlfn.XLOOKUP(F263, BS_ATIVIDADE[ATIVIDADE],BS_ATIVIDADE[UNIDADE] ), "*")</f>
        <v>BINÁRIO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1285</v>
      </c>
      <c r="W263" s="151" t="s">
        <v>1371</v>
      </c>
      <c r="X263" s="104" t="s">
        <v>386</v>
      </c>
      <c r="Y263" s="129" t="s">
        <v>389</v>
      </c>
      <c r="Z263" s="104"/>
      <c r="AA263" s="105" t="s">
        <v>1177</v>
      </c>
      <c r="AB263" s="103" t="s">
        <v>377</v>
      </c>
      <c r="AC263" s="152" t="s">
        <v>371</v>
      </c>
      <c r="AD263" s="107">
        <v>0.29166666666666669</v>
      </c>
      <c r="AE263" s="105">
        <v>7629</v>
      </c>
      <c r="AF263" s="105"/>
      <c r="AG263" s="105"/>
      <c r="AH263" s="15"/>
      <c r="AI263" s="126" t="str">
        <f>IF(BS_CONTROLE[[#This Row],[Atividade]]=0, "-", BS_CONTROLE[[#This Row],[Atividade]])</f>
        <v>DESCARGA DE MATERIAL</v>
      </c>
      <c r="AJ263" s="9" t="str">
        <f>IF(BS_CONTROLE[[#This Row],[Atividade]]=0, "-", BS_CONTROLE[[#This Row],[Atividade]])</f>
        <v>DESCARGA DE MATERIAL</v>
      </c>
      <c r="AK263" s="31" t="str">
        <f>BS_CONTROLE[[#This Row],[Local - Partida]]</f>
        <v>198ZYU2</v>
      </c>
      <c r="AL263" s="31" t="str">
        <f>BS_CONTROLE[[#This Row],[Local - Encerramento]]</f>
        <v>198ZYU2</v>
      </c>
      <c r="AM263" s="105" t="str">
        <f>IF(BS_CONTROLE[[#This Row],[Entre - Estações]]=0, "-", BS_CONTROLE[[#This Row],[Entre - Estações]])</f>
        <v>ZYU</v>
      </c>
      <c r="AN263" s="105" t="str">
        <f>IF(BS_CONTROLE[[#This Row],[SB]]=0, "-", BS_CONTROLE[[#This Row],[SB]])</f>
        <v>198ZYU2</v>
      </c>
      <c r="AO263" s="105">
        <f>IF(BS_CONTROLE[[#This Row],[SUB]]=0, "-", BS_CONTROLE[[#This Row],[SUB]])</f>
        <v>56</v>
      </c>
      <c r="AP263" s="105">
        <f>BS_CONTROLE[[#This Row],[KM - Inicio]]</f>
        <v>198.5</v>
      </c>
      <c r="AQ263" s="105">
        <f>BS_CONTROLE[[#This Row],[KM - Inicio]]</f>
        <v>198.5</v>
      </c>
      <c r="AR263" s="108"/>
      <c r="AS263" s="108"/>
      <c r="AT263" s="108"/>
      <c r="AU263" s="136"/>
      <c r="AV263" s="136"/>
      <c r="AW263" s="14"/>
      <c r="AX263" s="14"/>
      <c r="AY263" s="164">
        <f>IF(D263="","*",IFERROR(IF(ISODD(COUNT(AS263:AX263)),"ERRO",SUM((AT263-AS263),(AV263-AU263),(AX263-AW263))),"ERRO"))</f>
        <v>0</v>
      </c>
      <c r="AZ263" s="153"/>
      <c r="BA263" s="109"/>
      <c r="BB263" s="10" t="str">
        <f>IFERROR(_xlfn.XLOOKUP(AI263, BS_ATIVIDADE[ATIVIDADE],BS_ATIVIDADE[UNIDADE] ), "*")</f>
        <v>BINÁRIO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Produção e Intervalo</v>
      </c>
      <c r="BR263" s="19">
        <f>IF(OR(B263="",F263=""),"*",AY263/P263)</f>
        <v>0</v>
      </c>
      <c r="BS263" s="19">
        <f>IF(OR(B263="",F263=""),"*",BA263/Q263)</f>
        <v>0</v>
      </c>
      <c r="BT263" s="8" t="str">
        <f t="shared" si="4"/>
        <v/>
      </c>
    </row>
    <row r="264" spans="1:72" hidden="1">
      <c r="A264" s="47" t="str">
        <f>D264&amp;B264</f>
        <v>OSMAR (TMA-677)46090</v>
      </c>
      <c r="B264" s="102">
        <v>46090</v>
      </c>
      <c r="C264" s="135">
        <f>IF(BS_CONTROLE[[#This Row],[DATA]]="","",WEEKNUM(BS_CONTROLE[[#This Row],[DATA]]))</f>
        <v>11</v>
      </c>
      <c r="D264" s="104" t="s">
        <v>889</v>
      </c>
      <c r="E264" s="159">
        <v>258</v>
      </c>
      <c r="F264" s="126" t="s">
        <v>714</v>
      </c>
      <c r="G264" s="142" t="str">
        <f>IF(D264="","*",VLOOKUP(F264,BS_ATIVIDADE[],3,FALSE))</f>
        <v>AMV</v>
      </c>
      <c r="H264" s="106" t="s">
        <v>558</v>
      </c>
      <c r="I264" s="106" t="s">
        <v>558</v>
      </c>
      <c r="J264" s="105">
        <v>56</v>
      </c>
      <c r="K264" s="105">
        <v>198.5</v>
      </c>
      <c r="L264" s="105" t="s">
        <v>558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4" s="106" t="s">
        <v>1372</v>
      </c>
      <c r="P264" s="106"/>
      <c r="Q264" s="105"/>
      <c r="R264" s="10" t="str">
        <f>IFERROR(_xlfn.XLOOKUP(F264, BS_ATIVIDADE[ATIVIDADE],BS_ATIVIDADE[UNIDADE] ), "*")</f>
        <v>Nº DE PEÇAS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4" s="105" t="s">
        <v>1285</v>
      </c>
      <c r="W264" s="151" t="s">
        <v>1089</v>
      </c>
      <c r="X264" s="104" t="s">
        <v>386</v>
      </c>
      <c r="Y264" s="129" t="s">
        <v>389</v>
      </c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PDM - AMV - JACARÉ</v>
      </c>
      <c r="AJ264" s="9" t="str">
        <f>IF(BS_CONTROLE[[#This Row],[Atividade]]=0, "-", BS_CONTROLE[[#This Row],[Atividade]])</f>
        <v>PDM - AMV - JACARÉ</v>
      </c>
      <c r="AK264" s="31" t="str">
        <f>BS_CONTROLE[[#This Row],[Local - Partida]]</f>
        <v>-</v>
      </c>
      <c r="AL264" s="31" t="str">
        <f>BS_CONTROLE[[#This Row],[Local - Encerramento]]</f>
        <v>-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198ZYU2</v>
      </c>
      <c r="AO264" s="105">
        <f>IF(BS_CONTROLE[[#This Row],[SUB]]=0, "-", BS_CONTROLE[[#This Row],[SUB]])</f>
        <v>56</v>
      </c>
      <c r="AP264" s="105">
        <f>BS_CONTROLE[[#This Row],[KM - Inicio]]</f>
        <v>198.5</v>
      </c>
      <c r="AQ264" s="105">
        <f>BS_CONTROLE[[#This Row],[KM - Inicio]]</f>
        <v>198.5</v>
      </c>
      <c r="AR264" s="108"/>
      <c r="AS264" s="108"/>
      <c r="AT264" s="108"/>
      <c r="AU264" s="136"/>
      <c r="AV264" s="136"/>
      <c r="AW264" s="14"/>
      <c r="AX264" s="14"/>
      <c r="AY264" s="164">
        <f>IF(D264="","*",IFERROR(IF(ISODD(COUNT(AS264:AX264)),"ERRO",SUM((AT264-AS264),(AV264-AU264),(AX264-AW264))),"ERRO"))</f>
        <v>0</v>
      </c>
      <c r="AZ264" s="153"/>
      <c r="BA264" s="109"/>
      <c r="BB264" s="10" t="str">
        <f>IFERROR(_xlfn.XLOOKUP(AI264, BS_ATIVIDADE[ATIVIDADE],BS_ATIVIDADE[UNIDADE] ), "*")</f>
        <v>Nº DE PEÇAS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e">
        <f>IF(AND(BR264&lt;1,BS264&lt;1),"Produção e Intervalo",IF(BR264&lt;1,"Intervalo",IF(BS264&lt;1,"Produção","Aderente")))</f>
        <v>#DIV/0!</v>
      </c>
      <c r="BR264" s="19" t="e">
        <f>IF(OR(B264="",F264=""),"*",AY264/P264)</f>
        <v>#DIV/0!</v>
      </c>
      <c r="BS264" s="19" t="e">
        <f>IF(OR(B264="",F264=""),"*",BA264/Q264)</f>
        <v>#DIV/0!</v>
      </c>
      <c r="BT264" s="8" t="str">
        <f t="shared" ref="BT264:BT327" si="5">IF(BN264="","",SUBSTITUTE(BM264," ","")&amp;SUBSTITUTE(BN264," ",""))</f>
        <v/>
      </c>
    </row>
    <row r="265" spans="1:72" hidden="1">
      <c r="A265" s="47" t="str">
        <f>D265&amp;B265</f>
        <v>JOSÉ  (TF-521)46090</v>
      </c>
      <c r="B265" s="102">
        <v>46090</v>
      </c>
      <c r="C265" s="135">
        <f>IF(BS_CONTROLE[[#This Row],[DATA]]="","",WEEKNUM(BS_CONTROLE[[#This Row],[DATA]]))</f>
        <v>11</v>
      </c>
      <c r="D265" s="104" t="s">
        <v>864</v>
      </c>
      <c r="E265" s="177">
        <v>114</v>
      </c>
      <c r="F265" s="126" t="s">
        <v>744</v>
      </c>
      <c r="G265" s="142" t="str">
        <f>IF(D265="","*",VLOOKUP(F265,BS_ATIVIDADE[],3,FALSE))</f>
        <v>DORMENTE - SUBSTITUIÇÂO</v>
      </c>
      <c r="H265" s="105" t="s">
        <v>229</v>
      </c>
      <c r="I265" s="106" t="s">
        <v>558</v>
      </c>
      <c r="J265" s="105">
        <v>56</v>
      </c>
      <c r="K265" s="105">
        <v>190.3</v>
      </c>
      <c r="L265" s="105">
        <v>190.5</v>
      </c>
      <c r="M265" s="105" t="s">
        <v>1118</v>
      </c>
      <c r="N265" s="105" t="s">
        <v>229</v>
      </c>
      <c r="O265" s="106">
        <v>0.41666666666666669</v>
      </c>
      <c r="P265" s="106">
        <v>6.25E-2</v>
      </c>
      <c r="Q265" s="105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1285</v>
      </c>
      <c r="W265" s="151" t="s">
        <v>1295</v>
      </c>
      <c r="X265" s="104" t="s">
        <v>386</v>
      </c>
      <c r="Y265" s="129" t="s">
        <v>389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189ZFY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/>
      <c r="AS265" s="108"/>
      <c r="AT265" s="108"/>
      <c r="AU265" s="136"/>
      <c r="AV265" s="136"/>
      <c r="AW265" s="14"/>
      <c r="AX265" s="14"/>
      <c r="AY265" s="164">
        <f>IF(D265="","*",IFERROR(IF(ISODD(COUNT(AS265:AX265)),"ERRO",SUM((AT265-AS265),(AV265-AU265),(AX265-AW265))),"ERRO"))</f>
        <v>0</v>
      </c>
      <c r="AZ265" s="153"/>
      <c r="BA265" s="109"/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Produção e Intervalo</v>
      </c>
      <c r="BR265" s="19">
        <f>IF(OR(B265="",F265=""),"*",AY265/P265)</f>
        <v>0</v>
      </c>
      <c r="BS265" s="19">
        <f>IF(OR(B265="",F265=""),"*",BA265/Q265)</f>
        <v>0</v>
      </c>
      <c r="BT265" s="8" t="str">
        <f t="shared" si="5"/>
        <v/>
      </c>
    </row>
    <row r="266" spans="1:72" hidden="1">
      <c r="A266" s="47" t="str">
        <f>D266&amp;B266</f>
        <v>V9346090</v>
      </c>
      <c r="B266" s="102">
        <v>46090</v>
      </c>
      <c r="C266" s="135">
        <f>IF(BS_CONTROLE[[#This Row],[DATA]]="","",WEEKNUM(BS_CONTROLE[[#This Row],[DATA]]))</f>
        <v>11</v>
      </c>
      <c r="D266" s="104" t="s">
        <v>775</v>
      </c>
      <c r="E266" s="159">
        <v>52</v>
      </c>
      <c r="F266" s="126" t="s">
        <v>663</v>
      </c>
      <c r="G266" s="142" t="str">
        <f>IF(D266="","*",VLOOKUP(F266,BS_ATIVIDADE[],3,FALSE))</f>
        <v>MECANIZAÇÃO - SOCADORA</v>
      </c>
      <c r="H266" s="105" t="s">
        <v>1291</v>
      </c>
      <c r="I266" s="105" t="s">
        <v>1291</v>
      </c>
      <c r="J266" s="105">
        <v>56</v>
      </c>
      <c r="K266" s="105">
        <v>190.07</v>
      </c>
      <c r="L266" s="105">
        <v>188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6" s="127" t="s">
        <v>1292</v>
      </c>
      <c r="O266" s="106">
        <v>0.375</v>
      </c>
      <c r="P266" s="106">
        <v>8.3333333333333329E-2</v>
      </c>
      <c r="Q266" s="105">
        <v>250</v>
      </c>
      <c r="R266" s="10" t="str">
        <f>IFERROR(_xlfn.XLOOKUP(F266, BS_ATIVIDADE[ATIVIDADE],BS_ATIVIDADE[UNIDADE] ), "*")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6" s="105" t="s">
        <v>1030</v>
      </c>
      <c r="W266" s="151" t="s">
        <v>1014</v>
      </c>
      <c r="X266" s="104" t="s">
        <v>386</v>
      </c>
      <c r="Y266" s="129" t="s">
        <v>389</v>
      </c>
      <c r="Z266" s="104"/>
      <c r="AA266" s="105">
        <v>1</v>
      </c>
      <c r="AB266" s="103" t="s">
        <v>383</v>
      </c>
      <c r="AC266" s="152" t="s">
        <v>384</v>
      </c>
      <c r="AD266" s="107">
        <v>0.33333333333333331</v>
      </c>
      <c r="AE266" s="105" t="s">
        <v>558</v>
      </c>
      <c r="AF266" s="105"/>
      <c r="AG266" s="105"/>
      <c r="AH266" s="15"/>
      <c r="AI266" s="126" t="str">
        <f>IF(BS_CONTROLE[[#This Row],[Atividade]]=0, "-", BS_CONTROLE[[#This Row],[Atividade]])</f>
        <v>MECANIZAÇÃO - SOCADORA</v>
      </c>
      <c r="AJ266" s="9" t="str">
        <f>IF(BS_CONTROLE[[#This Row],[Atividade]]=0, "-", BS_CONTROLE[[#This Row],[Atividade]])</f>
        <v>MECANIZAÇÃO - SOCADORA</v>
      </c>
      <c r="AK266" s="31" t="str">
        <f>BS_CONTROLE[[#This Row],[Local - Partida]]</f>
        <v>ZXP-2</v>
      </c>
      <c r="AL266" s="31" t="str">
        <f>BS_CONTROLE[[#This Row],[Local - Encerramento]]</f>
        <v>ZXP-2</v>
      </c>
      <c r="AM266" s="105" t="str">
        <f>IF(BS_CONTROLE[[#This Row],[Entre - Estações]]=0, "-", BS_CONTROLE[[#This Row],[Entre - Estações]])</f>
        <v>ZXP-ZFY</v>
      </c>
      <c r="AN266" s="105" t="str">
        <f>IF(BS_CONTROLE[[#This Row],[SB]]=0, "-", BS_CONTROLE[[#This Row],[SB]])</f>
        <v>189ZFY/ZXP189</v>
      </c>
      <c r="AO266" s="105">
        <f>IF(BS_CONTROLE[[#This Row],[SUB]]=0, "-", BS_CONTROLE[[#This Row],[SUB]])</f>
        <v>56</v>
      </c>
      <c r="AP266" s="105">
        <f>BS_CONTROLE[[#This Row],[KM - Inicio]]</f>
        <v>190.07</v>
      </c>
      <c r="AQ266" s="105">
        <f>BS_CONTROLE[[#This Row],[KM - Inicio]]</f>
        <v>190.07</v>
      </c>
      <c r="AR266" s="108"/>
      <c r="AS266" s="108"/>
      <c r="AT266" s="108"/>
      <c r="AU266" s="136"/>
      <c r="AV266" s="136"/>
      <c r="AW266" s="14"/>
      <c r="AX266" s="14"/>
      <c r="AY266" s="164">
        <f>IF(D266="","*",IFERROR(IF(ISODD(COUNT(AS266:AX266)),"ERRO",SUM((AT266-AS266),(AV266-AU266),(AX266-AW266))),"ERRO"))</f>
        <v>0</v>
      </c>
      <c r="AZ266" s="153"/>
      <c r="BA266" s="109"/>
      <c r="BB266" s="10" t="str">
        <f>IFERROR(_xlfn.XLOOKUP(AI266, BS_ATIVIDADE[ATIVIDADE],BS_ATIVIDADE[UNIDADE] ), "*")</f>
        <v>M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Produção e Intervalo</v>
      </c>
      <c r="BR266" s="19">
        <f>IF(OR(B266="",F266=""),"*",AY266/P266)</f>
        <v>0</v>
      </c>
      <c r="BS266" s="19">
        <f>IF(OR(B266="",F266=""),"*",BA266/Q266)</f>
        <v>0</v>
      </c>
      <c r="BT266" s="8" t="str">
        <f t="shared" si="5"/>
        <v/>
      </c>
    </row>
    <row r="267" spans="1:72" hidden="1">
      <c r="A267" s="47" t="str">
        <f>D267&amp;B267</f>
        <v>ROBSON (TF-701)46090</v>
      </c>
      <c r="B267" s="102">
        <v>46090</v>
      </c>
      <c r="C267" s="135">
        <f>IF(BS_CONTROLE[[#This Row],[DATA]]="","",WEEKNUM(BS_CONTROLE[[#This Row],[DATA]]))</f>
        <v>11</v>
      </c>
      <c r="D267" s="104" t="s">
        <v>898</v>
      </c>
      <c r="E267" s="177">
        <v>114</v>
      </c>
      <c r="F267" s="126" t="s">
        <v>636</v>
      </c>
      <c r="G267" s="142" t="str">
        <f>IF(D267="","*",VLOOKUP(F267,BS_ATIVIDADE[],3,FALSE))</f>
        <v>LIMPEZA LASTRO</v>
      </c>
      <c r="H267" s="127" t="str" cm="1">
        <f t="array" ref="H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67" s="106" t="s">
        <v>558</v>
      </c>
      <c r="J267" s="105">
        <v>56</v>
      </c>
      <c r="K267" s="105">
        <v>187.58</v>
      </c>
      <c r="L267" s="105" t="s">
        <v>558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67" s="106">
        <v>0.41666666666666669</v>
      </c>
      <c r="P267" s="106">
        <v>6.25E-2</v>
      </c>
      <c r="Q267" s="105">
        <v>15</v>
      </c>
      <c r="R267" s="10" t="str">
        <f>IFERROR(_xlfn.XLOOKUP(F267, BS_ATIVIDADE[ATIVIDADE],BS_ATIVIDADE[UNIDADE] ), "*")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7" s="105" t="s">
        <v>1285</v>
      </c>
      <c r="W267" s="151" t="s">
        <v>1296</v>
      </c>
      <c r="X267" s="104" t="s">
        <v>386</v>
      </c>
      <c r="Y267" s="129" t="s">
        <v>389</v>
      </c>
      <c r="Z267" s="104"/>
      <c r="AA267" s="105" t="s">
        <v>558</v>
      </c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LIMPEZA LASTRO</v>
      </c>
      <c r="AJ267" s="9" t="str">
        <f>IF(BS_CONTROLE[[#This Row],[Atividade]]=0, "-", BS_CONTROLE[[#This Row],[Atividade]])</f>
        <v>LIMPEZA LASTRO</v>
      </c>
      <c r="AK267" s="31" t="str">
        <f>BS_CONTROLE[[#This Row],[Local - Partida]]</f>
        <v>ZXP189</v>
      </c>
      <c r="AL267" s="31" t="str">
        <f>BS_CONTROLE[[#This Row],[Local - Encerramento]]</f>
        <v>-</v>
      </c>
      <c r="AM267" s="105" t="str">
        <f>IF(BS_CONTROLE[[#This Row],[Entre - Estações]]=0, "-", BS_CONTROLE[[#This Row],[Entre - Estações]])</f>
        <v>ZXP-ZFY</v>
      </c>
      <c r="AN267" s="105" t="str">
        <f>IF(BS_CONTROLE[[#This Row],[SB]]=0, "-", BS_CONTROLE[[#This Row],[SB]])</f>
        <v>ZXP189</v>
      </c>
      <c r="AO267" s="105">
        <f>IF(BS_CONTROLE[[#This Row],[SUB]]=0, "-", BS_CONTROLE[[#This Row],[SUB]])</f>
        <v>56</v>
      </c>
      <c r="AP267" s="105">
        <f>BS_CONTROLE[[#This Row],[KM - Inicio]]</f>
        <v>187.58</v>
      </c>
      <c r="AQ267" s="105">
        <f>BS_CONTROLE[[#This Row],[KM - Inicio]]</f>
        <v>187.58</v>
      </c>
      <c r="AR267" s="108"/>
      <c r="AS267" s="108"/>
      <c r="AT267" s="108"/>
      <c r="AU267" s="136"/>
      <c r="AV267" s="136"/>
      <c r="AW267" s="14"/>
      <c r="AX267" s="14"/>
      <c r="AY267" s="164">
        <f>IF(D267="","*",IFERROR(IF(ISODD(COUNT(AS267:AX267)),"ERRO",SUM((AT267-AS267),(AV267-AU267),(AX267-AW267))),"ERRO"))</f>
        <v>0</v>
      </c>
      <c r="AZ267" s="153"/>
      <c r="BA267" s="109"/>
      <c r="BB267" s="10" t="str">
        <f>IFERROR(_xlfn.XLOOKUP(AI267, BS_ATIVIDADE[ATIVIDADE],BS_ATIVIDADE[UNIDADE] ), "*")</f>
        <v>M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Produção e Intervalo</v>
      </c>
      <c r="BR267" s="19">
        <f>IF(OR(B267="",F267=""),"*",AY267/P267)</f>
        <v>0</v>
      </c>
      <c r="BS267" s="19">
        <f>IF(OR(B267="",F267=""),"*",BA267/Q267)</f>
        <v>0</v>
      </c>
      <c r="BT267" s="8" t="str">
        <f t="shared" si="5"/>
        <v/>
      </c>
    </row>
    <row r="268" spans="1:72" hidden="1">
      <c r="A268" s="47" t="str">
        <f>D268&amp;B268</f>
        <v>CARLOS (TP-722)46090</v>
      </c>
      <c r="B268" s="102">
        <v>46090</v>
      </c>
      <c r="C268" s="135">
        <f>IF(BS_CONTROLE[[#This Row],[DATA]]="","",WEEKNUM(BS_CONTROLE[[#This Row],[DATA]]))</f>
        <v>11</v>
      </c>
      <c r="D268" s="104" t="s">
        <v>826</v>
      </c>
      <c r="E268" s="159">
        <v>262</v>
      </c>
      <c r="F268" s="126" t="s">
        <v>740</v>
      </c>
      <c r="G268" s="142" t="str">
        <f>IF(D268="","*",VLOOKUP(F268,BS_ATIVIDADE[],3,FALSE))</f>
        <v>SOLDA</v>
      </c>
      <c r="H268" s="106" t="s">
        <v>558</v>
      </c>
      <c r="I268" s="106" t="s">
        <v>558</v>
      </c>
      <c r="J268" s="105">
        <v>56</v>
      </c>
      <c r="K268" s="105">
        <v>158.4</v>
      </c>
      <c r="L268" s="105" t="s">
        <v>558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268" s="106">
        <v>0.375</v>
      </c>
      <c r="P268" s="106">
        <v>6.25E-2</v>
      </c>
      <c r="Q268" s="105">
        <v>1</v>
      </c>
      <c r="R268" s="10" t="str">
        <f>IFERROR(_xlfn.XLOOKUP(F268, BS_ATIVIDADE[ATIVIDADE],BS_ATIVIDADE[UNIDADE] ), "*")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8" s="105" t="s">
        <v>1285</v>
      </c>
      <c r="W268" s="151" t="s">
        <v>1026</v>
      </c>
      <c r="X268" s="104" t="s">
        <v>386</v>
      </c>
      <c r="Y268" s="129" t="s">
        <v>389</v>
      </c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SOLDA</v>
      </c>
      <c r="AJ268" s="9" t="str">
        <f>IF(BS_CONTROLE[[#This Row],[Atividade]]=0, "-", BS_CONTROLE[[#This Row],[Atividade]])</f>
        <v>PDM - SOLDA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ZPS-ZCX</v>
      </c>
      <c r="AN268" s="105" t="str">
        <f>IF(BS_CONTROLE[[#This Row],[SB]]=0, "-", BS_CONTROLE[[#This Row],[SB]])</f>
        <v>ZPSZCX</v>
      </c>
      <c r="AO268" s="105">
        <f>IF(BS_CONTROLE[[#This Row],[SUB]]=0, "-", BS_CONTROLE[[#This Row],[SUB]])</f>
        <v>56</v>
      </c>
      <c r="AP268" s="105">
        <f>BS_CONTROLE[[#This Row],[KM - Inicio]]</f>
        <v>158.4</v>
      </c>
      <c r="AQ268" s="105">
        <f>BS_CONTROLE[[#This Row],[KM - Inicio]]</f>
        <v>158.4</v>
      </c>
      <c r="AR268" s="108"/>
      <c r="AS268" s="108"/>
      <c r="AT268" s="108"/>
      <c r="AU268" s="136"/>
      <c r="AV268" s="136"/>
      <c r="AW268" s="14"/>
      <c r="AX268" s="14"/>
      <c r="AY268" s="164">
        <f>IF(D268="","*",IFERROR(IF(ISODD(COUNT(AS268:AX268)),"ERRO",SUM((AT268-AS268),(AV268-AU268),(AX268-AW268))),"ERRO"))</f>
        <v>0</v>
      </c>
      <c r="AZ268" s="153"/>
      <c r="BA268" s="109"/>
      <c r="BB268" s="10" t="str">
        <f>IFERROR(_xlfn.XLOOKUP(AI268, BS_ATIVIDADE[ATIVIDADE],BS_ATIVIDADE[UNIDADE] ), "*")</f>
        <v>Nº DE SOLDA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>IF(AND(BR268&lt;1,BS268&lt;1),"Produção e Intervalo",IF(BR268&lt;1,"Intervalo",IF(BS268&lt;1,"Produção","Aderente")))</f>
        <v>Produção e Intervalo</v>
      </c>
      <c r="BR268" s="19">
        <f>IF(OR(B268="",F268=""),"*",AY268/P268)</f>
        <v>0</v>
      </c>
      <c r="BS268" s="19">
        <f>IF(OR(B268="",F268=""),"*",BA268/Q268)</f>
        <v>0</v>
      </c>
      <c r="BT268" s="8" t="str">
        <f t="shared" si="5"/>
        <v/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 hidden="1">
      <c r="A270" s="47" t="str">
        <f>D270&amp;B270</f>
        <v>A8446090</v>
      </c>
      <c r="B270" s="102">
        <v>46090</v>
      </c>
      <c r="C270" s="135">
        <f>IF(BS_CONTROLE[[#This Row],[DATA]]="","",WEEKNUM(BS_CONTROLE[[#This Row],[DATA]]))</f>
        <v>11</v>
      </c>
      <c r="D270" s="104" t="s">
        <v>688</v>
      </c>
      <c r="E270" s="159">
        <v>264</v>
      </c>
      <c r="F270" s="126" t="s">
        <v>579</v>
      </c>
      <c r="G270" s="142" t="str">
        <f>IF(D270="","*",VLOOKUP(F270,BS_ATIVIDADE[],3,FALSE))</f>
        <v>DETECÇÃO</v>
      </c>
      <c r="H270" s="106" t="s">
        <v>1373</v>
      </c>
      <c r="I270" s="106" t="s">
        <v>1016</v>
      </c>
      <c r="J270" s="105">
        <v>55</v>
      </c>
      <c r="K270" s="105">
        <v>77</v>
      </c>
      <c r="L270" s="105">
        <v>159</v>
      </c>
      <c r="M270" s="127" t="s">
        <v>21</v>
      </c>
      <c r="N270" s="127" t="s">
        <v>1374</v>
      </c>
      <c r="O270" s="106">
        <v>0.375</v>
      </c>
      <c r="P270" s="106">
        <v>4.1666666666666664E-2</v>
      </c>
      <c r="Q270" s="105">
        <v>82</v>
      </c>
      <c r="R270" s="10" t="str">
        <f>IFERROR(_xlfn.XLOOKUP(F270, BS_ATIVIDADE[ATIVIDADE],BS_ATIVIDADE[UNIDADE] ), "*")</f>
        <v>KM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05" t="s">
        <v>1018</v>
      </c>
      <c r="W270" s="151" t="s">
        <v>1244</v>
      </c>
      <c r="X270" s="104" t="s">
        <v>386</v>
      </c>
      <c r="Y270" s="129" t="s">
        <v>389</v>
      </c>
      <c r="Z270" s="104"/>
      <c r="AA270" s="105">
        <v>1</v>
      </c>
      <c r="AB270" s="103" t="s">
        <v>377</v>
      </c>
      <c r="AC270" s="152" t="s">
        <v>371</v>
      </c>
      <c r="AD270" s="107">
        <v>0.35416666666666669</v>
      </c>
      <c r="AE270" s="105" t="s">
        <v>558</v>
      </c>
      <c r="AF270" s="105"/>
      <c r="AG270" s="105"/>
      <c r="AH270" s="15"/>
      <c r="AI270" s="126" t="str">
        <f>IF(BS_CONTROLE[[#This Row],[Atividade]]=0, "-", BS_CONTROLE[[#This Row],[Atividade]])</f>
        <v>DETECÇÃO - RONDA 7 DIAS</v>
      </c>
      <c r="AJ270" s="9" t="str">
        <f>IF(BS_CONTROLE[[#This Row],[Atividade]]=0, "-", BS_CONTROLE[[#This Row],[Atividade]])</f>
        <v>DETECÇÃO - RONDA 7 DIAS</v>
      </c>
      <c r="AK270" s="31" t="str">
        <f>BS_CONTROLE[[#This Row],[Local - Partida]]</f>
        <v>ZKEZGA-2</v>
      </c>
      <c r="AL270" s="31" t="str">
        <f>BS_CONTROLE[[#This Row],[Local - Encerramento]]</f>
        <v>ZEV-2</v>
      </c>
      <c r="AM270" s="105" t="str">
        <f>IF(BS_CONTROLE[[#This Row],[Entre - Estações]]=0, "-", BS_CONTROLE[[#This Row],[Entre - Estações]])</f>
        <v>ZKE-ZEV</v>
      </c>
      <c r="AN270" s="105" t="str">
        <f>IF(BS_CONTROLE[[#This Row],[SB]]=0, "-", BS_CONTROLE[[#This Row],[SB]])</f>
        <v>ZKEZEV</v>
      </c>
      <c r="AO270" s="105">
        <f>IF(BS_CONTROLE[[#This Row],[SUB]]=0, "-", BS_CONTROLE[[#This Row],[SUB]])</f>
        <v>55</v>
      </c>
      <c r="AP270" s="105">
        <f>BS_CONTROLE[[#This Row],[KM - Inicio]]</f>
        <v>77</v>
      </c>
      <c r="AQ270" s="105">
        <f>BS_CONTROLE[[#This Row],[KM - Inicio]]</f>
        <v>77</v>
      </c>
      <c r="AR270" s="108"/>
      <c r="AS270" s="108"/>
      <c r="AT270" s="108"/>
      <c r="AU270" s="136"/>
      <c r="AV270" s="136"/>
      <c r="AW270" s="14"/>
      <c r="AX270" s="14"/>
      <c r="AY270" s="164">
        <f>IF(D270="","*",IFERROR(IF(ISODD(COUNT(AS270:AX270)),"ERRO",SUM((AT270-AS270),(AV270-AU270),(AX270-AW270))),"ERRO"))</f>
        <v>0</v>
      </c>
      <c r="AZ270" s="153"/>
      <c r="BA270" s="109"/>
      <c r="BB270" s="10" t="str">
        <f>IFERROR(_xlfn.XLOOKUP(AI270, BS_ATIVIDADE[ATIVIDADE],BS_ATIVIDADE[UNIDADE] ), "*")</f>
        <v>KM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Produção e Intervalo</v>
      </c>
      <c r="BR270" s="19">
        <f>IF(OR(B270="",F270=""),"*",AY270/P270)</f>
        <v>0</v>
      </c>
      <c r="BS270" s="19">
        <f>IF(OR(B270="",F270=""),"*",BA270/Q270)</f>
        <v>0</v>
      </c>
      <c r="BT270" s="8" t="str">
        <f t="shared" si="5"/>
        <v/>
      </c>
    </row>
    <row r="271" spans="1:72" hidden="1">
      <c r="A271" s="47" t="str">
        <f>D271&amp;B271</f>
        <v>CLEBISON (TP-728)46090</v>
      </c>
      <c r="B271" s="102">
        <v>46090</v>
      </c>
      <c r="C271" s="135">
        <f>IF(BS_CONTROLE[[#This Row],[DATA]]="","",WEEKNUM(BS_CONTROLE[[#This Row],[DATA]]))</f>
        <v>11</v>
      </c>
      <c r="D271" s="104" t="s">
        <v>829</v>
      </c>
      <c r="E271" s="159">
        <v>265</v>
      </c>
      <c r="F271" s="126" t="s">
        <v>740</v>
      </c>
      <c r="G271" s="142" t="str">
        <f>IF(D271="","*",VLOOKUP(F271,BS_ATIVIDADE[],3,FALSE))</f>
        <v>SOLDA</v>
      </c>
      <c r="H271" s="106" t="s">
        <v>558</v>
      </c>
      <c r="I271" s="106" t="s">
        <v>558</v>
      </c>
      <c r="J271" s="105">
        <v>55</v>
      </c>
      <c r="K271" s="105">
        <v>91.15</v>
      </c>
      <c r="L271" s="105">
        <v>91.5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1" s="106">
        <v>0.375</v>
      </c>
      <c r="P271" s="106">
        <v>6.25E-2</v>
      </c>
      <c r="Q271" s="105">
        <v>1</v>
      </c>
      <c r="R271" s="10" t="str">
        <f>IFERROR(_xlfn.XLOOKUP(F271, BS_ATIVIDADE[ATIVIDADE],BS_ATIVIDADE[UNIDADE] ), "*")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05" t="s">
        <v>1185</v>
      </c>
      <c r="W271" s="151" t="s">
        <v>1026</v>
      </c>
      <c r="X271" s="104" t="s">
        <v>386</v>
      </c>
      <c r="Y271" s="129" t="s">
        <v>389</v>
      </c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PDM - SOLDA</v>
      </c>
      <c r="AJ271" s="9" t="str">
        <f>IF(BS_CONTROLE[[#This Row],[Atividade]]=0, "-", BS_CONTROLE[[#This Row],[Atividade]])</f>
        <v>PDM - SOLDA</v>
      </c>
      <c r="AK271" s="31" t="str">
        <f>BS_CONTROLE[[#This Row],[Local - Partida]]</f>
        <v>-</v>
      </c>
      <c r="AL271" s="31" t="str">
        <f>BS_CONTROLE[[#This Row],[Local - Encerramento]]</f>
        <v>-</v>
      </c>
      <c r="AM271" s="105" t="str">
        <f>IF(BS_CONTROLE[[#This Row],[Entre - Estações]]=0, "-", BS_CONTROLE[[#This Row],[Entre - Estações]])</f>
        <v>ZWW-ZKW</v>
      </c>
      <c r="AN271" s="105" t="str">
        <f>IF(BS_CONTROLE[[#This Row],[SB]]=0, "-", BS_CONTROLE[[#This Row],[SB]])</f>
        <v>K93K912</v>
      </c>
      <c r="AO271" s="105">
        <f>IF(BS_CONTROLE[[#This Row],[SUB]]=0, "-", BS_CONTROLE[[#This Row],[SUB]])</f>
        <v>55</v>
      </c>
      <c r="AP271" s="105">
        <f>BS_CONTROLE[[#This Row],[KM - Inicio]]</f>
        <v>91.15</v>
      </c>
      <c r="AQ271" s="105">
        <f>BS_CONTROLE[[#This Row],[KM - Inicio]]</f>
        <v>91.15</v>
      </c>
      <c r="AR271" s="108"/>
      <c r="AS271" s="108"/>
      <c r="AT271" s="108"/>
      <c r="AU271" s="136"/>
      <c r="AV271" s="136"/>
      <c r="AW271" s="14"/>
      <c r="AX271" s="14"/>
      <c r="AY271" s="164">
        <f>IF(D271="","*",IFERROR(IF(ISODD(COUNT(AS271:AX271)),"ERRO",SUM((AT271-AS271),(AV271-AU271),(AX271-AW271))),"ERRO"))</f>
        <v>0</v>
      </c>
      <c r="AZ271" s="153"/>
      <c r="BA271" s="109"/>
      <c r="BB271" s="10" t="str">
        <f>IFERROR(_xlfn.XLOOKUP(AI271, BS_ATIVIDADE[ATIVIDADE],BS_ATIVIDADE[UNIDADE] ), "*")</f>
        <v>Nº DE SOLDA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>IF(AND(BR271&lt;1,BS271&lt;1),"Produção e Intervalo",IF(BR271&lt;1,"Intervalo",IF(BS271&lt;1,"Produção","Aderente")))</f>
        <v>Produção e Intervalo</v>
      </c>
      <c r="BR271" s="19">
        <f>IF(OR(B271="",F271=""),"*",AY271/P271)</f>
        <v>0</v>
      </c>
      <c r="BS271" s="19">
        <f>IF(OR(B271="",F271=""),"*",BA271/Q271)</f>
        <v>0</v>
      </c>
      <c r="BT271" s="8" t="str">
        <f t="shared" si="5"/>
        <v/>
      </c>
    </row>
    <row r="272" spans="1:72" hidden="1">
      <c r="A272" s="47" t="str">
        <f>D272&amp;B272</f>
        <v>ISMAEL(TP-726)46090</v>
      </c>
      <c r="B272" s="102">
        <v>46090</v>
      </c>
      <c r="C272" s="135">
        <f>IF(BS_CONTROLE[[#This Row],[DATA]]="","",WEEKNUM(BS_CONTROLE[[#This Row],[DATA]]))</f>
        <v>11</v>
      </c>
      <c r="D272" s="104" t="s">
        <v>857</v>
      </c>
      <c r="E272" s="159">
        <v>266</v>
      </c>
      <c r="F272" s="126" t="s">
        <v>740</v>
      </c>
      <c r="G272" s="142" t="str">
        <f>IF(D272="","*",VLOOKUP(F272,BS_ATIVIDADE[],3,FALSE))</f>
        <v>SOLDA</v>
      </c>
      <c r="H272" s="106" t="s">
        <v>558</v>
      </c>
      <c r="I272" s="106" t="s">
        <v>558</v>
      </c>
      <c r="J272" s="105">
        <v>55</v>
      </c>
      <c r="K272" s="105">
        <v>91.15</v>
      </c>
      <c r="L272" s="105">
        <v>91.5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2" s="106">
        <v>0.375</v>
      </c>
      <c r="P272" s="106">
        <v>6.25E-2</v>
      </c>
      <c r="Q272" s="105">
        <v>1</v>
      </c>
      <c r="R272" s="10" t="str">
        <f>IFERROR(_xlfn.XLOOKUP(F272, BS_ATIVIDADE[ATIVIDADE],BS_ATIVIDADE[UNIDADE] ), "*")</f>
        <v>Nº DE SOLDA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2" s="105" t="s">
        <v>1185</v>
      </c>
      <c r="W272" s="151" t="s">
        <v>1026</v>
      </c>
      <c r="X272" s="104" t="s">
        <v>386</v>
      </c>
      <c r="Y272" s="129" t="s">
        <v>389</v>
      </c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PDM - SOLDA</v>
      </c>
      <c r="AJ272" s="9" t="str">
        <f>IF(BS_CONTROLE[[#This Row],[Atividade]]=0, "-", BS_CONTROLE[[#This Row],[Atividade]])</f>
        <v>PDM - SOLDA</v>
      </c>
      <c r="AK272" s="31" t="str">
        <f>BS_CONTROLE[[#This Row],[Local - Partida]]</f>
        <v>-</v>
      </c>
      <c r="AL272" s="31" t="str">
        <f>BS_CONTROLE[[#This Row],[Local - Encerramento]]</f>
        <v>-</v>
      </c>
      <c r="AM272" s="105" t="str">
        <f>IF(BS_CONTROLE[[#This Row],[Entre - Estações]]=0, "-", BS_CONTROLE[[#This Row],[Entre - Estações]])</f>
        <v>ZWW-ZKW</v>
      </c>
      <c r="AN272" s="105" t="str">
        <f>IF(BS_CONTROLE[[#This Row],[SB]]=0, "-", BS_CONTROLE[[#This Row],[SB]])</f>
        <v>K93K912</v>
      </c>
      <c r="AO272" s="105">
        <f>IF(BS_CONTROLE[[#This Row],[SUB]]=0, "-", BS_CONTROLE[[#This Row],[SUB]])</f>
        <v>55</v>
      </c>
      <c r="AP272" s="105">
        <f>BS_CONTROLE[[#This Row],[KM - Inicio]]</f>
        <v>91.15</v>
      </c>
      <c r="AQ272" s="105">
        <f>BS_CONTROLE[[#This Row],[KM - Inicio]]</f>
        <v>91.15</v>
      </c>
      <c r="AR272" s="108"/>
      <c r="AS272" s="108"/>
      <c r="AT272" s="108"/>
      <c r="AU272" s="136"/>
      <c r="AV272" s="136"/>
      <c r="AW272" s="14"/>
      <c r="AX272" s="14"/>
      <c r="AY272" s="164">
        <f>IF(D272="","*",IFERROR(IF(ISODD(COUNT(AS272:AX272)),"ERRO",SUM((AT272-AS272),(AV272-AU272),(AX272-AW272))),"ERRO"))</f>
        <v>0</v>
      </c>
      <c r="AZ272" s="153"/>
      <c r="BA272" s="109"/>
      <c r="BB272" s="10" t="str">
        <f>IFERROR(_xlfn.XLOOKUP(AI272, BS_ATIVIDADE[ATIVIDADE],BS_ATIVIDADE[UNIDADE] ), "*")</f>
        <v>Nº DE SOLDA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>IF(AND(BR272&lt;1,BS272&lt;1),"Produção e Intervalo",IF(BR272&lt;1,"Intervalo",IF(BS272&lt;1,"Produção","Aderente")))</f>
        <v>Produção e Intervalo</v>
      </c>
      <c r="BR272" s="19">
        <f>IF(OR(B272="",F272=""),"*",AY272/P272)</f>
        <v>0</v>
      </c>
      <c r="BS272" s="19">
        <f>IF(OR(B272="",F272=""),"*",BA272/Q272)</f>
        <v>0</v>
      </c>
      <c r="BT272" s="8" t="str">
        <f t="shared" si="5"/>
        <v/>
      </c>
    </row>
    <row r="273" spans="1:72" hidden="1">
      <c r="A273" s="47" t="str">
        <f>D273&amp;B273</f>
        <v>W6046090</v>
      </c>
      <c r="B273" s="102">
        <v>46090</v>
      </c>
      <c r="C273" s="135">
        <f>IF(BS_CONTROLE[[#This Row],[DATA]]="","",WEEKNUM(BS_CONTROLE[[#This Row],[DATA]]))</f>
        <v>11</v>
      </c>
      <c r="D273" s="104" t="s">
        <v>791</v>
      </c>
      <c r="E273" s="159">
        <v>267</v>
      </c>
      <c r="F273" s="126" t="s">
        <v>701</v>
      </c>
      <c r="G273" s="142" t="str">
        <f>IF(D273="","*",VLOOKUP(F273,BS_ATIVIDADE[],3,FALSE))</f>
        <v>OUTROS</v>
      </c>
      <c r="H273" s="106" t="s">
        <v>195</v>
      </c>
      <c r="I273" s="106" t="s">
        <v>1194</v>
      </c>
      <c r="J273" s="105">
        <v>55</v>
      </c>
      <c r="K273" s="105">
        <v>127.5</v>
      </c>
      <c r="L273" s="105">
        <v>128.9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3" s="106">
        <v>0.33333333333333331</v>
      </c>
      <c r="P273" s="106">
        <v>4.1666666666666664E-2</v>
      </c>
      <c r="Q273" s="105">
        <v>1</v>
      </c>
      <c r="R273" s="10" t="str">
        <f>IFERROR(_xlfn.XLOOKUP(F273, BS_ATIVIDADE[ATIVIDADE],BS_ATIVIDADE[UNIDADE] ), "*")</f>
        <v>BINÁRIO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3" s="105" t="s">
        <v>1185</v>
      </c>
      <c r="W273" s="151" t="s">
        <v>1375</v>
      </c>
      <c r="X273" s="104" t="s">
        <v>386</v>
      </c>
      <c r="Y273" s="129" t="s">
        <v>389</v>
      </c>
      <c r="Z273" s="104"/>
      <c r="AA273" s="105">
        <v>2</v>
      </c>
      <c r="AB273" s="103" t="s">
        <v>377</v>
      </c>
      <c r="AC273" s="152" t="s">
        <v>371</v>
      </c>
      <c r="AD273" s="107">
        <v>0.29166666666666669</v>
      </c>
      <c r="AE273" s="105">
        <v>7694</v>
      </c>
      <c r="AF273" s="105" t="s">
        <v>558</v>
      </c>
      <c r="AG273" s="105"/>
      <c r="AH273" s="15"/>
      <c r="AI273" s="126" t="str">
        <f>IF(BS_CONTROLE[[#This Row],[Atividade]]=0, "-", BS_CONTROLE[[#This Row],[Atividade]])</f>
        <v>OUTRAS ATIVIDADES</v>
      </c>
      <c r="AJ273" s="9" t="str">
        <f>IF(BS_CONTROLE[[#This Row],[Atividade]]=0, "-", BS_CONTROLE[[#This Row],[Atividade]])</f>
        <v>OUTRAS ATIVIDADES</v>
      </c>
      <c r="AK273" s="31" t="str">
        <f>BS_CONTROLE[[#This Row],[Local - Partida]]</f>
        <v>ZEM1302</v>
      </c>
      <c r="AL273" s="31" t="str">
        <f>BS_CONTROLE[[#This Row],[Local - Encerramento]]</f>
        <v>ZEM1303</v>
      </c>
      <c r="AM273" s="105" t="str">
        <f>IF(BS_CONTROLE[[#This Row],[Entre - Estações]]=0, "-", BS_CONTROLE[[#This Row],[Entre - Estações]])</f>
        <v>ZYQ-ZEM</v>
      </c>
      <c r="AN273" s="105" t="str">
        <f>IF(BS_CONTROLE[[#This Row],[SB]]=0, "-", BS_CONTROLE[[#This Row],[SB]])</f>
        <v>130ZYQ2</v>
      </c>
      <c r="AO273" s="105">
        <f>IF(BS_CONTROLE[[#This Row],[SUB]]=0, "-", BS_CONTROLE[[#This Row],[SUB]])</f>
        <v>55</v>
      </c>
      <c r="AP273" s="105">
        <f>BS_CONTROLE[[#This Row],[KM - Inicio]]</f>
        <v>127.5</v>
      </c>
      <c r="AQ273" s="105">
        <f>BS_CONTROLE[[#This Row],[KM - Inicio]]</f>
        <v>127.5</v>
      </c>
      <c r="AR273" s="108"/>
      <c r="AS273" s="108"/>
      <c r="AT273" s="108"/>
      <c r="AU273" s="136"/>
      <c r="AV273" s="136"/>
      <c r="AW273" s="14"/>
      <c r="AX273" s="14"/>
      <c r="AY273" s="164">
        <f>IF(D273="","*",IFERROR(IF(ISODD(COUNT(AS273:AX273)),"ERRO",SUM((AT273-AS273),(AV273-AU273),(AX273-AW273))),"ERRO"))</f>
        <v>0</v>
      </c>
      <c r="AZ273" s="153"/>
      <c r="BA273" s="109"/>
      <c r="BB273" s="10" t="str">
        <f>IFERROR(_xlfn.XLOOKUP(AI273, BS_ATIVIDADE[ATIVIDADE],BS_ATIVIDADE[UNIDADE] ), "*")</f>
        <v>BINÁRIO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Produção e Intervalo</v>
      </c>
      <c r="BR273" s="19">
        <f>IF(OR(B273="",F273=""),"*",AY273/P273)</f>
        <v>0</v>
      </c>
      <c r="BS273" s="19">
        <f>IF(OR(B273="",F273=""),"*",BA273/Q273)</f>
        <v>0</v>
      </c>
      <c r="BT273" s="8" t="str">
        <f t="shared" si="5"/>
        <v/>
      </c>
    </row>
    <row r="274" spans="1:72" hidden="1">
      <c r="A274" s="47" t="str">
        <f>D274&amp;B274</f>
        <v>EDSON (TP-780)46090</v>
      </c>
      <c r="B274" s="102">
        <v>46090</v>
      </c>
      <c r="C274" s="135">
        <f>IF(BS_CONTROLE[[#This Row],[DATA]]="","",WEEKNUM(BS_CONTROLE[[#This Row],[DATA]]))</f>
        <v>11</v>
      </c>
      <c r="D274" s="104" t="s">
        <v>841</v>
      </c>
      <c r="E274" s="159">
        <v>228</v>
      </c>
      <c r="F274" s="126" t="s">
        <v>744</v>
      </c>
      <c r="G274" s="142" t="str">
        <f>IF(D274="","*",VLOOKUP(F274,BS_ATIVIDADE[],3,FALSE))</f>
        <v>DORMENTE - SUBSTITUIÇÂO</v>
      </c>
      <c r="H274" s="106" t="s">
        <v>558</v>
      </c>
      <c r="I274" s="106" t="s">
        <v>558</v>
      </c>
      <c r="J274" s="105">
        <v>55</v>
      </c>
      <c r="K274" s="105">
        <v>129.19999999999999</v>
      </c>
      <c r="L274" s="105" t="s">
        <v>558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4" s="106">
        <v>0.375</v>
      </c>
      <c r="P274" s="106">
        <v>6.25E-2</v>
      </c>
      <c r="Q274" s="105">
        <v>30</v>
      </c>
      <c r="R274" s="10" t="str">
        <f>IFERROR(_xlfn.XLOOKUP(F274, BS_ATIVIDADE[ATIVIDADE],BS_ATIVIDADE[UNIDADE] ), "*")</f>
        <v>Nº DE DORMENTES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4" s="105" t="s">
        <v>1185</v>
      </c>
      <c r="W274" s="151" t="s">
        <v>1295</v>
      </c>
      <c r="X274" s="104" t="s">
        <v>386</v>
      </c>
      <c r="Y274" s="129" t="s">
        <v>389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PDM - SUBSTITUIÇÃO - DORMENTE</v>
      </c>
      <c r="AJ274" s="9" t="str">
        <f>IF(BS_CONTROLE[[#This Row],[Atividade]]=0, "-", BS_CONTROLE[[#This Row],[Atividade]])</f>
        <v>PDM - SUBSTITUIÇÃO - DORMENTE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ZYQ-ZEM</v>
      </c>
      <c r="AN274" s="105" t="str">
        <f>IF(BS_CONTROLE[[#This Row],[SB]]=0, "-", BS_CONTROLE[[#This Row],[SB]])</f>
        <v>130ZYQ2</v>
      </c>
      <c r="AO274" s="105">
        <f>IF(BS_CONTROLE[[#This Row],[SUB]]=0, "-", BS_CONTROLE[[#This Row],[SUB]])</f>
        <v>55</v>
      </c>
      <c r="AP274" s="105">
        <f>BS_CONTROLE[[#This Row],[KM - Inicio]]</f>
        <v>129.19999999999999</v>
      </c>
      <c r="AQ274" s="105">
        <f>BS_CONTROLE[[#This Row],[KM - Inicio]]</f>
        <v>129.19999999999999</v>
      </c>
      <c r="AR274" s="108"/>
      <c r="AS274" s="108"/>
      <c r="AT274" s="108"/>
      <c r="AU274" s="136"/>
      <c r="AV274" s="136"/>
      <c r="AW274" s="14"/>
      <c r="AX274" s="14"/>
      <c r="AY274" s="164">
        <f>IF(D274="","*",IFERROR(IF(ISODD(COUNT(AS274:AX274)),"ERRO",SUM((AT274-AS274),(AV274-AU274),(AX274-AW274))),"ERRO"))</f>
        <v>0</v>
      </c>
      <c r="AZ274" s="153"/>
      <c r="BA274" s="109"/>
      <c r="BB274" s="10" t="str">
        <f>IFERROR(_xlfn.XLOOKUP(AI274, BS_ATIVIDADE[ATIVIDADE],BS_ATIVIDADE[UNIDADE] ), "*")</f>
        <v>Nº DE DORMENTES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Produção e Intervalo</v>
      </c>
      <c r="BR274" s="19">
        <f>IF(OR(B274="",F274=""),"*",AY274/P274)</f>
        <v>0</v>
      </c>
      <c r="BS274" s="19">
        <f>IF(OR(B274="",F274=""),"*",BA274/Q274)</f>
        <v>0</v>
      </c>
      <c r="BT274" s="8" t="str">
        <f t="shared" si="5"/>
        <v/>
      </c>
    </row>
    <row r="275" spans="1:72" hidden="1">
      <c r="A275" s="47" t="str">
        <f>D275&amp;B275</f>
        <v>EDSON (TP-719)46090</v>
      </c>
      <c r="B275" s="102">
        <v>46090</v>
      </c>
      <c r="C275" s="135">
        <f>IF(BS_CONTROLE[[#This Row],[DATA]]="","",WEEKNUM(BS_CONTROLE[[#This Row],[DATA]]))</f>
        <v>11</v>
      </c>
      <c r="D275" s="104" t="s">
        <v>840</v>
      </c>
      <c r="E275" s="159">
        <v>229</v>
      </c>
      <c r="F275" s="126" t="s">
        <v>744</v>
      </c>
      <c r="G275" s="142" t="str">
        <f>IF(D275="","*",VLOOKUP(F275,BS_ATIVIDADE[],3,FALSE))</f>
        <v>DORMENTE - SUBSTITUIÇÂO</v>
      </c>
      <c r="H275" s="106" t="s">
        <v>558</v>
      </c>
      <c r="I275" s="106" t="s">
        <v>558</v>
      </c>
      <c r="J275" s="105">
        <v>55</v>
      </c>
      <c r="K275" s="105">
        <v>129.19999999999999</v>
      </c>
      <c r="L275" s="105" t="s">
        <v>558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5" s="106">
        <v>0.375</v>
      </c>
      <c r="P275" s="106">
        <v>6.25E-2</v>
      </c>
      <c r="Q275" s="105">
        <v>30</v>
      </c>
      <c r="R275" s="10" t="str">
        <f>IFERROR(_xlfn.XLOOKUP(F275, BS_ATIVIDADE[ATIVIDADE],BS_ATIVIDADE[UNIDADE] ), "*")</f>
        <v>Nº DE DORMENTES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5" s="105" t="s">
        <v>1185</v>
      </c>
      <c r="W275" s="151" t="s">
        <v>1295</v>
      </c>
      <c r="X275" s="104" t="s">
        <v>386</v>
      </c>
      <c r="Y275" s="129" t="s">
        <v>389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PDM - SUBSTITUIÇÃO - DORMENTE</v>
      </c>
      <c r="AJ275" s="9" t="str">
        <f>IF(BS_CONTROLE[[#This Row],[Atividade]]=0, "-", BS_CONTROLE[[#This Row],[Atividade]])</f>
        <v>PDM - SUBSTITUIÇÃO - DORMENTE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ZYQ-ZEM</v>
      </c>
      <c r="AN275" s="105" t="str">
        <f>IF(BS_CONTROLE[[#This Row],[SB]]=0, "-", BS_CONTROLE[[#This Row],[SB]])</f>
        <v>130ZYQ2</v>
      </c>
      <c r="AO275" s="105">
        <f>IF(BS_CONTROLE[[#This Row],[SUB]]=0, "-", BS_CONTROLE[[#This Row],[SUB]])</f>
        <v>55</v>
      </c>
      <c r="AP275" s="105">
        <f>BS_CONTROLE[[#This Row],[KM - Inicio]]</f>
        <v>129.19999999999999</v>
      </c>
      <c r="AQ275" s="105">
        <f>BS_CONTROLE[[#This Row],[KM - Inicio]]</f>
        <v>129.19999999999999</v>
      </c>
      <c r="AR275" s="108"/>
      <c r="AS275" s="108"/>
      <c r="AT275" s="108"/>
      <c r="AU275" s="136"/>
      <c r="AV275" s="136"/>
      <c r="AW275" s="14"/>
      <c r="AX275" s="14"/>
      <c r="AY275" s="164">
        <f>IF(D275="","*",IFERROR(IF(ISODD(COUNT(AS275:AX275)),"ERRO",SUM((AT275-AS275),(AV275-AU275),(AX275-AW275))),"ERRO"))</f>
        <v>0</v>
      </c>
      <c r="AZ275" s="153"/>
      <c r="BA275" s="109"/>
      <c r="BB275" s="10" t="str">
        <f>IFERROR(_xlfn.XLOOKUP(AI275, BS_ATIVIDADE[ATIVIDADE],BS_ATIVIDADE[UNIDADE] ), "*")</f>
        <v>Nº DE DORMENTES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Produção e Intervalo</v>
      </c>
      <c r="BR275" s="19">
        <f>IF(OR(B275="",F275=""),"*",AY275/P275)</f>
        <v>0</v>
      </c>
      <c r="BS275" s="19">
        <f>IF(OR(B275="",F275=""),"*",BA275/Q275)</f>
        <v>0</v>
      </c>
      <c r="BT275" s="8" t="str">
        <f t="shared" si="5"/>
        <v/>
      </c>
    </row>
    <row r="276" spans="1:72" hidden="1">
      <c r="A276" s="47" t="str">
        <f>D276&amp;B276</f>
        <v>V8946090</v>
      </c>
      <c r="B276" s="102">
        <v>46090</v>
      </c>
      <c r="C276" s="135">
        <f>IF(BS_CONTROLE[[#This Row],[DATA]]="","",WEEKNUM(BS_CONTROLE[[#This Row],[DATA]]))</f>
        <v>11</v>
      </c>
      <c r="D276" s="104" t="s">
        <v>768</v>
      </c>
      <c r="E276" s="159">
        <v>121</v>
      </c>
      <c r="F276" s="126" t="s">
        <v>663</v>
      </c>
      <c r="G276" s="142" t="str">
        <f>IF(D276="","*",VLOOKUP(F276,BS_ATIVIDADE[],3,FALSE))</f>
        <v>MECANIZAÇÃO - SOCADORA</v>
      </c>
      <c r="H276" s="106" t="s">
        <v>1303</v>
      </c>
      <c r="I276" s="106" t="s">
        <v>1069</v>
      </c>
      <c r="J276" s="105">
        <v>55</v>
      </c>
      <c r="K276" s="105">
        <v>134</v>
      </c>
      <c r="L276" s="105">
        <v>135.1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276" s="106">
        <v>0.33333333333333331</v>
      </c>
      <c r="P276" s="106">
        <v>6.9444444444444447E-4</v>
      </c>
      <c r="Q276" s="105">
        <v>700</v>
      </c>
      <c r="R276" s="10" t="str">
        <f>IFERROR(_xlfn.XLOOKUP(F276, BS_ATIVIDADE[ATIVIDADE],BS_ATIVIDADE[UNIDADE] ), "*")</f>
        <v>M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6" s="105" t="s">
        <v>1073</v>
      </c>
      <c r="W276" s="151" t="s">
        <v>1014</v>
      </c>
      <c r="X276" s="104" t="s">
        <v>386</v>
      </c>
      <c r="Y276" s="129" t="s">
        <v>389</v>
      </c>
      <c r="Z276" s="104"/>
      <c r="AA276" s="105">
        <v>1</v>
      </c>
      <c r="AB276" s="103" t="s">
        <v>377</v>
      </c>
      <c r="AC276" s="152" t="s">
        <v>371</v>
      </c>
      <c r="AD276" s="107">
        <v>0.35416666666666669</v>
      </c>
      <c r="AE276" s="105">
        <v>6239</v>
      </c>
      <c r="AF276" s="105"/>
      <c r="AG276" s="105"/>
      <c r="AH276" s="15"/>
      <c r="AI276" s="126" t="str">
        <f>IF(BS_CONTROLE[[#This Row],[Atividade]]=0, "-", BS_CONTROLE[[#This Row],[Atividade]])</f>
        <v>MECANIZAÇÃO - SOCADORA</v>
      </c>
      <c r="AJ276" s="9" t="str">
        <f>IF(BS_CONTROLE[[#This Row],[Atividade]]=0, "-", BS_CONTROLE[[#This Row],[Atividade]])</f>
        <v>MECANIZAÇÃO - SOCADORA</v>
      </c>
      <c r="AK276" s="31" t="str">
        <f>BS_CONTROLE[[#This Row],[Local - Partida]]</f>
        <v>ZEM130-1</v>
      </c>
      <c r="AL276" s="31" t="str">
        <f>BS_CONTROLE[[#This Row],[Local - Encerramento]]</f>
        <v>ZEM130-2</v>
      </c>
      <c r="AM276" s="105" t="str">
        <f>IF(BS_CONTROLE[[#This Row],[Entre - Estações]]=0, "-", BS_CONTROLE[[#This Row],[Entre - Estações]])</f>
        <v>ZYQ-ZEM</v>
      </c>
      <c r="AN276" s="105" t="str">
        <f>IF(BS_CONTROLE[[#This Row],[SB]]=0, "-", BS_CONTROLE[[#This Row],[SB]])</f>
        <v>ZEM1302</v>
      </c>
      <c r="AO276" s="105">
        <f>IF(BS_CONTROLE[[#This Row],[SUB]]=0, "-", BS_CONTROLE[[#This Row],[SUB]])</f>
        <v>55</v>
      </c>
      <c r="AP276" s="105">
        <f>BS_CONTROLE[[#This Row],[KM - Inicio]]</f>
        <v>134</v>
      </c>
      <c r="AQ276" s="105">
        <f>BS_CONTROLE[[#This Row],[KM - Inicio]]</f>
        <v>134</v>
      </c>
      <c r="AR276" s="108"/>
      <c r="AS276" s="108"/>
      <c r="AT276" s="108"/>
      <c r="AU276" s="136"/>
      <c r="AV276" s="136"/>
      <c r="AW276" s="14"/>
      <c r="AX276" s="14"/>
      <c r="AY276" s="164">
        <f>IF(D276="","*",IFERROR(IF(ISODD(COUNT(AS276:AX276)),"ERRO",SUM((AT276-AS276),(AV276-AU276),(AX276-AW276))),"ERRO"))</f>
        <v>0</v>
      </c>
      <c r="AZ276" s="153"/>
      <c r="BA276" s="109"/>
      <c r="BB276" s="10" t="str">
        <f>IFERROR(_xlfn.XLOOKUP(AI276, BS_ATIVIDADE[ATIVIDADE],BS_ATIVIDADE[UNIDADE] ), "*")</f>
        <v>M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>IF(AND(BR276&lt;1,BS276&lt;1),"Produção e Intervalo",IF(BR276&lt;1,"Intervalo",IF(BS276&lt;1,"Produção","Aderente")))</f>
        <v>Produção e Intervalo</v>
      </c>
      <c r="BR276" s="19">
        <f>IF(OR(B276="",F276=""),"*",AY276/P276)</f>
        <v>0</v>
      </c>
      <c r="BS276" s="19">
        <f>IF(OR(B276="",F276=""),"*",BA276/Q276)</f>
        <v>0</v>
      </c>
      <c r="BT276" s="8" t="str">
        <f t="shared" si="5"/>
        <v/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 hidden="1">
      <c r="A278" s="47" t="str">
        <f>D278&amp;B278</f>
        <v>CAIQUE (TP-869)46090</v>
      </c>
      <c r="B278" s="102">
        <v>46090</v>
      </c>
      <c r="C278" s="135">
        <f>IF(BS_CONTROLE[[#This Row],[DATA]]="","",WEEKNUM(BS_CONTROLE[[#This Row],[DATA]]))</f>
        <v>11</v>
      </c>
      <c r="D278" s="104" t="s">
        <v>825</v>
      </c>
      <c r="E278" s="159">
        <v>272</v>
      </c>
      <c r="F278" s="126" t="s">
        <v>691</v>
      </c>
      <c r="G278" s="142" t="str">
        <f>IF(D278="","*",VLOOKUP(F278,BS_ATIVIDADE[],3,FALSE))</f>
        <v>MODERNIZAÇÃO</v>
      </c>
      <c r="H278" s="106" t="s">
        <v>558</v>
      </c>
      <c r="I278" s="106" t="s">
        <v>558</v>
      </c>
      <c r="J278" s="105">
        <v>48</v>
      </c>
      <c r="K278" s="105">
        <v>155.59200000000001</v>
      </c>
      <c r="L278" s="105" t="s">
        <v>558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8" s="127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8" s="106">
        <v>0.35416666666666669</v>
      </c>
      <c r="P278" s="106">
        <v>6.25E-2</v>
      </c>
      <c r="Q278" s="105">
        <v>1</v>
      </c>
      <c r="R278" s="10" t="str">
        <f>IFERROR(_xlfn.XLOOKUP(F278, BS_ATIVIDADE[ATIVIDADE],BS_ATIVIDADE[UNIDADE] ), "*")</f>
        <v>Nº DE SOLDA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8" s="105" t="s">
        <v>1376</v>
      </c>
      <c r="W278" s="151" t="s">
        <v>1026</v>
      </c>
      <c r="X278" s="104" t="s">
        <v>386</v>
      </c>
      <c r="Y278" s="129" t="s">
        <v>389</v>
      </c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MODERNIZAÇÃO - SOLDA</v>
      </c>
      <c r="AJ278" s="9" t="str">
        <f>IF(BS_CONTROLE[[#This Row],[Atividade]]=0, "-", BS_CONTROLE[[#This Row],[Atividade]])</f>
        <v>MODERNIZAÇÃO - SOLDA</v>
      </c>
      <c r="AK278" s="31" t="str">
        <f>BS_CONTROLE[[#This Row],[Local - Partida]]</f>
        <v>-</v>
      </c>
      <c r="AL278" s="31" t="str">
        <f>BS_CONTROLE[[#This Row],[Local - Encerramento]]</f>
        <v>-</v>
      </c>
      <c r="AM278" s="105" t="str">
        <f>IF(BS_CONTROLE[[#This Row],[Entre - Estações]]=0, "-", BS_CONTROLE[[#This Row],[Entre - Estações]])</f>
        <v>ZEJ-ZEV</v>
      </c>
      <c r="AN278" s="105">
        <f>IF(BS_CONTROLE[[#This Row],[SB]]=0, "-", BS_CONTROLE[[#This Row],[SB]])</f>
        <v>1561551</v>
      </c>
      <c r="AO278" s="105">
        <f>IF(BS_CONTROLE[[#This Row],[SUB]]=0, "-", BS_CONTROLE[[#This Row],[SUB]])</f>
        <v>48</v>
      </c>
      <c r="AP278" s="105">
        <f>BS_CONTROLE[[#This Row],[KM - Inicio]]</f>
        <v>155.59200000000001</v>
      </c>
      <c r="AQ278" s="105">
        <f>BS_CONTROLE[[#This Row],[KM - Inicio]]</f>
        <v>155.59200000000001</v>
      </c>
      <c r="AR278" s="108"/>
      <c r="AS278" s="108"/>
      <c r="AT278" s="108"/>
      <c r="AU278" s="136"/>
      <c r="AV278" s="136"/>
      <c r="AW278" s="14"/>
      <c r="AX278" s="14"/>
      <c r="AY278" s="164">
        <f>IF(D278="","*",IFERROR(IF(ISODD(COUNT(AS278:AX278)),"ERRO",SUM((AT278-AS278),(AV278-AU278),(AX278-AW278))),"ERRO"))</f>
        <v>0</v>
      </c>
      <c r="AZ278" s="153"/>
      <c r="BA278" s="109"/>
      <c r="BB278" s="10" t="str">
        <f>IFERROR(_xlfn.XLOOKUP(AI278, BS_ATIVIDADE[ATIVIDADE],BS_ATIVIDADE[UNIDADE] ), "*")</f>
        <v>Nº DE SOLDA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>IF(AND(BR278&lt;1,BS278&lt;1),"Produção e Intervalo",IF(BR278&lt;1,"Intervalo",IF(BS278&lt;1,"Produção","Aderente")))</f>
        <v>Produção e Intervalo</v>
      </c>
      <c r="BR278" s="19">
        <f>IF(OR(B278="",F278=""),"*",AY278/P278)</f>
        <v>0</v>
      </c>
      <c r="BS278" s="19">
        <f>IF(OR(B278="",F278=""),"*",BA278/Q278)</f>
        <v>0</v>
      </c>
      <c r="BT278" s="8" t="str">
        <f t="shared" si="5"/>
        <v/>
      </c>
    </row>
    <row r="279" spans="1:72" hidden="1">
      <c r="A279" s="47" t="str">
        <f>D279&amp;B279</f>
        <v>MATEUS (TP-809)46090</v>
      </c>
      <c r="B279" s="102">
        <v>46090</v>
      </c>
      <c r="C279" s="135">
        <f>IF(BS_CONTROLE[[#This Row],[DATA]]="","",WEEKNUM(BS_CONTROLE[[#This Row],[DATA]]))</f>
        <v>11</v>
      </c>
      <c r="D279" s="104" t="s">
        <v>884</v>
      </c>
      <c r="E279" s="159">
        <v>273</v>
      </c>
      <c r="F279" s="126" t="s">
        <v>691</v>
      </c>
      <c r="G279" s="142" t="str">
        <f>IF(D279="","*",VLOOKUP(F279,BS_ATIVIDADE[],3,FALSE))</f>
        <v>MODERNIZAÇÃO</v>
      </c>
      <c r="H279" s="106"/>
      <c r="I279" s="106"/>
      <c r="J279" s="105">
        <v>48</v>
      </c>
      <c r="K279" s="105">
        <v>155.39599999999999</v>
      </c>
      <c r="L279" s="105" t="s">
        <v>558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9" s="127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9" s="106">
        <v>0.35416666666666669</v>
      </c>
      <c r="P279" s="106">
        <v>6.25E-2</v>
      </c>
      <c r="Q279" s="105">
        <v>1</v>
      </c>
      <c r="R279" s="10" t="str">
        <f>IFERROR(_xlfn.XLOOKUP(F279, BS_ATIVIDADE[ATIVIDADE],BS_ATIVIDADE[UNIDADE] ), "*")</f>
        <v>Nº DE SOLDA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9" s="105" t="s">
        <v>1376</v>
      </c>
      <c r="W279" s="151" t="s">
        <v>1026</v>
      </c>
      <c r="X279" s="104" t="s">
        <v>386</v>
      </c>
      <c r="Y279" s="129" t="s">
        <v>389</v>
      </c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MODERNIZAÇÃO - SOLDA</v>
      </c>
      <c r="AJ279" s="9" t="str">
        <f>IF(BS_CONTROLE[[#This Row],[Atividade]]=0, "-", BS_CONTROLE[[#This Row],[Atividade]])</f>
        <v>MODERNIZAÇÃO - SOLDA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ZEJ-ZEV</v>
      </c>
      <c r="AN279" s="105">
        <f>IF(BS_CONTROLE[[#This Row],[SB]]=0, "-", BS_CONTROLE[[#This Row],[SB]])</f>
        <v>1561551</v>
      </c>
      <c r="AO279" s="105">
        <f>IF(BS_CONTROLE[[#This Row],[SUB]]=0, "-", BS_CONTROLE[[#This Row],[SUB]])</f>
        <v>48</v>
      </c>
      <c r="AP279" s="105">
        <f>BS_CONTROLE[[#This Row],[KM - Inicio]]</f>
        <v>155.39599999999999</v>
      </c>
      <c r="AQ279" s="105">
        <f>BS_CONTROLE[[#This Row],[KM - Inicio]]</f>
        <v>155.39599999999999</v>
      </c>
      <c r="AR279" s="108"/>
      <c r="AS279" s="108"/>
      <c r="AT279" s="108"/>
      <c r="AU279" s="136"/>
      <c r="AV279" s="136"/>
      <c r="AW279" s="14"/>
      <c r="AX279" s="14"/>
      <c r="AY279" s="164">
        <f>IF(D279="","*",IFERROR(IF(ISODD(COUNT(AS279:AX279)),"ERRO",SUM((AT279-AS279),(AV279-AU279),(AX279-AW279))),"ERRO"))</f>
        <v>0</v>
      </c>
      <c r="AZ279" s="153"/>
      <c r="BA279" s="109"/>
      <c r="BB279" s="10" t="str">
        <f>IFERROR(_xlfn.XLOOKUP(AI279, BS_ATIVIDADE[ATIVIDADE],BS_ATIVIDADE[UNIDADE] ), "*")</f>
        <v>Nº DE SOLDA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>IF(AND(BR279&lt;1,BS279&lt;1),"Produção e Intervalo",IF(BR279&lt;1,"Intervalo",IF(BS279&lt;1,"Produção","Aderente")))</f>
        <v>Produção e Intervalo</v>
      </c>
      <c r="BR279" s="19">
        <f>IF(OR(B279="",F279=""),"*",AY279/P279)</f>
        <v>0</v>
      </c>
      <c r="BS279" s="19">
        <f>IF(OR(B279="",F279=""),"*",BA279/Q279)</f>
        <v>0</v>
      </c>
      <c r="BT279" s="8" t="str">
        <f t="shared" si="5"/>
        <v/>
      </c>
    </row>
    <row r="280" spans="1:72" hidden="1">
      <c r="A280" s="47" t="str">
        <f>D280&amp;B280</f>
        <v>WALTER (TP-810)46090</v>
      </c>
      <c r="B280" s="102">
        <v>46090</v>
      </c>
      <c r="C280" s="135">
        <f>IF(BS_CONTROLE[[#This Row],[DATA]]="","",WEEKNUM(BS_CONTROLE[[#This Row],[DATA]]))</f>
        <v>11</v>
      </c>
      <c r="D280" s="104" t="s">
        <v>910</v>
      </c>
      <c r="E280" s="159">
        <v>274</v>
      </c>
      <c r="F280" s="126" t="s">
        <v>691</v>
      </c>
      <c r="G280" s="142" t="str">
        <f>IF(D280="","*",VLOOKUP(F280,BS_ATIVIDADE[],3,FALSE))</f>
        <v>MODERNIZAÇÃO</v>
      </c>
      <c r="H280" s="106"/>
      <c r="I280" s="106"/>
      <c r="J280" s="105">
        <v>48</v>
      </c>
      <c r="K280" s="105">
        <v>155.36799999999999</v>
      </c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0" s="127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0" s="106">
        <v>0.35416666666666669</v>
      </c>
      <c r="P280" s="106">
        <v>6.25E-2</v>
      </c>
      <c r="Q280" s="105">
        <v>1</v>
      </c>
      <c r="R280" s="10" t="str">
        <f>IFERROR(_xlfn.XLOOKUP(F280, BS_ATIVIDADE[ATIVIDADE],BS_ATIVIDADE[UNIDADE] ), "*")</f>
        <v>Nº DE SOLDA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0" s="105" t="s">
        <v>1376</v>
      </c>
      <c r="W280" s="151" t="s">
        <v>1026</v>
      </c>
      <c r="X280" s="104" t="s">
        <v>386</v>
      </c>
      <c r="Y280" s="129" t="s">
        <v>389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MODERNIZAÇÃO - SOLDA</v>
      </c>
      <c r="AJ280" s="9" t="str">
        <f>IF(BS_CONTROLE[[#This Row],[Atividade]]=0, "-", BS_CONTROLE[[#This Row],[Atividade]])</f>
        <v>MODERNIZAÇÃO - SOLDA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ZEJ-ZEV</v>
      </c>
      <c r="AN280" s="105">
        <f>IF(BS_CONTROLE[[#This Row],[SB]]=0, "-", BS_CONTROLE[[#This Row],[SB]])</f>
        <v>1561551</v>
      </c>
      <c r="AO280" s="105">
        <f>IF(BS_CONTROLE[[#This Row],[SUB]]=0, "-", BS_CONTROLE[[#This Row],[SUB]])</f>
        <v>48</v>
      </c>
      <c r="AP280" s="105">
        <f>BS_CONTROLE[[#This Row],[KM - Inicio]]</f>
        <v>155.36799999999999</v>
      </c>
      <c r="AQ280" s="105">
        <f>BS_CONTROLE[[#This Row],[KM - Inicio]]</f>
        <v>155.36799999999999</v>
      </c>
      <c r="AR280" s="108"/>
      <c r="AS280" s="108"/>
      <c r="AT280" s="108"/>
      <c r="AU280" s="136"/>
      <c r="AV280" s="136"/>
      <c r="AW280" s="14"/>
      <c r="AX280" s="14"/>
      <c r="AY280" s="164">
        <f>IF(D280="","*",IFERROR(IF(ISODD(COUNT(AS280:AX280)),"ERRO",SUM((AT280-AS280),(AV280-AU280),(AX280-AW280))),"ERRO"))</f>
        <v>0</v>
      </c>
      <c r="AZ280" s="153"/>
      <c r="BA280" s="109"/>
      <c r="BB280" s="10" t="str">
        <f>IFERROR(_xlfn.XLOOKUP(AI280, BS_ATIVIDADE[ATIVIDADE],BS_ATIVIDADE[UNIDADE] ), "*")</f>
        <v>Nº DE SOLDA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>IF(AND(BR280&lt;1,BS280&lt;1),"Produção e Intervalo",IF(BR280&lt;1,"Intervalo",IF(BS280&lt;1,"Produção","Aderente")))</f>
        <v>Produção e Intervalo</v>
      </c>
      <c r="BR280" s="19">
        <f>IF(OR(B280="",F280=""),"*",AY280/P280)</f>
        <v>0</v>
      </c>
      <c r="BS280" s="19">
        <f>IF(OR(B280="",F280=""),"*",BA280/Q280)</f>
        <v>0</v>
      </c>
      <c r="BT280" s="8" t="str">
        <f t="shared" si="5"/>
        <v/>
      </c>
    </row>
    <row r="281" spans="1:72" hidden="1">
      <c r="A281" s="47" t="str">
        <f>D281&amp;B281</f>
        <v>ADENISON (TP-810)46090</v>
      </c>
      <c r="B281" s="102">
        <v>46090</v>
      </c>
      <c r="C281" s="135">
        <f>IF(BS_CONTROLE[[#This Row],[DATA]]="","",WEEKNUM(BS_CONTROLE[[#This Row],[DATA]]))</f>
        <v>11</v>
      </c>
      <c r="D281" s="104" t="s">
        <v>812</v>
      </c>
      <c r="E281" s="159">
        <v>275</v>
      </c>
      <c r="F281" s="126" t="s">
        <v>691</v>
      </c>
      <c r="G281" s="142" t="str">
        <f>IF(D281="","*",VLOOKUP(F281,BS_ATIVIDADE[],3,FALSE))</f>
        <v>MODERNIZAÇÃO</v>
      </c>
      <c r="H281" s="106"/>
      <c r="I281" s="106"/>
      <c r="J281" s="105">
        <v>48</v>
      </c>
      <c r="K281" s="105">
        <v>155.37899999999999</v>
      </c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1" s="127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1" s="106">
        <v>0.35416666666666669</v>
      </c>
      <c r="P281" s="106">
        <v>6.25E-2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1" s="105" t="s">
        <v>1376</v>
      </c>
      <c r="W281" s="151" t="s">
        <v>1026</v>
      </c>
      <c r="X281" s="104" t="s">
        <v>386</v>
      </c>
      <c r="Y281" s="129" t="s">
        <v>389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MODERNIZAÇÃO - SOLDA</v>
      </c>
      <c r="AJ281" s="9" t="str">
        <f>IF(BS_CONTROLE[[#This Row],[Atividade]]=0, "-", BS_CONTROLE[[#This Row],[Atividade]])</f>
        <v>MODERNIZAÇÃO - SOLDA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ZEJ-ZEV</v>
      </c>
      <c r="AN281" s="105">
        <f>IF(BS_CONTROLE[[#This Row],[SB]]=0, "-", BS_CONTROLE[[#This Row],[SB]])</f>
        <v>1561551</v>
      </c>
      <c r="AO281" s="105">
        <f>IF(BS_CONTROLE[[#This Row],[SUB]]=0, "-", BS_CONTROLE[[#This Row],[SUB]])</f>
        <v>48</v>
      </c>
      <c r="AP281" s="105">
        <f>BS_CONTROLE[[#This Row],[KM - Inicio]]</f>
        <v>155.37899999999999</v>
      </c>
      <c r="AQ281" s="105">
        <f>BS_CONTROLE[[#This Row],[KM - Inicio]]</f>
        <v>155.37899999999999</v>
      </c>
      <c r="AR281" s="108"/>
      <c r="AS281" s="108"/>
      <c r="AT281" s="108"/>
      <c r="AU281" s="136"/>
      <c r="AV281" s="136"/>
      <c r="AW281" s="14"/>
      <c r="AX281" s="14"/>
      <c r="AY281" s="164">
        <f>IF(D281="","*",IFERROR(IF(ISODD(COUNT(AS281:AX281)),"ERRO",SUM((AT281-AS281),(AV281-AU281),(AX281-AW281))),"ERRO"))</f>
        <v>0</v>
      </c>
      <c r="AZ281" s="153"/>
      <c r="BA281" s="109"/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>IF(AND(BR281&lt;1,BS281&lt;1),"Produção e Intervalo",IF(BR281&lt;1,"Intervalo",IF(BS281&lt;1,"Produção","Aderente")))</f>
        <v>Produção e Intervalo</v>
      </c>
      <c r="BR281" s="19">
        <f>IF(OR(B281="",F281=""),"*",AY281/P281)</f>
        <v>0</v>
      </c>
      <c r="BS281" s="19">
        <f>IF(OR(B281="",F281=""),"*",BA281/Q281)</f>
        <v>0</v>
      </c>
      <c r="BT281" s="8" t="str">
        <f t="shared" si="5"/>
        <v/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 hidden="1">
      <c r="A284" s="47" t="str">
        <f>D284&amp;B284</f>
        <v>MODERNIZAÇÃO TURMA 246090</v>
      </c>
      <c r="B284" s="102">
        <v>46090</v>
      </c>
      <c r="C284" s="135">
        <f>IF(BS_CONTROLE[[#This Row],[DATA]]="","",WEEKNUM(BS_CONTROLE[[#This Row],[DATA]]))</f>
        <v>11</v>
      </c>
      <c r="D284" s="104" t="s">
        <v>596</v>
      </c>
      <c r="E284" s="159">
        <v>238</v>
      </c>
      <c r="F284" s="126" t="s">
        <v>691</v>
      </c>
      <c r="G284" s="142" t="str">
        <f>IF(D284="","*",VLOOKUP(F284,BS_ATIVIDADE[],3,FALSE))</f>
        <v>MODERNIZAÇÃO</v>
      </c>
      <c r="H284" s="106" t="s">
        <v>558</v>
      </c>
      <c r="I284" s="106" t="s">
        <v>558</v>
      </c>
      <c r="J284" s="105">
        <v>92</v>
      </c>
      <c r="K284" s="105">
        <v>79.715999999999994</v>
      </c>
      <c r="L284" s="105" t="s">
        <v>558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84" s="106">
        <v>0.34375</v>
      </c>
      <c r="P284" s="106">
        <v>6.25E-2</v>
      </c>
      <c r="Q284" s="105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4" s="105" t="s">
        <v>1013</v>
      </c>
      <c r="W284" s="151" t="s">
        <v>1026</v>
      </c>
      <c r="X284" s="104" t="s">
        <v>386</v>
      </c>
      <c r="Y284" s="129" t="s">
        <v>389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MODERNIZAÇÃO - SOLDA</v>
      </c>
      <c r="AJ284" s="9" t="str">
        <f>IF(BS_CONTROLE[[#This Row],[Atividade]]=0, "-", BS_CONTROLE[[#This Row],[Atividade]])</f>
        <v>MODERNIZAÇÃO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ZXW-ZEZ</v>
      </c>
      <c r="AN284" s="105" t="str">
        <f>IF(BS_CONTROLE[[#This Row],[SB]]=0, "-", BS_CONTROLE[[#This Row],[SB]])</f>
        <v>ZXWK792</v>
      </c>
      <c r="AO284" s="105">
        <f>IF(BS_CONTROLE[[#This Row],[SUB]]=0, "-", BS_CONTROLE[[#This Row],[SUB]])</f>
        <v>92</v>
      </c>
      <c r="AP284" s="105">
        <f>BS_CONTROLE[[#This Row],[KM - Inicio]]</f>
        <v>79.715999999999994</v>
      </c>
      <c r="AQ284" s="105">
        <f>BS_CONTROLE[[#This Row],[KM - Inicio]]</f>
        <v>79.715999999999994</v>
      </c>
      <c r="AR284" s="108"/>
      <c r="AS284" s="108"/>
      <c r="AT284" s="108"/>
      <c r="AU284" s="136"/>
      <c r="AV284" s="136"/>
      <c r="AW284" s="14"/>
      <c r="AX284" s="14"/>
      <c r="AY284" s="164">
        <f>IF(D284="","*",IFERROR(IF(ISODD(COUNT(AS284:AX284)),"ERRO",SUM((AT284-AS284),(AV284-AU284),(AX284-AW284))),"ERRO"))</f>
        <v>0</v>
      </c>
      <c r="AZ284" s="153"/>
      <c r="BA284" s="109"/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>IF(AND(BR284&lt;1,BS284&lt;1),"Produção e Intervalo",IF(BR284&lt;1,"Intervalo",IF(BS284&lt;1,"Produção","Aderente")))</f>
        <v>Produção e Intervalo</v>
      </c>
      <c r="BR284" s="19">
        <f>IF(OR(B284="",F284=""),"*",AY284/P284)</f>
        <v>0</v>
      </c>
      <c r="BS284" s="19">
        <f>IF(OR(B284="",F284=""),"*",BA284/Q284)</f>
        <v>0</v>
      </c>
      <c r="BT284" s="8" t="str">
        <f t="shared" si="5"/>
        <v/>
      </c>
    </row>
    <row r="285" spans="1:72" hidden="1">
      <c r="A285" s="47" t="str">
        <f>D285&amp;B285</f>
        <v>W6146090</v>
      </c>
      <c r="B285" s="102">
        <v>46090</v>
      </c>
      <c r="C285" s="135">
        <f>IF(BS_CONTROLE[[#This Row],[DATA]]="","",WEEKNUM(BS_CONTROLE[[#This Row],[DATA]]))</f>
        <v>11</v>
      </c>
      <c r="D285" s="104" t="s">
        <v>792</v>
      </c>
      <c r="E285" s="159">
        <v>239</v>
      </c>
      <c r="F285" s="126" t="s">
        <v>572</v>
      </c>
      <c r="G285" s="142" t="str">
        <f>IF(D285="","*",VLOOKUP(F285,BS_ATIVIDADE[],3,FALSE))</f>
        <v>OUTROS</v>
      </c>
      <c r="H285" s="106" t="s">
        <v>336</v>
      </c>
      <c r="I285" s="106" t="s">
        <v>336</v>
      </c>
      <c r="J285" s="105">
        <v>92</v>
      </c>
      <c r="K285" s="105">
        <v>83.7</v>
      </c>
      <c r="L285" s="105" t="s">
        <v>558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5" s="106">
        <v>0.33333333333333331</v>
      </c>
      <c r="P285" s="106">
        <v>4.1666666666666664E-2</v>
      </c>
      <c r="Q285" s="170">
        <v>1</v>
      </c>
      <c r="R285" s="10" t="str">
        <f>IFERROR(_xlfn.XLOOKUP(F285, BS_ATIVIDADE[ATIVIDADE],BS_ATIVIDADE[UNIDADE] ), "*")</f>
        <v>BINÁRIO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5" s="151" t="s">
        <v>1030</v>
      </c>
      <c r="W285" s="151" t="s">
        <v>1056</v>
      </c>
      <c r="X285" s="104" t="s">
        <v>381</v>
      </c>
      <c r="Y285" s="129" t="s">
        <v>389</v>
      </c>
      <c r="Z285" s="104"/>
      <c r="AA285" s="105">
        <v>1</v>
      </c>
      <c r="AB285" s="103" t="s">
        <v>377</v>
      </c>
      <c r="AC285" s="126" t="s">
        <v>371</v>
      </c>
      <c r="AD285" s="107">
        <v>0.3125</v>
      </c>
      <c r="AE285" s="105">
        <v>7663</v>
      </c>
      <c r="AF285" s="107" t="s">
        <v>558</v>
      </c>
      <c r="AG285" s="107" t="s">
        <v>558</v>
      </c>
      <c r="AH285" s="15"/>
      <c r="AI285" s="126" t="str">
        <f>IF(BS_CONTROLE[[#This Row],[Atividade]]=0, "-", BS_CONTROLE[[#This Row],[Atividade]])</f>
        <v>DESLOCAMENTO</v>
      </c>
      <c r="AJ285" s="9" t="str">
        <f>IF(BS_CONTROLE[[#This Row],[Atividade]]=0, "-", BS_CONTROLE[[#This Row],[Atividade]])</f>
        <v>DESLOCAMENTO</v>
      </c>
      <c r="AK285" s="31" t="str">
        <f>BS_CONTROLE[[#This Row],[Local - Partida]]</f>
        <v>K67ZEV2</v>
      </c>
      <c r="AL285" s="31" t="str">
        <f>BS_CONTROLE[[#This Row],[Local - Encerramento]]</f>
        <v>K67ZEV2</v>
      </c>
      <c r="AM285" s="105" t="str">
        <f>IF(BS_CONTROLE[[#This Row],[Entre - Estações]]=0, "-", BS_CONTROLE[[#This Row],[Entre - Estações]])</f>
        <v>ZXW</v>
      </c>
      <c r="AN285" s="105" t="str">
        <f>IF(BS_CONTROLE[[#This Row],[SB]]=0, "-", BS_CONTROLE[[#This Row],[SB]])</f>
        <v>K84ZXW2</v>
      </c>
      <c r="AO285" s="105">
        <f>IF(BS_CONTROLE[[#This Row],[SUB]]=0, "-", BS_CONTROLE[[#This Row],[SUB]])</f>
        <v>92</v>
      </c>
      <c r="AP285" s="105">
        <f>BS_CONTROLE[[#This Row],[KM - Inicio]]</f>
        <v>83.7</v>
      </c>
      <c r="AQ285" s="105">
        <f>BS_CONTROLE[[#This Row],[KM - Inicio]]</f>
        <v>83.7</v>
      </c>
      <c r="AR285" s="108"/>
      <c r="AS285" s="108"/>
      <c r="AT285" s="108"/>
      <c r="AU285" s="136"/>
      <c r="AV285" s="136"/>
      <c r="AW285" s="14"/>
      <c r="AX285" s="14"/>
      <c r="AY285" s="164">
        <f>IF(D285="","*",IFERROR(IF(ISODD(COUNT(AS285:AX285)),"ERRO",SUM((AT285-AS285),(AV285-AU285),(AX285-AW285))),"ERRO"))</f>
        <v>0</v>
      </c>
      <c r="AZ285" s="153"/>
      <c r="BA285" s="109"/>
      <c r="BB285" s="10" t="str">
        <f>IFERROR(_xlfn.XLOOKUP(AI285, BS_ATIVIDADE[ATIVIDADE],BS_ATIVIDADE[UNIDADE] ), "*")</f>
        <v>BINÁRIO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Produção e Intervalo</v>
      </c>
      <c r="BR285" s="19">
        <f>IF(OR(B285="",F285=""),"*",AY285/P285)</f>
        <v>0</v>
      </c>
      <c r="BS285" s="19">
        <f>IF(OR(B285="",F285=""),"*",BA285/Q285)</f>
        <v>0</v>
      </c>
      <c r="BT285" s="8" t="str">
        <f t="shared" si="5"/>
        <v/>
      </c>
    </row>
    <row r="286" spans="1:72" hidden="1">
      <c r="A286" s="47" t="str">
        <f>D286&amp;B286</f>
        <v>W6246090</v>
      </c>
      <c r="B286" s="102">
        <v>46090</v>
      </c>
      <c r="C286" s="135">
        <f>IF(BS_CONTROLE[[#This Row],[DATA]]="","",WEEKNUM(BS_CONTROLE[[#This Row],[DATA]]))</f>
        <v>11</v>
      </c>
      <c r="D286" s="104" t="s">
        <v>793</v>
      </c>
      <c r="E286" s="159">
        <v>11</v>
      </c>
      <c r="F286" s="126" t="s">
        <v>572</v>
      </c>
      <c r="G286" s="142" t="str">
        <f>IF(D286="","*",VLOOKUP(F286,BS_ATIVIDADE[],3,FALSE))</f>
        <v>OUTROS</v>
      </c>
      <c r="H286" s="106" t="s">
        <v>165</v>
      </c>
      <c r="I286" s="106" t="s">
        <v>1051</v>
      </c>
      <c r="J286" s="105">
        <v>92</v>
      </c>
      <c r="K286" s="105">
        <v>83.7</v>
      </c>
      <c r="L286" s="105" t="s">
        <v>558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6" s="106">
        <v>0.32291666666666669</v>
      </c>
      <c r="P286" s="106">
        <v>4.1666666666666664E-2</v>
      </c>
      <c r="Q286" s="105">
        <v>1</v>
      </c>
      <c r="R286" s="10" t="str">
        <f>IFERROR(_xlfn.XLOOKUP(F286, BS_ATIVIDADE[ATIVIDADE],BS_ATIVIDADE[UNIDADE] ), "*")</f>
        <v>BINÁRIO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6" s="105" t="s">
        <v>1052</v>
      </c>
      <c r="W286" s="151" t="s">
        <v>1053</v>
      </c>
      <c r="X286" s="104" t="s">
        <v>381</v>
      </c>
      <c r="Y286" s="129" t="s">
        <v>389</v>
      </c>
      <c r="Z286" s="104"/>
      <c r="AA286" s="105">
        <v>1</v>
      </c>
      <c r="AB286" s="103" t="s">
        <v>377</v>
      </c>
      <c r="AC286" s="152" t="s">
        <v>371</v>
      </c>
      <c r="AD286" s="107">
        <v>0.29166666666666669</v>
      </c>
      <c r="AE286" s="105">
        <v>9038</v>
      </c>
      <c r="AF286" s="105" t="s">
        <v>558</v>
      </c>
      <c r="AG286" s="105" t="s">
        <v>558</v>
      </c>
      <c r="AH286" s="15"/>
      <c r="AI286" s="126" t="str">
        <f>IF(BS_CONTROLE[[#This Row],[Atividade]]=0, "-", BS_CONTROLE[[#This Row],[Atividade]])</f>
        <v>DESLOCAMENTO</v>
      </c>
      <c r="AJ286" s="9" t="str">
        <f>IF(BS_CONTROLE[[#This Row],[Atividade]]=0, "-", BS_CONTROLE[[#This Row],[Atividade]])</f>
        <v>DESLOCAMENTO</v>
      </c>
      <c r="AK286" s="31" t="str">
        <f>BS_CONTROLE[[#This Row],[Local - Partida]]</f>
        <v>ZPT1051</v>
      </c>
      <c r="AL286" s="31" t="str">
        <f>BS_CONTROLE[[#This Row],[Local - Encerramento]]</f>
        <v>ZPTZDR</v>
      </c>
      <c r="AM286" s="105" t="str">
        <f>IF(BS_CONTROLE[[#This Row],[Entre - Estações]]=0, "-", BS_CONTROLE[[#This Row],[Entre - Estações]])</f>
        <v>ZXW</v>
      </c>
      <c r="AN286" s="105" t="str">
        <f>IF(BS_CONTROLE[[#This Row],[SB]]=0, "-", BS_CONTROLE[[#This Row],[SB]])</f>
        <v>K84ZXW2</v>
      </c>
      <c r="AO286" s="105">
        <f>IF(BS_CONTROLE[[#This Row],[SUB]]=0, "-", BS_CONTROLE[[#This Row],[SUB]])</f>
        <v>92</v>
      </c>
      <c r="AP286" s="105">
        <f>BS_CONTROLE[[#This Row],[KM - Inicio]]</f>
        <v>83.7</v>
      </c>
      <c r="AQ286" s="105">
        <f>BS_CONTROLE[[#This Row],[KM - Inicio]]</f>
        <v>83.7</v>
      </c>
      <c r="AR286" s="108"/>
      <c r="AS286" s="108"/>
      <c r="AT286" s="108"/>
      <c r="AU286" s="136"/>
      <c r="AV286" s="136"/>
      <c r="AW286" s="14"/>
      <c r="AX286" s="14"/>
      <c r="AY286" s="164">
        <f>IF(D286="","*",IFERROR(IF(ISODD(COUNT(AS286:AX286)),"ERRO",SUM((AT286-AS286),(AV286-AU286),(AX286-AW286))),"ERRO"))</f>
        <v>0</v>
      </c>
      <c r="AZ286" s="153"/>
      <c r="BA286" s="109"/>
      <c r="BB286" s="10" t="str">
        <f>IFERROR(_xlfn.XLOOKUP(AI286, BS_ATIVIDADE[ATIVIDADE],BS_ATIVIDADE[UNIDADE] ), "*")</f>
        <v>BINÁRIO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Produção e Intervalo</v>
      </c>
      <c r="BR286" s="19">
        <f>IF(OR(B286="",F286=""),"*",AY286/P286)</f>
        <v>0</v>
      </c>
      <c r="BS286" s="19">
        <f>IF(OR(B286="",F286=""),"*",BA286/Q286)</f>
        <v>0</v>
      </c>
      <c r="BT286" s="8" t="str">
        <f t="shared" si="5"/>
        <v/>
      </c>
    </row>
    <row r="287" spans="1:72" hidden="1">
      <c r="A287" s="47" t="str">
        <f>D287&amp;B287</f>
        <v>CARLOS (TP-722)46090</v>
      </c>
      <c r="B287" s="102">
        <v>46090</v>
      </c>
      <c r="C287" s="135">
        <f>IF(BS_CONTROLE[[#This Row],[DATA]]="","",WEEKNUM(BS_CONTROLE[[#This Row],[DATA]]))</f>
        <v>11</v>
      </c>
      <c r="D287" s="104" t="s">
        <v>826</v>
      </c>
      <c r="E287" s="159">
        <v>240</v>
      </c>
      <c r="F287" s="126" t="s">
        <v>744</v>
      </c>
      <c r="G287" s="142" t="str">
        <f>IF(D287="","*",VLOOKUP(F287,BS_ATIVIDADE[],3,FALSE))</f>
        <v>DORMENTE - SUBSTITUIÇÂO</v>
      </c>
      <c r="H287" s="106" t="s">
        <v>558</v>
      </c>
      <c r="I287" s="106"/>
      <c r="J287" s="105">
        <v>92</v>
      </c>
      <c r="K287" s="105">
        <v>82</v>
      </c>
      <c r="L287" s="105" t="s">
        <v>558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87" s="106">
        <v>0.5</v>
      </c>
      <c r="P287" s="106">
        <v>8.3333333333333329E-2</v>
      </c>
      <c r="Q287" s="105">
        <v>30</v>
      </c>
      <c r="R287" s="10" t="str">
        <f>IFERROR(_xlfn.XLOOKUP(F287, BS_ATIVIDADE[ATIVIDADE],BS_ATIVIDADE[UNIDADE] ), "*")</f>
        <v>Nº DE DORMENTES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7" s="105" t="s">
        <v>1052</v>
      </c>
      <c r="W287" s="151" t="s">
        <v>1295</v>
      </c>
      <c r="X287" s="104" t="s">
        <v>386</v>
      </c>
      <c r="Y287" s="129" t="s">
        <v>389</v>
      </c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PDM - SUBSTITUIÇÃO - DORMENTE</v>
      </c>
      <c r="AJ287" s="9" t="str">
        <f>IF(BS_CONTROLE[[#This Row],[Atividade]]=0, "-", BS_CONTROLE[[#This Row],[Atividade]])</f>
        <v>PDM - SUBSTITUIÇÃO - DORMENTE</v>
      </c>
      <c r="AK287" s="31" t="str">
        <f>BS_CONTROLE[[#This Row],[Local - Partida]]</f>
        <v>-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ZXW</v>
      </c>
      <c r="AN287" s="105" t="str">
        <f>IF(BS_CONTROLE[[#This Row],[SB]]=0, "-", BS_CONTROLE[[#This Row],[SB]])</f>
        <v>ZXW2</v>
      </c>
      <c r="AO287" s="105">
        <f>IF(BS_CONTROLE[[#This Row],[SUB]]=0, "-", BS_CONTROLE[[#This Row],[SUB]])</f>
        <v>92</v>
      </c>
      <c r="AP287" s="105">
        <f>BS_CONTROLE[[#This Row],[KM - Inicio]]</f>
        <v>82</v>
      </c>
      <c r="AQ287" s="105">
        <f>BS_CONTROLE[[#This Row],[KM - Inicio]]</f>
        <v>82</v>
      </c>
      <c r="AR287" s="108"/>
      <c r="AS287" s="108"/>
      <c r="AT287" s="108"/>
      <c r="AU287" s="136"/>
      <c r="AV287" s="136"/>
      <c r="AW287" s="14"/>
      <c r="AX287" s="14"/>
      <c r="AY287" s="164">
        <f>IF(D287="","*",IFERROR(IF(ISODD(COUNT(AS287:AX287)),"ERRO",SUM((AT287-AS287),(AV287-AU287),(AX287-AW287))),"ERRO"))</f>
        <v>0</v>
      </c>
      <c r="AZ287" s="153"/>
      <c r="BA287" s="109"/>
      <c r="BB287" s="10" t="str">
        <f>IFERROR(_xlfn.XLOOKUP(AI287, BS_ATIVIDADE[ATIVIDADE],BS_ATIVIDADE[UNIDADE] ), "*")</f>
        <v>Nº DE DORMENTES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Produção e Intervalo</v>
      </c>
      <c r="BR287" s="19">
        <f>IF(OR(B287="",F287=""),"*",AY287/P287)</f>
        <v>0</v>
      </c>
      <c r="BS287" s="19">
        <f>IF(OR(B287="",F287=""),"*",BA287/Q287)</f>
        <v>0</v>
      </c>
      <c r="BT287" s="8" t="str">
        <f t="shared" si="5"/>
        <v/>
      </c>
    </row>
    <row r="288" spans="1:72" hidden="1">
      <c r="A288" s="47" t="str">
        <f>D288&amp;B288</f>
        <v>HUELTON (TP-725)46090</v>
      </c>
      <c r="B288" s="102">
        <v>46090</v>
      </c>
      <c r="C288" s="135">
        <f>IF(BS_CONTROLE[[#This Row],[DATA]]="","",WEEKNUM(BS_CONTROLE[[#This Row],[DATA]]))</f>
        <v>11</v>
      </c>
      <c r="D288" s="104" t="s">
        <v>854</v>
      </c>
      <c r="E288" s="159">
        <v>282</v>
      </c>
      <c r="F288" s="126" t="s">
        <v>740</v>
      </c>
      <c r="G288" s="142" t="str">
        <f>IF(D288="","*",VLOOKUP(F288,BS_ATIVIDADE[],3,FALSE))</f>
        <v>SOLDA</v>
      </c>
      <c r="H288" s="106" t="s">
        <v>558</v>
      </c>
      <c r="I288" s="106" t="s">
        <v>558</v>
      </c>
      <c r="J288" s="105">
        <v>92</v>
      </c>
      <c r="K288" s="105">
        <v>87.2</v>
      </c>
      <c r="L288" s="105" t="s">
        <v>558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88" s="106">
        <v>0.41666666666666669</v>
      </c>
      <c r="P288" s="106">
        <v>6.25E-2</v>
      </c>
      <c r="Q288" s="105">
        <v>1</v>
      </c>
      <c r="R288" s="10" t="str">
        <f>IFERROR(_xlfn.XLOOKUP(F288, BS_ATIVIDADE[ATIVIDADE],BS_ATIVIDADE[UNIDADE] ), "*")</f>
        <v>Nº DE SOLDA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8" s="105" t="s">
        <v>1052</v>
      </c>
      <c r="W288" s="151" t="s">
        <v>1026</v>
      </c>
      <c r="X288" s="104" t="s">
        <v>386</v>
      </c>
      <c r="Y288" s="129" t="s">
        <v>389</v>
      </c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PDM - SOLDA</v>
      </c>
      <c r="AJ288" s="9" t="str">
        <f>IF(BS_CONTROLE[[#This Row],[Atividade]]=0, "-", BS_CONTROLE[[#This Row],[Atividade]])</f>
        <v>PDM - SOLDA</v>
      </c>
      <c r="AK288" s="31" t="str">
        <f>BS_CONTROLE[[#This Row],[Local - Partida]]</f>
        <v>-</v>
      </c>
      <c r="AL288" s="31" t="str">
        <f>BS_CONTROLE[[#This Row],[Local - Encerramento]]</f>
        <v>-</v>
      </c>
      <c r="AM288" s="105" t="str">
        <f>IF(BS_CONTROLE[[#This Row],[Entre - Estações]]=0, "-", BS_CONTROLE[[#This Row],[Entre - Estações]])</f>
        <v>ZDC-ZXW</v>
      </c>
      <c r="AN288" s="105" t="str">
        <f>IF(BS_CONTROLE[[#This Row],[SB]]=0, "-", BS_CONTROLE[[#This Row],[SB]])</f>
        <v>K89ZES2</v>
      </c>
      <c r="AO288" s="105">
        <f>IF(BS_CONTROLE[[#This Row],[SUB]]=0, "-", BS_CONTROLE[[#This Row],[SUB]])</f>
        <v>92</v>
      </c>
      <c r="AP288" s="105">
        <f>BS_CONTROLE[[#This Row],[KM - Inicio]]</f>
        <v>87.2</v>
      </c>
      <c r="AQ288" s="105">
        <f>BS_CONTROLE[[#This Row],[KM - Inicio]]</f>
        <v>87.2</v>
      </c>
      <c r="AR288" s="108"/>
      <c r="AS288" s="108"/>
      <c r="AT288" s="108"/>
      <c r="AU288" s="136"/>
      <c r="AV288" s="136"/>
      <c r="AW288" s="14"/>
      <c r="AX288" s="14"/>
      <c r="AY288" s="164">
        <f>IF(D288="","*",IFERROR(IF(ISODD(COUNT(AS288:AX288)),"ERRO",SUM((AT288-AS288),(AV288-AU288),(AX288-AW288))),"ERRO"))</f>
        <v>0</v>
      </c>
      <c r="AZ288" s="153"/>
      <c r="BA288" s="109"/>
      <c r="BB288" s="10" t="str">
        <f>IFERROR(_xlfn.XLOOKUP(AI288, BS_ATIVIDADE[ATIVIDADE],BS_ATIVIDADE[UNIDADE] ), "*")</f>
        <v>Nº DE SOLDA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Produção e Intervalo</v>
      </c>
      <c r="BR288" s="19">
        <f>IF(OR(B288="",F288=""),"*",AY288/P288)</f>
        <v>0</v>
      </c>
      <c r="BS288" s="19">
        <f>IF(OR(B288="",F288=""),"*",BA288/Q288)</f>
        <v>0</v>
      </c>
      <c r="BT288" s="8" t="str">
        <f t="shared" si="5"/>
        <v/>
      </c>
    </row>
    <row r="289" spans="1:72" hidden="1">
      <c r="A289" s="47" t="str">
        <f>D289&amp;B289</f>
        <v>V8546090</v>
      </c>
      <c r="B289" s="102">
        <v>46090</v>
      </c>
      <c r="C289" s="135">
        <f>IF(BS_CONTROLE[[#This Row],[DATA]]="","",WEEKNUM(BS_CONTROLE[[#This Row],[DATA]]))</f>
        <v>11</v>
      </c>
      <c r="D289" s="104" t="s">
        <v>759</v>
      </c>
      <c r="E289" s="159">
        <v>283</v>
      </c>
      <c r="F289" s="126" t="s">
        <v>572</v>
      </c>
      <c r="G289" s="142" t="str">
        <f>IF(D289="","*",VLOOKUP(F289,BS_ATIVIDADE[],3,FALSE))</f>
        <v>OUTROS</v>
      </c>
      <c r="H289" s="106" t="s">
        <v>165</v>
      </c>
      <c r="I289" s="106" t="s">
        <v>128</v>
      </c>
      <c r="J289" s="105">
        <v>54</v>
      </c>
      <c r="K289" s="105">
        <v>106</v>
      </c>
      <c r="L289" s="105" t="s">
        <v>558</v>
      </c>
      <c r="M289" s="127" t="s">
        <v>1377</v>
      </c>
      <c r="N289" s="127" t="s">
        <v>1378</v>
      </c>
      <c r="O289" s="106">
        <v>0.33333333333333331</v>
      </c>
      <c r="P289" s="106">
        <v>4.1666666666666664E-2</v>
      </c>
      <c r="Q289" s="105">
        <v>1</v>
      </c>
      <c r="R289" s="10" t="str">
        <f>IFERROR(_xlfn.XLOOKUP(F289, BS_ATIVIDADE[ATIVIDADE],BS_ATIVIDADE[UNIDADE] ), "*")</f>
        <v>BINÁRIO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89" s="105" t="s">
        <v>1073</v>
      </c>
      <c r="W289" s="151" t="s">
        <v>1086</v>
      </c>
      <c r="X289" s="104" t="s">
        <v>386</v>
      </c>
      <c r="Y289" s="129" t="s">
        <v>389</v>
      </c>
      <c r="Z289" s="104"/>
      <c r="AA289" s="105">
        <v>1</v>
      </c>
      <c r="AB289" s="103" t="s">
        <v>377</v>
      </c>
      <c r="AC289" s="152"/>
      <c r="AD289" s="107">
        <v>0.3125</v>
      </c>
      <c r="AE289" s="105">
        <v>2235</v>
      </c>
      <c r="AF289" s="105"/>
      <c r="AG289" s="105"/>
      <c r="AH289" s="15"/>
      <c r="AI289" s="126" t="str">
        <f>IF(BS_CONTROLE[[#This Row],[Atividade]]=0, "-", BS_CONTROLE[[#This Row],[Atividade]])</f>
        <v>DESLOCAMENTO</v>
      </c>
      <c r="AJ289" s="9" t="str">
        <f>IF(BS_CONTROLE[[#This Row],[Atividade]]=0, "-", BS_CONTROLE[[#This Row],[Atividade]])</f>
        <v>DESLOCAMENTO</v>
      </c>
      <c r="AK289" s="31" t="str">
        <f>BS_CONTROLE[[#This Row],[Local - Partida]]</f>
        <v>ZPT1051</v>
      </c>
      <c r="AL289" s="31" t="str">
        <f>BS_CONTROLE[[#This Row],[Local - Encerramento]]</f>
        <v>ZEV</v>
      </c>
      <c r="AM289" s="105" t="str">
        <f>IF(BS_CONTROLE[[#This Row],[Entre - Estações]]=0, "-", BS_CONTROLE[[#This Row],[Entre - Estações]])</f>
        <v>ZTP-ZEV</v>
      </c>
      <c r="AN289" s="105" t="str">
        <f>IF(BS_CONTROLE[[#This Row],[SB]]=0, "-", BS_CONTROLE[[#This Row],[SB]])</f>
        <v>ZPTZEV</v>
      </c>
      <c r="AO289" s="105">
        <f>IF(BS_CONTROLE[[#This Row],[SUB]]=0, "-", BS_CONTROLE[[#This Row],[SUB]])</f>
        <v>54</v>
      </c>
      <c r="AP289" s="105">
        <f>BS_CONTROLE[[#This Row],[KM - Inicio]]</f>
        <v>106</v>
      </c>
      <c r="AQ289" s="105">
        <f>BS_CONTROLE[[#This Row],[KM - Inicio]]</f>
        <v>106</v>
      </c>
      <c r="AR289" s="108"/>
      <c r="AS289" s="108"/>
      <c r="AT289" s="108"/>
      <c r="AU289" s="136"/>
      <c r="AV289" s="136"/>
      <c r="AW289" s="14"/>
      <c r="AX289" s="14"/>
      <c r="AY289" s="164">
        <f>IF(D289="","*",IFERROR(IF(ISODD(COUNT(AS289:AX289)),"ERRO",SUM((AT289-AS289),(AV289-AU289),(AX289-AW289))),"ERRO"))</f>
        <v>0</v>
      </c>
      <c r="AZ289" s="153"/>
      <c r="BA289" s="109"/>
      <c r="BB289" s="10" t="str">
        <f>IFERROR(_xlfn.XLOOKUP(AI289, BS_ATIVIDADE[ATIVIDADE],BS_ATIVIDADE[UNIDADE] ), "*")</f>
        <v>BINÁRIO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Produção e Intervalo</v>
      </c>
      <c r="BR289" s="19">
        <f>IF(OR(B289="",F289=""),"*",AY289/P289)</f>
        <v>0</v>
      </c>
      <c r="BS289" s="19">
        <f>IF(OR(B289="",F289=""),"*",BA289/Q289)</f>
        <v>0</v>
      </c>
      <c r="BT289" s="8" t="str">
        <f t="shared" si="5"/>
        <v/>
      </c>
    </row>
    <row r="290" spans="1:72" hidden="1">
      <c r="A290" s="47" t="str">
        <f>D290&amp;B290</f>
        <v>A8546090</v>
      </c>
      <c r="B290" s="102">
        <v>46090</v>
      </c>
      <c r="C290" s="135">
        <f>IF(BS_CONTROLE[[#This Row],[DATA]]="","",WEEKNUM(BS_CONTROLE[[#This Row],[DATA]]))</f>
        <v>11</v>
      </c>
      <c r="D290" s="104" t="s">
        <v>690</v>
      </c>
      <c r="E290" s="159">
        <v>284</v>
      </c>
      <c r="F290" s="126" t="s">
        <v>776</v>
      </c>
      <c r="G290" s="142" t="str">
        <f>IF(D290="","*",VLOOKUP(F290,BS_ATIVIDADE[],3,FALSE))</f>
        <v>OUTROS</v>
      </c>
      <c r="H290" s="106" t="s">
        <v>1226</v>
      </c>
      <c r="I290" s="106" t="s">
        <v>120</v>
      </c>
      <c r="J290" s="105">
        <v>92</v>
      </c>
      <c r="K290" s="105">
        <v>106</v>
      </c>
      <c r="L290" s="105" t="s">
        <v>558</v>
      </c>
      <c r="M290" s="127" t="s">
        <v>1379</v>
      </c>
      <c r="N290" s="127" t="s">
        <v>1380</v>
      </c>
      <c r="O290" s="106">
        <v>0.5</v>
      </c>
      <c r="P290" s="106">
        <v>4.1666666666666664E-2</v>
      </c>
      <c r="Q290" s="105">
        <v>1</v>
      </c>
      <c r="R290" s="10" t="str">
        <f>IFERROR(_xlfn.XLOOKUP(F290, BS_ATIVIDADE[ATIVIDADE],BS_ATIVIDADE[UNIDADE] ), "*")</f>
        <v>BINÁRIO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90" s="105" t="s">
        <v>1030</v>
      </c>
      <c r="W290" s="151" t="s">
        <v>1381</v>
      </c>
      <c r="X290" s="104" t="s">
        <v>386</v>
      </c>
      <c r="Y290" s="129" t="s">
        <v>389</v>
      </c>
      <c r="Z290" s="104"/>
      <c r="AA290" s="105">
        <v>1</v>
      </c>
      <c r="AB290" s="103" t="s">
        <v>377</v>
      </c>
      <c r="AC290" s="152"/>
      <c r="AD290" s="107">
        <v>0.45833333333333331</v>
      </c>
      <c r="AE290" s="105" t="s">
        <v>558</v>
      </c>
      <c r="AF290" s="105"/>
      <c r="AG290" s="105"/>
      <c r="AH290" s="15"/>
      <c r="AI290" s="126" t="str">
        <f>IF(BS_CONTROLE[[#This Row],[Atividade]]=0, "-", BS_CONTROLE[[#This Row],[Atividade]])</f>
        <v xml:space="preserve">INSPEÇÃO </v>
      </c>
      <c r="AJ290" s="9" t="str">
        <f>IF(BS_CONTROLE[[#This Row],[Atividade]]=0, "-", BS_CONTROLE[[#This Row],[Atividade]])</f>
        <v xml:space="preserve">INSPEÇÃO </v>
      </c>
      <c r="AK290" s="31" t="str">
        <f>BS_CONTROLE[[#This Row],[Local - Partida]]</f>
        <v>ZDRZPT</v>
      </c>
      <c r="AL290" s="31" t="str">
        <f>BS_CONTROLE[[#This Row],[Local - Encerramento]]</f>
        <v>ZPG</v>
      </c>
      <c r="AM290" s="105" t="str">
        <f>IF(BS_CONTROLE[[#This Row],[Entre - Estações]]=0, "-", BS_CONTROLE[[#This Row],[Entre - Estações]])</f>
        <v>ZPT-ZPG-ZPT</v>
      </c>
      <c r="AN290" s="105" t="str">
        <f>IF(BS_CONTROLE[[#This Row],[SB]]=0, "-", BS_CONTROLE[[#This Row],[SB]])</f>
        <v>ZPTZPGZPT</v>
      </c>
      <c r="AO290" s="105">
        <f>IF(BS_CONTROLE[[#This Row],[SUB]]=0, "-", BS_CONTROLE[[#This Row],[SUB]])</f>
        <v>92</v>
      </c>
      <c r="AP290" s="105">
        <f>BS_CONTROLE[[#This Row],[KM - Inicio]]</f>
        <v>106</v>
      </c>
      <c r="AQ290" s="105">
        <f>BS_CONTROLE[[#This Row],[KM - Inicio]]</f>
        <v>106</v>
      </c>
      <c r="AR290" s="108"/>
      <c r="AS290" s="108"/>
      <c r="AT290" s="108"/>
      <c r="AU290" s="136"/>
      <c r="AV290" s="136"/>
      <c r="AW290" s="14"/>
      <c r="AX290" s="14"/>
      <c r="AY290" s="164">
        <f>IF(D290="","*",IFERROR(IF(ISODD(COUNT(AS290:AX290)),"ERRO",SUM((AT290-AS290),(AV290-AU290),(AX290-AW290))),"ERRO"))</f>
        <v>0</v>
      </c>
      <c r="AZ290" s="153"/>
      <c r="BA290" s="109"/>
      <c r="BB290" s="10" t="str">
        <f>IFERROR(_xlfn.XLOOKUP(AI290, BS_ATIVIDADE[ATIVIDADE],BS_ATIVIDADE[UNIDADE] ), "*")</f>
        <v>BINÁRIO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Produção e Intervalo</v>
      </c>
      <c r="BR290" s="19">
        <f>IF(OR(B290="",F290=""),"*",AY290/P290)</f>
        <v>0</v>
      </c>
      <c r="BS290" s="19">
        <f>IF(OR(B290="",F290=""),"*",BA290/Q290)</f>
        <v>0</v>
      </c>
      <c r="BT290" s="8" t="str">
        <f t="shared" si="5"/>
        <v/>
      </c>
    </row>
    <row r="291" spans="1:72" hidden="1">
      <c r="A291" s="47" t="str">
        <f>D291&amp;B291</f>
        <v>EXPANSÃO TURMA 146090</v>
      </c>
      <c r="B291" s="102">
        <v>46090</v>
      </c>
      <c r="C291" s="135">
        <f>IF(BS_CONTROLE[[#This Row],[DATA]]="","",WEEKNUM(BS_CONTROLE[[#This Row],[DATA]]))</f>
        <v>11</v>
      </c>
      <c r="D291" s="104" t="s">
        <v>559</v>
      </c>
      <c r="E291" s="159">
        <v>285</v>
      </c>
      <c r="F291" s="126" t="s">
        <v>619</v>
      </c>
      <c r="G291" s="142" t="str">
        <f>IF(D291="","*",VLOOKUP(F291,BS_ATIVIDADE[],3,FALSE))</f>
        <v>EXPANSÃO</v>
      </c>
      <c r="H291" s="106" t="s">
        <v>558</v>
      </c>
      <c r="I291" s="106" t="s">
        <v>558</v>
      </c>
      <c r="J291" s="105">
        <v>53</v>
      </c>
      <c r="K291" s="105">
        <v>111.5</v>
      </c>
      <c r="L291" s="105">
        <v>112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1" s="127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91" s="106">
        <v>0.35416666666666669</v>
      </c>
      <c r="P291" s="106">
        <v>6.25E-2</v>
      </c>
      <c r="Q291" s="105">
        <v>1</v>
      </c>
      <c r="R291" s="10" t="str">
        <f>IFERROR(_xlfn.XLOOKUP(F291, BS_ATIVIDADE[ATIVIDADE],BS_ATIVIDADE[UNIDADE] ), "*")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91" s="105" t="s">
        <v>1048</v>
      </c>
      <c r="W291" s="151" t="s">
        <v>1026</v>
      </c>
      <c r="X291" s="104" t="s">
        <v>386</v>
      </c>
      <c r="Y291" s="129" t="s">
        <v>389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EXPANSÃO - SOLDA</v>
      </c>
      <c r="AJ291" s="9" t="str">
        <f>IF(BS_CONTROLE[[#This Row],[Atividade]]=0, "-", BS_CONTROLE[[#This Row],[Atividade]])</f>
        <v>EXPANSÃO - SOLDA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ZGM-109</v>
      </c>
      <c r="AN291" s="105">
        <f>IF(BS_CONTROLE[[#This Row],[SB]]=0, "-", BS_CONTROLE[[#This Row],[SB]])</f>
        <v>1121112</v>
      </c>
      <c r="AO291" s="105">
        <f>IF(BS_CONTROLE[[#This Row],[SUB]]=0, "-", BS_CONTROLE[[#This Row],[SUB]])</f>
        <v>53</v>
      </c>
      <c r="AP291" s="105">
        <f>BS_CONTROLE[[#This Row],[KM - Inicio]]</f>
        <v>111.5</v>
      </c>
      <c r="AQ291" s="105">
        <f>BS_CONTROLE[[#This Row],[KM - Inicio]]</f>
        <v>111.5</v>
      </c>
      <c r="AR291" s="108"/>
      <c r="AS291" s="108"/>
      <c r="AT291" s="108"/>
      <c r="AU291" s="136"/>
      <c r="AV291" s="136"/>
      <c r="AW291" s="14"/>
      <c r="AX291" s="14"/>
      <c r="AY291" s="164">
        <f>IF(D291="","*",IFERROR(IF(ISODD(COUNT(AS291:AX291)),"ERRO",SUM((AT291-AS291),(AV291-AU291),(AX291-AW291))),"ERRO"))</f>
        <v>0</v>
      </c>
      <c r="AZ291" s="153"/>
      <c r="BA291" s="109"/>
      <c r="BB291" s="10" t="str">
        <f>IFERROR(_xlfn.XLOOKUP(AI291, BS_ATIVIDADE[ATIVIDADE],BS_ATIVIDADE[UNIDADE] ), "*")</f>
        <v>Nº DE SOLDA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Produção e Intervalo</v>
      </c>
      <c r="BR291" s="19">
        <f>IF(OR(B291="",F291=""),"*",AY291/P291)</f>
        <v>0</v>
      </c>
      <c r="BS291" s="19">
        <f>IF(OR(B291="",F291=""),"*",BA291/Q291)</f>
        <v>0</v>
      </c>
      <c r="BT291" s="8" t="str">
        <f t="shared" si="5"/>
        <v/>
      </c>
    </row>
    <row r="292" spans="1:72" hidden="1">
      <c r="A292" s="47" t="str">
        <f>D292&amp;B292</f>
        <v>DIEGO (TF-42)46090</v>
      </c>
      <c r="B292" s="102">
        <v>46090</v>
      </c>
      <c r="C292" s="135">
        <f>IF(BS_CONTROLE[[#This Row],[DATA]]="","",WEEKNUM(BS_CONTROLE[[#This Row],[DATA]]))</f>
        <v>11</v>
      </c>
      <c r="D292" s="104" t="s">
        <v>835</v>
      </c>
      <c r="E292" s="159">
        <v>286</v>
      </c>
      <c r="F292" s="126" t="s">
        <v>636</v>
      </c>
      <c r="G292" s="142" t="str">
        <f>IF(D292="","*",VLOOKUP(F292,BS_ATIVIDADE[],3,FALSE))</f>
        <v>LIMPEZA LASTRO</v>
      </c>
      <c r="H292" s="106" t="s">
        <v>558</v>
      </c>
      <c r="I292" s="106" t="s">
        <v>558</v>
      </c>
      <c r="J292" s="105">
        <v>30</v>
      </c>
      <c r="K292" s="105">
        <v>113</v>
      </c>
      <c r="L292" s="105" t="s">
        <v>558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2" s="127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92" s="106">
        <v>0.41666666666666669</v>
      </c>
      <c r="P292" s="106">
        <v>6.25E-2</v>
      </c>
      <c r="Q292" s="105">
        <v>30</v>
      </c>
      <c r="R292" s="10" t="str">
        <f>IFERROR(_xlfn.XLOOKUP(F292, BS_ATIVIDADE[ATIVIDADE],BS_ATIVIDADE[UNIDADE] ), "*")</f>
        <v>M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92" s="105" t="s">
        <v>1030</v>
      </c>
      <c r="W292" s="151" t="s">
        <v>1296</v>
      </c>
      <c r="X292" s="104" t="s">
        <v>386</v>
      </c>
      <c r="Y292" s="129" t="s">
        <v>389</v>
      </c>
      <c r="Z292" s="104"/>
      <c r="AA292" s="105" t="s">
        <v>558</v>
      </c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LIMPEZA LASTRO</v>
      </c>
      <c r="AJ292" s="9" t="str">
        <f>IF(BS_CONTROLE[[#This Row],[Atividade]]=0, "-", BS_CONTROLE[[#This Row],[Atividade]])</f>
        <v>LIMPEZA LASTRO</v>
      </c>
      <c r="AK292" s="31" t="str">
        <f>BS_CONTROLE[[#This Row],[Local - Partida]]</f>
        <v>-</v>
      </c>
      <c r="AL292" s="31" t="str">
        <f>BS_CONTROLE[[#This Row],[Local - Encerramento]]</f>
        <v>-</v>
      </c>
      <c r="AM292" s="105" t="str">
        <f>IF(BS_CONTROLE[[#This Row],[Entre - Estações]]=0, "-", BS_CONTROLE[[#This Row],[Entre - Estações]])</f>
        <v>ZGM-109</v>
      </c>
      <c r="AN292" s="105">
        <f>IF(BS_CONTROLE[[#This Row],[SB]]=0, "-", BS_CONTROLE[[#This Row],[SB]])</f>
        <v>1131121</v>
      </c>
      <c r="AO292" s="105">
        <f>IF(BS_CONTROLE[[#This Row],[SUB]]=0, "-", BS_CONTROLE[[#This Row],[SUB]])</f>
        <v>30</v>
      </c>
      <c r="AP292" s="105">
        <f>BS_CONTROLE[[#This Row],[KM - Inicio]]</f>
        <v>113</v>
      </c>
      <c r="AQ292" s="105">
        <f>BS_CONTROLE[[#This Row],[KM - Inicio]]</f>
        <v>113</v>
      </c>
      <c r="AR292" s="108"/>
      <c r="AS292" s="108"/>
      <c r="AT292" s="108"/>
      <c r="AU292" s="136"/>
      <c r="AV292" s="136"/>
      <c r="AW292" s="14"/>
      <c r="AX292" s="14"/>
      <c r="AY292" s="164">
        <f>IF(D292="","*",IFERROR(IF(ISODD(COUNT(AS292:AX292)),"ERRO",SUM((AT292-AS292),(AV292-AU292),(AX292-AW292))),"ERRO"))</f>
        <v>0</v>
      </c>
      <c r="AZ292" s="153"/>
      <c r="BA292" s="109"/>
      <c r="BB292" s="10" t="str">
        <f>IFERROR(_xlfn.XLOOKUP(AI292, BS_ATIVIDADE[ATIVIDADE],BS_ATIVIDADE[UNIDADE] ), "*")</f>
        <v>M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Produção e Intervalo</v>
      </c>
      <c r="BR292" s="19">
        <f>IF(OR(B292="",F292=""),"*",AY292/P292)</f>
        <v>0</v>
      </c>
      <c r="BS292" s="19">
        <f>IF(OR(B292="",F292=""),"*",BA292/Q292)</f>
        <v>0</v>
      </c>
      <c r="BT292" s="8" t="str">
        <f t="shared" si="5"/>
        <v/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 hidden="1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 hidden="1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 hidden="1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 hidden="1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 hidden="1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 hidden="1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 hidden="1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 hidden="1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 hidden="1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 hidden="1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 hidden="1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 hidden="1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 hidden="1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 hidden="1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 hidden="1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 hidden="1">
      <c r="A309" s="47" t="str">
        <f>D309&amp;B309</f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>IF(D309="","*",IFERROR(IF(ISODD(COUNT(AS309:AX309)),"ERRO",SUM((AT309-AS309),(AV309-AU309),(AX309-AW309))),"ERRO"))</f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 hidden="1">
      <c r="A310" s="47" t="str">
        <f>D310&amp;B310</f>
        <v>ROBSON (TF-701)</v>
      </c>
      <c r="B310" s="102"/>
      <c r="C310" s="135" t="str">
        <f>IF(BS_CONTROLE[[#This Row],[DATA]]="","",WEEKNUM(BS_CONTROLE[[#This Row],[DATA]]))</f>
        <v/>
      </c>
      <c r="D310" s="104" t="s">
        <v>898</v>
      </c>
      <c r="E310" s="159">
        <v>304</v>
      </c>
      <c r="F310" s="126" t="s">
        <v>744</v>
      </c>
      <c r="G310" s="142" t="str">
        <f>IF(D310="","*",VLOOKUP(F310,BS_ATIVIDADE[],3,FALSE))</f>
        <v>DORMENTE - SUBSTITUIÇÂO</v>
      </c>
      <c r="H310" s="106" t="s">
        <v>558</v>
      </c>
      <c r="I310" s="106" t="s">
        <v>558</v>
      </c>
      <c r="J310" s="105">
        <v>56</v>
      </c>
      <c r="K310" s="105">
        <v>190.3</v>
      </c>
      <c r="L310" s="105">
        <v>190.5</v>
      </c>
      <c r="M310" s="105" t="s">
        <v>1118</v>
      </c>
      <c r="N310" s="105" t="s">
        <v>229</v>
      </c>
      <c r="O310" s="106">
        <v>0.375</v>
      </c>
      <c r="P310" s="106">
        <v>8.3333333333333329E-2</v>
      </c>
      <c r="Q310" s="105">
        <v>50</v>
      </c>
      <c r="R310" s="10" t="str">
        <f>IFERROR(_xlfn.XLOOKUP(F310, BS_ATIVIDADE[ATIVIDADE],BS_ATIVIDADE[UNIDADE] ), "*")</f>
        <v>Nº DE DORMENTES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0" s="105" t="s">
        <v>1119</v>
      </c>
      <c r="W310" s="151" t="s">
        <v>1093</v>
      </c>
      <c r="X310" s="104" t="s">
        <v>386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PDM - SUBSTITUIÇÃO - DORMENTE</v>
      </c>
      <c r="AJ310" s="9" t="str">
        <f>IF(BS_CONTROLE[[#This Row],[Atividade]]=0, "-", BS_CONTROLE[[#This Row],[Atividade]])</f>
        <v>PDM - SUBSTITUIÇÃO - DORMENTE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ZDY-ZFY</v>
      </c>
      <c r="AN310" s="105" t="str">
        <f>IF(BS_CONTROLE[[#This Row],[SB]]=0, "-", BS_CONTROLE[[#This Row],[SB]])</f>
        <v>189ZFY</v>
      </c>
      <c r="AO310" s="105">
        <f>IF(BS_CONTROLE[[#This Row],[SUB]]=0, "-", BS_CONTROLE[[#This Row],[SUB]])</f>
        <v>56</v>
      </c>
      <c r="AP310" s="105">
        <f>BS_CONTROLE[[#This Row],[KM - Inicio]]</f>
        <v>190.3</v>
      </c>
      <c r="AQ310" s="105">
        <f>BS_CONTROLE[[#This Row],[KM - Inicio]]</f>
        <v>190.3</v>
      </c>
      <c r="AR310" s="108"/>
      <c r="AS310" s="108"/>
      <c r="AT310" s="108"/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0</v>
      </c>
      <c r="AZ310" s="153"/>
      <c r="BA310" s="109"/>
      <c r="BB310" s="10" t="str">
        <f>IFERROR(_xlfn.XLOOKUP(AI310, BS_ATIVIDADE[ATIVIDADE],BS_ATIVIDADE[UNIDADE] ), "*")</f>
        <v>Nº DE DORMENTES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0" s="105" t="s">
        <v>1119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 hidden="1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 hidden="1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 hidden="1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 hidden="1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 hidden="1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 hidden="1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 hidden="1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 hidden="1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 hidden="1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 hidden="1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 hidden="1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 hidden="1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 hidden="1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 hidden="1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 hidden="1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si="5"/>
        <v/>
      </c>
    </row>
    <row r="328" spans="1:72" hidden="1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ref="BT328:BT391" si="6">IF(BN328="","",SUBSTITUTE(BM328," ","")&amp;SUBSTITUTE(BN328," ",""))</f>
        <v/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 hidden="1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 hidden="1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 hidden="1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 hidden="1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 hidden="1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 hidden="1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 hidden="1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 hidden="1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 hidden="1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 hidden="1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 hidden="1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 hidden="1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 hidden="1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 hidden="1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 hidden="1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 hidden="1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 hidden="1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 hidden="1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 hidden="1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 hidden="1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 hidden="1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 hidden="1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 hidden="1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 hidden="1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 hidden="1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 hidden="1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 hidden="1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 hidden="1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 hidden="1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 hidden="1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 hidden="1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 hidden="1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 hidden="1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 hidden="1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 hidden="1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 hidden="1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 hidden="1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 hidden="1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 hidden="1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 hidden="1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 hidden="1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 hidden="1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 hidden="1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 hidden="1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 hidden="1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 hidden="1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 hidden="1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 hidden="1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 hidden="1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 hidden="1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 hidden="1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 hidden="1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 hidden="1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 hidden="1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 hidden="1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 hidden="1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 hidden="1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6"/>
        <v/>
      </c>
    </row>
    <row r="392" spans="1:72" hidden="1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7">IF(BN392="","",SUBSTITUTE(BM392," ","")&amp;SUBSTITUTE(BN392," ",""))</f>
        <v/>
      </c>
    </row>
    <row r="393" spans="1:72" hidden="1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 hidden="1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 hidden="1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 hidden="1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7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8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8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9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9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0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0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1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1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2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1058</v>
      </c>
      <c r="I772" s="106" t="s">
        <v>1058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1382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2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3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3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4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4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5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5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6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1118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1383</v>
      </c>
      <c r="W1001" s="151" t="s">
        <v>1093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1383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6"/>
        <v/>
      </c>
    </row>
  </sheetData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5 Y40:Z43 Y45:Z47 Y53:Z67 Y69:Z74 Y76:Z76 Y79:Z80 Y83:Z90 Y92:Z92 Y94:Z94 Y98:Z172 Z174:Z178 Y173:Y178 Y179:Z200 Z203:Z206 Y202:Y206 Y207:Z244 Z246:Z250 Y245:Y250 Y293:Z1001 Y251:Z284 Z287:Z292 Y285:Y292">
    <cfRule type="cellIs" dxfId="222" priority="54106" operator="equal">
      <formula>"OPORTUNIDADE"</formula>
    </cfRule>
  </conditionalFormatting>
  <conditionalFormatting sqref="Y40:Z43 Y45:Z47 Y53:Z67 Y69:Z74 Y76:Z76 Y79:Z80 Y83:Z90 Y92:Z92 Y94:Z94 Y98:Z172 Z174:Z178 Y173:Y178 Y179:Z200 Z203:Z206 Y202:Y206 Y207:Z244 Z246:Z250 Y245:Y250 Y293:Z1001 Y251:Z284 Z287:Z292 Y285:Y292">
    <cfRule type="cellIs" dxfId="221" priority="11692" operator="equal">
      <formula>"NÃO"</formula>
    </cfRule>
    <cfRule type="cellIs" dxfId="220" priority="11693" operator="equal">
      <formula>"SIM"</formula>
    </cfRule>
  </conditionalFormatting>
  <conditionalFormatting sqref="AZ6:AZ1001">
    <cfRule type="expression" dxfId="219" priority="54148">
      <formula>#REF!=1</formula>
    </cfRule>
  </conditionalFormatting>
  <conditionalFormatting sqref="BE6:BE1001 AY6:AY1001 U6:U1001">
    <cfRule type="cellIs" dxfId="218" priority="54132" operator="equal">
      <formula>"ERRO"</formula>
    </cfRule>
  </conditionalFormatting>
  <conditionalFormatting sqref="BQ6:BQ1001">
    <cfRule type="cellIs" dxfId="217" priority="54127" operator="equal">
      <formula>"Produção e Intervalo"</formula>
    </cfRule>
    <cfRule type="cellIs" dxfId="216" priority="54128" operator="equal">
      <formula>"Aderente"</formula>
    </cfRule>
    <cfRule type="cellIs" dxfId="215" priority="54129" operator="equal">
      <formula>"Intervalo"</formula>
    </cfRule>
    <cfRule type="cellIs" dxfId="214" priority="54130" operator="equal">
      <formula>"Produção"</formula>
    </cfRule>
    <cfRule type="cellIs" dxfId="213" priority="54131" operator="equal">
      <formula>"ERRO"</formula>
    </cfRule>
  </conditionalFormatting>
  <conditionalFormatting sqref="BR6:BS1001">
    <cfRule type="cellIs" dxfId="212" priority="54109" operator="equal">
      <formula>"*"</formula>
    </cfRule>
    <cfRule type="cellIs" dxfId="211" priority="54110" operator="greaterThanOrEqual">
      <formula>1</formula>
    </cfRule>
    <cfRule type="cellIs" dxfId="210" priority="54111" operator="lessThan">
      <formula>1</formula>
    </cfRule>
  </conditionalFormatting>
  <conditionalFormatting sqref="BK949 BK81 BK83:BK84 BK101 BK67 BK69 BK72:BK73 BJ9:BJ1001">
    <cfRule type="iconSet" priority="60896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2 BK207:BK208 BK212 BK216:BK218 BK220:BK222 BK224:BK225 BK230 BK233 BK239 BK243 BK246:BK247 BK249 BK251:BK252 BK257:BK948">
    <cfRule type="iconSet" priority="60898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9" priority="235" operator="equal">
      <formula>"OPORTUNIDADE"</formula>
    </cfRule>
  </conditionalFormatting>
  <conditionalFormatting sqref="Y6:Z39">
    <cfRule type="cellIs" dxfId="208" priority="233" operator="equal">
      <formula>"NÃO"</formula>
    </cfRule>
    <cfRule type="cellIs" dxfId="207" priority="234" operator="equal">
      <formula>"SIM"</formula>
    </cfRule>
  </conditionalFormatting>
  <conditionalFormatting sqref="BH6:BH8">
    <cfRule type="iconSet" priority="231">
      <iconSet showValue="0">
        <cfvo type="percent" val="0"/>
        <cfvo type="num" val="1"/>
        <cfvo type="num" val="1" gte="0"/>
      </iconSet>
    </cfRule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6" priority="203" operator="equal">
      <formula>"OPORTUNIDADE"</formula>
    </cfRule>
  </conditionalFormatting>
  <conditionalFormatting sqref="Y44:Z44">
    <cfRule type="cellIs" dxfId="205" priority="201" operator="equal">
      <formula>"NÃO"</formula>
    </cfRule>
    <cfRule type="cellIs" dxfId="204" priority="202" operator="equal">
      <formula>"SIM"</formula>
    </cfRule>
  </conditionalFormatting>
  <conditionalFormatting sqref="Y48:Z52">
    <cfRule type="cellIs" dxfId="203" priority="200" operator="equal">
      <formula>"OPORTUNIDADE"</formula>
    </cfRule>
  </conditionalFormatting>
  <conditionalFormatting sqref="Y48:Z52">
    <cfRule type="cellIs" dxfId="202" priority="198" operator="equal">
      <formula>"NÃO"</formula>
    </cfRule>
    <cfRule type="cellIs" dxfId="201" priority="199" operator="equal">
      <formula>"SIM"</formula>
    </cfRule>
  </conditionalFormatting>
  <conditionalFormatting sqref="Y68:Z68">
    <cfRule type="cellIs" dxfId="200" priority="194" operator="equal">
      <formula>"OPORTUNIDADE"</formula>
    </cfRule>
  </conditionalFormatting>
  <conditionalFormatting sqref="Y68:Z68">
    <cfRule type="cellIs" dxfId="199" priority="192" operator="equal">
      <formula>"NÃO"</formula>
    </cfRule>
    <cfRule type="cellIs" dxfId="198" priority="193" operator="equal">
      <formula>"SIM"</formula>
    </cfRule>
  </conditionalFormatting>
  <conditionalFormatting sqref="Y75:Z75">
    <cfRule type="cellIs" dxfId="197" priority="191" operator="equal">
      <formula>"OPORTUNIDADE"</formula>
    </cfRule>
  </conditionalFormatting>
  <conditionalFormatting sqref="Y75:Z75">
    <cfRule type="cellIs" dxfId="196" priority="189" operator="equal">
      <formula>"NÃO"</formula>
    </cfRule>
    <cfRule type="cellIs" dxfId="195" priority="190" operator="equal">
      <formula>"SIM"</formula>
    </cfRule>
  </conditionalFormatting>
  <conditionalFormatting sqref="Y77:Z78">
    <cfRule type="cellIs" dxfId="194" priority="188" operator="equal">
      <formula>"OPORTUNIDADE"</formula>
    </cfRule>
  </conditionalFormatting>
  <conditionalFormatting sqref="Y77:Z78">
    <cfRule type="cellIs" dxfId="193" priority="186" operator="equal">
      <formula>"NÃO"</formula>
    </cfRule>
    <cfRule type="cellIs" dxfId="192" priority="187" operator="equal">
      <formula>"SIM"</formula>
    </cfRule>
  </conditionalFormatting>
  <conditionalFormatting sqref="Y81:Z81">
    <cfRule type="cellIs" dxfId="191" priority="185" operator="equal">
      <formula>"OPORTUNIDADE"</formula>
    </cfRule>
  </conditionalFormatting>
  <conditionalFormatting sqref="Y81:Z81">
    <cfRule type="cellIs" dxfId="190" priority="183" operator="equal">
      <formula>"NÃO"</formula>
    </cfRule>
    <cfRule type="cellIs" dxfId="189" priority="184" operator="equal">
      <formula>"SIM"</formula>
    </cfRule>
  </conditionalFormatting>
  <conditionalFormatting sqref="Y82:Z82">
    <cfRule type="cellIs" dxfId="188" priority="182" operator="equal">
      <formula>"OPORTUNIDADE"</formula>
    </cfRule>
  </conditionalFormatting>
  <conditionalFormatting sqref="Y82:Z82">
    <cfRule type="cellIs" dxfId="187" priority="180" operator="equal">
      <formula>"NÃO"</formula>
    </cfRule>
    <cfRule type="cellIs" dxfId="186" priority="181" operator="equal">
      <formula>"SIM"</formula>
    </cfRule>
  </conditionalFormatting>
  <conditionalFormatting sqref="Y91:Z91">
    <cfRule type="cellIs" dxfId="185" priority="179" operator="equal">
      <formula>"OPORTUNIDADE"</formula>
    </cfRule>
  </conditionalFormatting>
  <conditionalFormatting sqref="Y91:Z91">
    <cfRule type="cellIs" dxfId="184" priority="177" operator="equal">
      <formula>"NÃO"</formula>
    </cfRule>
    <cfRule type="cellIs" dxfId="183" priority="178" operator="equal">
      <formula>"SIM"</formula>
    </cfRule>
  </conditionalFormatting>
  <conditionalFormatting sqref="Y93:Z93">
    <cfRule type="cellIs" dxfId="182" priority="176" operator="equal">
      <formula>"OPORTUNIDADE"</formula>
    </cfRule>
  </conditionalFormatting>
  <conditionalFormatting sqref="Y93:Z93">
    <cfRule type="cellIs" dxfId="181" priority="174" operator="equal">
      <formula>"NÃO"</formula>
    </cfRule>
    <cfRule type="cellIs" dxfId="180" priority="175" operator="equal">
      <formula>"SIM"</formula>
    </cfRule>
  </conditionalFormatting>
  <conditionalFormatting sqref="Y95:Z95">
    <cfRule type="cellIs" dxfId="179" priority="173" operator="equal">
      <formula>"OPORTUNIDADE"</formula>
    </cfRule>
  </conditionalFormatting>
  <conditionalFormatting sqref="Y95:Z95">
    <cfRule type="cellIs" dxfId="178" priority="171" operator="equal">
      <formula>"NÃO"</formula>
    </cfRule>
    <cfRule type="cellIs" dxfId="177" priority="172" operator="equal">
      <formula>"SIM"</formula>
    </cfRule>
  </conditionalFormatting>
  <conditionalFormatting sqref="Y96:Z97">
    <cfRule type="cellIs" dxfId="176" priority="170" operator="equal">
      <formula>"OPORTUNIDADE"</formula>
    </cfRule>
  </conditionalFormatting>
  <conditionalFormatting sqref="Y96:Z97">
    <cfRule type="cellIs" dxfId="175" priority="168" operator="equal">
      <formula>"NÃO"</formula>
    </cfRule>
    <cfRule type="cellIs" dxfId="174" priority="169" operator="equal">
      <formula>"SIM"</formula>
    </cfRule>
  </conditionalFormatting>
  <conditionalFormatting sqref="BK95:BK99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0999">
      <iconSet showValue="0">
        <cfvo type="percent" val="0"/>
        <cfvo type="num" val="1"/>
        <cfvo type="num" val="1" gte="0"/>
      </iconSet>
    </cfRule>
    <cfRule type="iconSet" priority="61000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1003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219 BP188:BP195 BP221:BP1001">
    <cfRule type="iconSet" priority="61005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73" priority="113" operator="equal">
      <formula>"OPORTUNIDADE"</formula>
    </cfRule>
  </conditionalFormatting>
  <conditionalFormatting sqref="Z173">
    <cfRule type="cellIs" dxfId="172" priority="111" operator="equal">
      <formula>"NÃO"</formula>
    </cfRule>
    <cfRule type="cellIs" dxfId="171" priority="112" operator="equal">
      <formula>"SIM"</formula>
    </cfRule>
  </conditionalFormatting>
  <conditionalFormatting sqref="BP134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70" priority="70" operator="equal">
      <formula>"OPORTUNIDADE"</formula>
    </cfRule>
  </conditionalFormatting>
  <conditionalFormatting sqref="Z201">
    <cfRule type="cellIs" dxfId="169" priority="68" operator="equal">
      <formula>"NÃO"</formula>
    </cfRule>
    <cfRule type="cellIs" dxfId="168" priority="69" operator="equal">
      <formula>"SIM"</formula>
    </cfRule>
  </conditionalFormatting>
  <conditionalFormatting sqref="Z202">
    <cfRule type="cellIs" dxfId="167" priority="67" operator="equal">
      <formula>"OPORTUNIDADE"</formula>
    </cfRule>
  </conditionalFormatting>
  <conditionalFormatting sqref="Z202">
    <cfRule type="cellIs" dxfId="166" priority="65" operator="equal">
      <formula>"NÃO"</formula>
    </cfRule>
    <cfRule type="cellIs" dxfId="165" priority="66" operator="equal">
      <formula>"SIM"</formula>
    </cfRule>
  </conditionalFormatting>
  <conditionalFormatting sqref="BP149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64" priority="59" operator="equal">
      <formula>"OPORTUNIDADE"</formula>
    </cfRule>
  </conditionalFormatting>
  <conditionalFormatting sqref="Y201">
    <cfRule type="cellIs" dxfId="163" priority="57" operator="equal">
      <formula>"NÃO"</formula>
    </cfRule>
    <cfRule type="cellIs" dxfId="162" priority="58" operator="equal">
      <formula>"SIM"</formula>
    </cfRule>
  </conditionalFormatting>
  <conditionalFormatting sqref="BK19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61" priority="37" operator="equal">
      <formula>"OPORTUNIDADE"</formula>
    </cfRule>
  </conditionalFormatting>
  <conditionalFormatting sqref="Z245">
    <cfRule type="cellIs" dxfId="160" priority="35" operator="equal">
      <formula>"NÃO"</formula>
    </cfRule>
    <cfRule type="cellIs" dxfId="159" priority="36" operator="equal">
      <formula>"SIM"</formula>
    </cfRule>
  </conditionalFormatting>
  <conditionalFormatting sqref="BP18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44 BK240:BK24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Z285">
    <cfRule type="cellIs" dxfId="158" priority="11" operator="equal">
      <formula>"OPORTUNIDADE"</formula>
    </cfRule>
  </conditionalFormatting>
  <conditionalFormatting sqref="Z285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Z286">
    <cfRule type="cellIs" dxfId="155" priority="8" operator="equal">
      <formula>"OPORTUNIDADE"</formula>
    </cfRule>
  </conditionalFormatting>
  <conditionalFormatting sqref="Z286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25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0" t="s">
        <v>1384</v>
      </c>
      <c r="C2" s="220"/>
      <c r="D2" s="220"/>
      <c r="E2" s="220"/>
      <c r="F2" s="220"/>
      <c r="G2" s="220"/>
    </row>
    <row r="3" spans="2:7" ht="15" customHeight="1">
      <c r="B3" s="221"/>
      <c r="C3" s="221"/>
      <c r="D3" s="221"/>
      <c r="E3" s="221"/>
      <c r="F3" s="221"/>
      <c r="G3" s="221"/>
    </row>
    <row r="4" spans="2:7">
      <c r="B4" s="160" t="s">
        <v>1385</v>
      </c>
      <c r="C4" s="160" t="s">
        <v>1386</v>
      </c>
      <c r="D4" s="160" t="s">
        <v>1387</v>
      </c>
      <c r="E4" s="160" t="s">
        <v>1388</v>
      </c>
      <c r="F4" s="160" t="s">
        <v>4</v>
      </c>
      <c r="G4" s="160" t="s">
        <v>1389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1390</v>
      </c>
      <c r="C6" s="161">
        <v>407867</v>
      </c>
      <c r="D6" s="161" t="s">
        <v>1391</v>
      </c>
      <c r="E6" s="161" t="s">
        <v>789</v>
      </c>
      <c r="F6" s="161" t="s">
        <v>1392</v>
      </c>
      <c r="G6" s="162"/>
    </row>
    <row r="7" spans="2:7">
      <c r="B7" s="161" t="s">
        <v>1393</v>
      </c>
      <c r="C7" s="161">
        <v>293644</v>
      </c>
      <c r="D7" s="161" t="s">
        <v>1394</v>
      </c>
      <c r="E7" s="161" t="s">
        <v>789</v>
      </c>
      <c r="F7" s="161" t="s">
        <v>1392</v>
      </c>
      <c r="G7" s="162"/>
    </row>
    <row r="8" spans="2:7">
      <c r="B8" s="161" t="s">
        <v>1395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1396</v>
      </c>
      <c r="C9" s="161">
        <v>256790</v>
      </c>
      <c r="D9" s="161" t="s">
        <v>1397</v>
      </c>
      <c r="E9" s="161" t="s">
        <v>790</v>
      </c>
      <c r="F9" s="161" t="s">
        <v>1398</v>
      </c>
      <c r="G9" s="162">
        <v>46357</v>
      </c>
    </row>
    <row r="10" spans="2:7">
      <c r="B10" s="161" t="s">
        <v>1399</v>
      </c>
      <c r="C10" s="161">
        <v>265193</v>
      </c>
      <c r="D10" s="161" t="s">
        <v>1400</v>
      </c>
      <c r="E10" s="161" t="s">
        <v>791</v>
      </c>
      <c r="F10" s="161" t="s">
        <v>1072</v>
      </c>
      <c r="G10" s="161" t="s">
        <v>1333</v>
      </c>
    </row>
    <row r="11" spans="2:7">
      <c r="B11" s="161" t="s">
        <v>1401</v>
      </c>
      <c r="C11" s="161">
        <v>293716</v>
      </c>
      <c r="D11" s="161" t="s">
        <v>1402</v>
      </c>
      <c r="E11" s="161" t="s">
        <v>791</v>
      </c>
      <c r="F11" s="161" t="s">
        <v>1072</v>
      </c>
      <c r="G11" s="162">
        <v>46204</v>
      </c>
    </row>
    <row r="12" spans="2:7">
      <c r="B12" s="161" t="s">
        <v>1403</v>
      </c>
      <c r="C12" s="161">
        <v>257258</v>
      </c>
      <c r="D12" s="161" t="s">
        <v>1404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1405</v>
      </c>
      <c r="C13" s="161">
        <v>371147</v>
      </c>
      <c r="D13" s="161" t="s">
        <v>1406</v>
      </c>
      <c r="E13" s="161" t="s">
        <v>792</v>
      </c>
      <c r="F13" s="161" t="s">
        <v>128</v>
      </c>
      <c r="G13" s="161" t="s">
        <v>1333</v>
      </c>
    </row>
    <row r="14" spans="2:7">
      <c r="B14" s="161" t="s">
        <v>1407</v>
      </c>
      <c r="C14" s="161">
        <v>259230</v>
      </c>
      <c r="D14" s="161" t="s">
        <v>1408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1409</v>
      </c>
      <c r="C15" s="161">
        <v>370705</v>
      </c>
      <c r="D15" s="161"/>
      <c r="E15" s="161" t="s">
        <v>792</v>
      </c>
      <c r="F15" s="161" t="s">
        <v>128</v>
      </c>
      <c r="G15" s="161" t="s">
        <v>1333</v>
      </c>
    </row>
    <row r="16" spans="2:7">
      <c r="B16" s="161" t="s">
        <v>1410</v>
      </c>
      <c r="C16" s="161">
        <v>258542</v>
      </c>
      <c r="D16" s="161" t="s">
        <v>1411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1412</v>
      </c>
      <c r="C17" s="161">
        <v>257050</v>
      </c>
      <c r="D17" s="161" t="s">
        <v>1413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F11" sqref="F1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2" t="s">
        <v>1414</v>
      </c>
      <c r="C2" s="222"/>
      <c r="D2" s="222"/>
      <c r="E2" s="222"/>
      <c r="F2" s="222"/>
      <c r="G2" s="222"/>
    </row>
    <row r="3" spans="2:7" ht="15" customHeight="1">
      <c r="B3" s="222"/>
      <c r="C3" s="222"/>
      <c r="D3" s="222"/>
      <c r="E3" s="222"/>
      <c r="F3" s="222"/>
      <c r="G3" s="222"/>
    </row>
    <row r="4" spans="2:7" ht="15" customHeight="1">
      <c r="B4" s="163" t="s">
        <v>651</v>
      </c>
      <c r="C4" s="163" t="s">
        <v>1415</v>
      </c>
      <c r="D4" s="163" t="s">
        <v>1416</v>
      </c>
      <c r="E4" s="163" t="s">
        <v>1417</v>
      </c>
      <c r="F4" s="160" t="s">
        <v>1418</v>
      </c>
      <c r="G4" s="163" t="s">
        <v>1419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1420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1421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1420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1422</v>
      </c>
      <c r="G9" s="167" t="s">
        <v>1423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1420</v>
      </c>
      <c r="G10" s="167"/>
    </row>
    <row r="11" spans="2:7">
      <c r="B11" s="167" t="s">
        <v>1424</v>
      </c>
      <c r="C11" s="167">
        <v>9038</v>
      </c>
      <c r="D11" s="168">
        <v>46085</v>
      </c>
      <c r="E11" s="167">
        <v>10520</v>
      </c>
      <c r="F11" s="169" t="s">
        <v>1425</v>
      </c>
      <c r="G11" s="167"/>
    </row>
    <row r="12" spans="2:7">
      <c r="B12" s="167" t="s">
        <v>709</v>
      </c>
      <c r="C12" s="167" t="s">
        <v>1426</v>
      </c>
      <c r="D12" s="168">
        <v>46066</v>
      </c>
      <c r="E12" s="167">
        <v>9500</v>
      </c>
      <c r="F12" s="169" t="s">
        <v>1427</v>
      </c>
      <c r="G12" s="167"/>
    </row>
    <row r="13" spans="2:7">
      <c r="B13" s="167" t="s">
        <v>709</v>
      </c>
      <c r="C13" s="167" t="s">
        <v>1428</v>
      </c>
      <c r="D13" s="168">
        <v>46066</v>
      </c>
      <c r="E13" s="167">
        <v>10500</v>
      </c>
      <c r="F13" s="169" t="s">
        <v>1427</v>
      </c>
      <c r="G13" s="167"/>
    </row>
    <row r="14" spans="2:7">
      <c r="B14" s="167" t="s">
        <v>709</v>
      </c>
      <c r="C14" s="167" t="s">
        <v>1429</v>
      </c>
      <c r="D14" s="168">
        <v>46066</v>
      </c>
      <c r="E14" s="167">
        <v>9000</v>
      </c>
      <c r="F14" s="169" t="s">
        <v>1427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57" sqref="B257:K263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1430</v>
      </c>
      <c r="C2" s="121" t="s">
        <v>947</v>
      </c>
      <c r="D2" s="76" t="s">
        <v>949</v>
      </c>
      <c r="E2" s="76" t="s">
        <v>1431</v>
      </c>
      <c r="F2" s="99" t="s">
        <v>1432</v>
      </c>
      <c r="G2" s="76" t="s">
        <v>1433</v>
      </c>
      <c r="H2" s="76" t="s">
        <v>1434</v>
      </c>
      <c r="I2" s="76" t="s">
        <v>1435</v>
      </c>
      <c r="J2" s="76" t="s">
        <v>1436</v>
      </c>
      <c r="K2" s="78" t="s">
        <v>1437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OPORTUNIDADE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>
        <f>IF(SP_SUL!B224="","*",SP_SUL!B224)</f>
        <v>46088</v>
      </c>
      <c r="D221" s="94" t="str">
        <f>IF(SP_SUL!D224="","*",SP_SUL!D224)</f>
        <v>WEMERSON (TP-708)</v>
      </c>
      <c r="E221" s="94" t="str">
        <f>IF(SP_SUL!H224="","*",SP_SUL!H224)</f>
        <v>-</v>
      </c>
      <c r="F221" s="100" t="str">
        <f>IF(SP_SUL!M224="","*",SP_SUL!M224)</f>
        <v>ZBM</v>
      </c>
      <c r="G221" s="95" t="str">
        <f>IF(SP_SUL!I224="","*",SP_SUL!I224)</f>
        <v>-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OPORTUNIDADE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OPORTUNIDADE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OPORTUNIDADE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OPORTUNIDADE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OPORTUNIDADE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 hidden="1">
      <c r="B228" s="94" t="str">
        <f>IF(SP_SUL!Y231="","*",SP_SUL!Y231)</f>
        <v>OPORTUNIDADE</v>
      </c>
      <c r="C228" s="95">
        <f>IF(SP_SUL!B231="","*",SP_SUL!B231)</f>
        <v>46088</v>
      </c>
      <c r="D228" s="94" t="str">
        <f>IF(SP_SUL!D231="","*",SP_SUL!D231)</f>
        <v>V93</v>
      </c>
      <c r="E228" s="94" t="str">
        <f>IF(SP_SUL!H231="","*",SP_SUL!H231)</f>
        <v>ZXP-2</v>
      </c>
      <c r="F228" s="100" t="str">
        <f>IF(SP_SUL!M231="","*",SP_SUL!M231)</f>
        <v>ZXP-ZFY</v>
      </c>
      <c r="G228" s="95" t="str">
        <f>IF(SP_SUL!I231="","*",SP_SUL!I231)</f>
        <v>ZXP-2</v>
      </c>
      <c r="H228" s="95" t="str">
        <f>IF(SP_SUL!AB231="","*",SP_SUL!AB231)</f>
        <v>ESCALA</v>
      </c>
      <c r="I228" s="95" t="str">
        <f>IF(SP_SUL!AC231="","*",SP_SUL!AC231)</f>
        <v>AGD ACIONAMENTO PCM</v>
      </c>
      <c r="J228" s="96">
        <f>IF(SP_SUL!AA231="","*",SP_SUL!AA231)</f>
        <v>1</v>
      </c>
      <c r="K228" s="97">
        <f>IF(SP_SUL!AD231="","*",SP_SUL!AD231)</f>
        <v>0.33333333333333331</v>
      </c>
    </row>
    <row r="229" spans="2:11" hidden="1">
      <c r="B229" s="94" t="str">
        <f>IF(SP_SUL!Y232="","*",SP_SUL!Y232)</f>
        <v>OPORTUNIDADE</v>
      </c>
      <c r="C229" s="95">
        <f>IF(SP_SUL!B232="","*",SP_SUL!B232)</f>
        <v>46088</v>
      </c>
      <c r="D229" s="94" t="str">
        <f>IF(SP_SUL!D232="","*",SP_SUL!D232)</f>
        <v>ROBSON (TF-701)</v>
      </c>
      <c r="E229" s="94" t="str">
        <f>IF(SP_SUL!H232="","*",SP_SUL!H232)</f>
        <v>ZXP189</v>
      </c>
      <c r="F229" s="100" t="str">
        <f>IF(SP_SUL!M232="","*",SP_SUL!M232)</f>
        <v>ZXP-ZFY</v>
      </c>
      <c r="G229" s="95" t="str">
        <f>IF(SP_SUL!I232="","*",SP_SUL!I232)</f>
        <v>-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-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OPORTUNIDADE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OPORTUNIDADE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OPORTUNIDADE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OPORTUNIDADE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OPORTUNIDADE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OPORTUNIDADE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OPORTUNIDADE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OPORTUNIDADE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OPORTUNIDADE</v>
      </c>
      <c r="C241" s="95">
        <f>IF(SP_SUL!B244="","*",SP_SUL!B244)</f>
        <v>46088</v>
      </c>
      <c r="D241" s="94" t="str">
        <f>IF(SP_SUL!D244="","*",SP_SUL!D244)</f>
        <v>MODERNIZAÇÃO TURMA 2</v>
      </c>
      <c r="E241" s="94" t="str">
        <f>IF(SP_SUL!H244="","*",SP_SUL!H244)</f>
        <v>-</v>
      </c>
      <c r="F241" s="100" t="str">
        <f>IF(SP_SUL!M244="","*",SP_SUL!M244)</f>
        <v>ZXW-ZEZ</v>
      </c>
      <c r="G241" s="95" t="str">
        <f>IF(SP_SUL!I244="","*",SP_SUL!I244)</f>
        <v>-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OPORTUNIDADE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OPORTUNIDADE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OPORTUNIDADE</v>
      </c>
      <c r="C244" s="95">
        <f>IF(SP_SUL!B247="","*",SP_SUL!B247)</f>
        <v>46088</v>
      </c>
      <c r="D244" s="94" t="str">
        <f>IF(SP_SUL!D247="","*",SP_SUL!D247)</f>
        <v>W62</v>
      </c>
      <c r="E244" s="94" t="str">
        <f>IF(SP_SUL!H247="","*",SP_SUL!H247)</f>
        <v>ZPT1051</v>
      </c>
      <c r="F244" s="100" t="str">
        <f>IF(SP_SUL!M247="","*",SP_SUL!M247)</f>
        <v>ZWU-ZDC</v>
      </c>
      <c r="G244" s="95" t="str">
        <f>IF(SP_SUL!I247="","*",SP_SUL!I247)</f>
        <v>ZPTZBR</v>
      </c>
      <c r="H244" s="95" t="str">
        <f>IF(SP_SUL!AB247="","*",SP_SUL!AB247)</f>
        <v>FIXO</v>
      </c>
      <c r="I244" s="95" t="str">
        <f>IF(SP_SUL!AC247="","*",SP_SUL!AC247)</f>
        <v>*</v>
      </c>
      <c r="J244" s="96">
        <f>IF(SP_SUL!AA247="","*",SP_SUL!AA247)</f>
        <v>1</v>
      </c>
      <c r="K244" s="97">
        <f>IF(SP_SUL!AD247="","*",SP_SUL!AD247)</f>
        <v>0.29166666666666669</v>
      </c>
    </row>
    <row r="245" spans="2:11" hidden="1">
      <c r="B245" s="94" t="str">
        <f>IF(SP_SUL!Y248="","*",SP_SUL!Y248)</f>
        <v>OPORTUNIDADE</v>
      </c>
      <c r="C245" s="95">
        <f>IF(SP_SUL!B248="","*",SP_SUL!B248)</f>
        <v>46088</v>
      </c>
      <c r="D245" s="94" t="str">
        <f>IF(SP_SUL!D248="","*",SP_SUL!D248)</f>
        <v>V85</v>
      </c>
      <c r="E245" s="94" t="str">
        <f>IF(SP_SUL!H248="","*",SP_SUL!H248)</f>
        <v>ZDRZPT</v>
      </c>
      <c r="F245" s="100" t="str">
        <f>IF(SP_SUL!M248="","*",SP_SUL!M248)</f>
        <v>105-ZGP</v>
      </c>
      <c r="G245" s="95" t="str">
        <f>IF(SP_SUL!I248="","*",SP_SUL!I248)</f>
        <v>ZDRZPT</v>
      </c>
      <c r="H245" s="95" t="str">
        <f>IF(SP_SUL!AB248="","*",SP_SUL!AB248)</f>
        <v>FIXO</v>
      </c>
      <c r="I245" s="95" t="str">
        <f>IF(SP_SUL!AC248="","*",SP_SUL!AC248)</f>
        <v>*</v>
      </c>
      <c r="J245" s="96">
        <f>IF(SP_SUL!AA248="","*",SP_SUL!AA248)</f>
        <v>1</v>
      </c>
      <c r="K245" s="97">
        <f>IF(SP_SUL!AD248="","*",SP_SUL!AD248)</f>
        <v>0.29166666666666669</v>
      </c>
    </row>
    <row r="246" spans="2:11" hidden="1">
      <c r="B246" s="94" t="str">
        <f>IF(SP_SUL!Y249="","*",SP_SUL!Y249)</f>
        <v>OPORTUNIDADE</v>
      </c>
      <c r="C246" s="95">
        <f>IF(SP_SUL!B249="","*",SP_SUL!B249)</f>
        <v>46088</v>
      </c>
      <c r="D246" s="94" t="str">
        <f>IF(SP_SUL!D249="","*",SP_SUL!D249)</f>
        <v>HUELTON (TP-725)</v>
      </c>
      <c r="E246" s="94" t="str">
        <f>IF(SP_SUL!H249="","*",SP_SUL!H249)</f>
        <v>-</v>
      </c>
      <c r="F246" s="100" t="str">
        <f>IF(SP_SUL!M249="","*",SP_SUL!M249)</f>
        <v>ZPT</v>
      </c>
      <c r="G246" s="95" t="str">
        <f>IF(SP_SUL!I249="","*",SP_SUL!I249)</f>
        <v>-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OPORTUNIDADE</v>
      </c>
      <c r="C247" s="95">
        <f>IF(SP_SUL!B250="","*",SP_SUL!B250)</f>
        <v>46088</v>
      </c>
      <c r="D247" s="94" t="str">
        <f>IF(SP_SUL!D250="","*",SP_SUL!D250)</f>
        <v>EXPANSÃO TURMA 1</v>
      </c>
      <c r="E247" s="94" t="str">
        <f>IF(SP_SUL!H250="","*",SP_SUL!H250)</f>
        <v>-</v>
      </c>
      <c r="F247" s="100" t="str">
        <f>IF(SP_SUL!M250="","*",SP_SUL!M250)</f>
        <v>ZGM-109</v>
      </c>
      <c r="G247" s="95" t="str">
        <f>IF(SP_SUL!I250="","*",SP_SUL!I250)</f>
        <v>-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-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>
        <f>IF(SP_SUL!B253="","*",SP_SUL!B253)</f>
        <v>46089</v>
      </c>
      <c r="D250" s="94" t="str">
        <f>IF(SP_SUL!D253="","*",SP_SUL!D253)</f>
        <v>ROBSON (TF-701)</v>
      </c>
      <c r="E250" s="94" t="str">
        <f>IF(SP_SUL!H253="","*",SP_SUL!H253)</f>
        <v>ZXP189</v>
      </c>
      <c r="F250" s="100" t="str">
        <f>IF(SP_SUL!M253="","*",SP_SUL!M253)</f>
        <v>ZXP-ZFY</v>
      </c>
      <c r="G250" s="95" t="str">
        <f>IF(SP_SUL!I253="","*",SP_SUL!I253)</f>
        <v>-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>
        <f>IF(SP_SUL!B254="","*",SP_SUL!B254)</f>
        <v>46089</v>
      </c>
      <c r="D251" s="94" t="str">
        <f>IF(SP_SUL!D254="","*",SP_SUL!D254)</f>
        <v>A85</v>
      </c>
      <c r="E251" s="94" t="str">
        <f>IF(SP_SUL!H254="","*",SP_SUL!H254)</f>
        <v>ZXW</v>
      </c>
      <c r="F251" s="100" t="str">
        <f>IF(SP_SUL!M254="","*",SP_SUL!M254)</f>
        <v>ZXW-ZPT</v>
      </c>
      <c r="G251" s="95" t="str">
        <f>IF(SP_SUL!I254="","*",SP_SUL!I254)</f>
        <v>ZPT</v>
      </c>
      <c r="H251" s="95" t="str">
        <f>IF(SP_SUL!AB254="","*",SP_SUL!AB254)</f>
        <v>FIXO</v>
      </c>
      <c r="I251" s="95" t="str">
        <f>IF(SP_SUL!AC254="","*",SP_SUL!AC254)</f>
        <v>ACIONAMENTO</v>
      </c>
      <c r="J251" s="96">
        <f>IF(SP_SUL!AA254="","*",SP_SUL!AA254)</f>
        <v>1</v>
      </c>
      <c r="K251" s="97">
        <f>IF(SP_SUL!AD254="","*",SP_SUL!AD254)</f>
        <v>0.3125</v>
      </c>
    </row>
    <row r="252" spans="2:11" hidden="1">
      <c r="B252" s="94" t="str">
        <f>IF(SP_SUL!Y255="","*",SP_SUL!Y255)</f>
        <v>*</v>
      </c>
      <c r="C252" s="95">
        <f>IF(SP_SUL!B255="","*",SP_SUL!B255)</f>
        <v>46089</v>
      </c>
      <c r="D252" s="94" t="str">
        <f>IF(SP_SUL!D255="","*",SP_SUL!D255)</f>
        <v>V85</v>
      </c>
      <c r="E252" s="94" t="str">
        <f>IF(SP_SUL!H255="","*",SP_SUL!H255)</f>
        <v>ZDRZPT</v>
      </c>
      <c r="F252" s="100" t="str">
        <f>IF(SP_SUL!M255="","*",SP_SUL!M255)</f>
        <v>105-ZGP</v>
      </c>
      <c r="G252" s="95" t="str">
        <f>IF(SP_SUL!I255="","*",SP_SUL!I255)</f>
        <v>ZDRZPT</v>
      </c>
      <c r="H252" s="95" t="str">
        <f>IF(SP_SUL!AB255="","*",SP_SUL!AB255)</f>
        <v>FIXO</v>
      </c>
      <c r="I252" s="95" t="str">
        <f>IF(SP_SUL!AC255="","*",SP_SUL!AC255)</f>
        <v>*</v>
      </c>
      <c r="J252" s="96">
        <f>IF(SP_SUL!AA255="","*",SP_SUL!AA255)</f>
        <v>1</v>
      </c>
      <c r="K252" s="97">
        <f>IF(SP_SUL!AD255="","*",SP_SUL!AD255)</f>
        <v>0.29166666666666669</v>
      </c>
    </row>
    <row r="253" spans="2:11" hidden="1">
      <c r="B253" s="94" t="str">
        <f>IF(SP_SUL!Y256="","*",SP_SUL!Y256)</f>
        <v>*</v>
      </c>
      <c r="C253" s="95">
        <f>IF(SP_SUL!B256="","*",SP_SUL!B256)</f>
        <v>46089</v>
      </c>
      <c r="D253" s="94" t="str">
        <f>IF(SP_SUL!D256="","*",SP_SUL!D256)</f>
        <v>DIEGO (TF-42)</v>
      </c>
      <c r="E253" s="94" t="str">
        <f>IF(SP_SUL!H256="","*",SP_SUL!H256)</f>
        <v>-</v>
      </c>
      <c r="F253" s="100" t="str">
        <f>IF(SP_SUL!M256="","*",SP_SUL!M256)</f>
        <v>ZGM-109</v>
      </c>
      <c r="G253" s="95" t="str">
        <f>IF(SP_SUL!I256="","*",SP_SUL!I256)</f>
        <v>-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OPORTUNIDADE</v>
      </c>
      <c r="C256" s="95">
        <f>IF(SP_SUL!B259="","*",SP_SUL!B259)</f>
        <v>46090</v>
      </c>
      <c r="D256" s="94" t="str">
        <f>IF(SP_SUL!D259="","*",SP_SUL!D259)</f>
        <v>KLECIO (TP-699)</v>
      </c>
      <c r="E256" s="94" t="str">
        <f>IF(SP_SUL!H259="","*",SP_SUL!H259)</f>
        <v>-</v>
      </c>
      <c r="F256" s="100" t="str">
        <f>IF(SP_SUL!M259="","*",SP_SUL!M259)</f>
        <v>ZTT</v>
      </c>
      <c r="G256" s="95" t="str">
        <f>IF(SP_SUL!I259="","*",SP_SUL!I259)</f>
        <v>-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-</v>
      </c>
      <c r="K256" s="97" t="str">
        <f>IF(SP_SUL!AD259="","*",SP_SUL!AD259)</f>
        <v>*</v>
      </c>
    </row>
    <row r="257" spans="2:11">
      <c r="B257" s="94" t="str">
        <f>IF(SP_SUL!Y260="","*",SP_SUL!Y260)</f>
        <v>OPORTUNIDADE</v>
      </c>
      <c r="C257" s="95">
        <f>IF(SP_SUL!B260="","*",SP_SUL!B260)</f>
        <v>46090</v>
      </c>
      <c r="D257" s="94" t="str">
        <f>IF(SP_SUL!D260="","*",SP_SUL!D260)</f>
        <v>E42</v>
      </c>
      <c r="E257" s="94" t="str">
        <f>IF(SP_SUL!H260="","*",SP_SUL!H260)</f>
        <v>ZBV3</v>
      </c>
      <c r="F257" s="100" t="str">
        <f>IF(SP_SUL!M260="","*",SP_SUL!M260)</f>
        <v>ZBM</v>
      </c>
      <c r="G257" s="95" t="str">
        <f>IF(SP_SUL!I260="","*",SP_SUL!I260)</f>
        <v>ZBV3</v>
      </c>
      <c r="H257" s="95" t="str">
        <f>IF(SP_SUL!AB260="","*",SP_SUL!AB260)</f>
        <v>FIXO + ESCALA</v>
      </c>
      <c r="I257" s="95" t="str">
        <f>IF(SP_SUL!AC260="","*",SP_SUL!AC260)</f>
        <v>ACIONAMENTO</v>
      </c>
      <c r="J257" s="96" t="str">
        <f>IF(SP_SUL!AA260="","*",SP_SUL!AA260)</f>
        <v>3 (Lucas + Francisco + Escala)</v>
      </c>
      <c r="K257" s="97">
        <f>IF(SP_SUL!AD260="","*",SP_SUL!AD260)</f>
        <v>0.33333333333333331</v>
      </c>
    </row>
    <row r="258" spans="2:11" hidden="1">
      <c r="B258" s="94" t="str">
        <f>IF(SP_SUL!Y261="","*",SP_SUL!Y261)</f>
        <v>OPORTUNIDADE</v>
      </c>
      <c r="C258" s="95">
        <f>IF(SP_SUL!B261="","*",SP_SUL!B261)</f>
        <v>46090</v>
      </c>
      <c r="D258" s="94" t="str">
        <f>IF(SP_SUL!D261="","*",SP_SUL!D261)</f>
        <v>EDSON/NIVALDO (TP-819)</v>
      </c>
      <c r="E258" s="94" t="str">
        <f>IF(SP_SUL!H261="","*",SP_SUL!H261)</f>
        <v>-</v>
      </c>
      <c r="F258" s="100" t="str">
        <f>IF(SP_SUL!M261="","*",SP_SUL!M261)</f>
        <v>ZXI-ZVK</v>
      </c>
      <c r="G258" s="95" t="str">
        <f>IF(SP_SUL!I261="","*",SP_SUL!I261)</f>
        <v>-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OPORTUNIDADE</v>
      </c>
      <c r="C259" s="95">
        <f>IF(SP_SUL!B262="","*",SP_SUL!B262)</f>
        <v>46090</v>
      </c>
      <c r="D259" s="94" t="str">
        <f>IF(SP_SUL!D262="","*",SP_SUL!D262)</f>
        <v>ROGÉRIO (TP-730)</v>
      </c>
      <c r="E259" s="94" t="str">
        <f>IF(SP_SUL!H262="","*",SP_SUL!H262)</f>
        <v>ZYU1</v>
      </c>
      <c r="F259" s="100" t="str">
        <f>IF(SP_SUL!M262="","*",SP_SUL!M262)</f>
        <v>ZYU</v>
      </c>
      <c r="G259" s="95" t="str">
        <f>IF(SP_SUL!I262="","*",SP_SUL!I262)</f>
        <v>-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OPORTUNIDADE</v>
      </c>
      <c r="C260" s="95">
        <f>IF(SP_SUL!B263="","*",SP_SUL!B263)</f>
        <v>46090</v>
      </c>
      <c r="D260" s="94" t="str">
        <f>IF(SP_SUL!D263="","*",SP_SUL!D263)</f>
        <v>W59</v>
      </c>
      <c r="E260" s="94" t="str">
        <f>IF(SP_SUL!H263="","*",SP_SUL!H263)</f>
        <v>198ZYU2</v>
      </c>
      <c r="F260" s="100" t="str">
        <f>IF(SP_SUL!M263="","*",SP_SUL!M263)</f>
        <v>ZYU</v>
      </c>
      <c r="G260" s="95" t="str">
        <f>IF(SP_SUL!I263="","*",SP_SUL!I263)</f>
        <v>198ZYU2</v>
      </c>
      <c r="H260" s="95" t="str">
        <f>IF(SP_SUL!AB263="","*",SP_SUL!AB263)</f>
        <v>FIXO</v>
      </c>
      <c r="I260" s="95" t="str">
        <f>IF(SP_SUL!AC263="","*",SP_SUL!AC263)</f>
        <v>ACIONAMENTO</v>
      </c>
      <c r="J260" s="96" t="str">
        <f>IF(SP_SUL!AA263="","*",SP_SUL!AA263)</f>
        <v>2 (Palazi + auxiliar)</v>
      </c>
      <c r="K260" s="97">
        <f>IF(SP_SUL!AD263="","*",SP_SUL!AD263)</f>
        <v>0.29166666666666669</v>
      </c>
    </row>
    <row r="261" spans="2:11" hidden="1">
      <c r="B261" s="94" t="str">
        <f>IF(SP_SUL!Y264="","*",SP_SUL!Y264)</f>
        <v>OPORTUNIDADE</v>
      </c>
      <c r="C261" s="95">
        <f>IF(SP_SUL!B264="","*",SP_SUL!B264)</f>
        <v>46090</v>
      </c>
      <c r="D261" s="94" t="str">
        <f>IF(SP_SUL!D264="","*",SP_SUL!D264)</f>
        <v>OSMAR (TMA-677)</v>
      </c>
      <c r="E261" s="94" t="str">
        <f>IF(SP_SUL!H264="","*",SP_SUL!H264)</f>
        <v>-</v>
      </c>
      <c r="F261" s="100" t="str">
        <f>IF(SP_SUL!M264="","*",SP_SUL!M264)</f>
        <v>ZYU</v>
      </c>
      <c r="G261" s="95" t="str">
        <f>IF(SP_SUL!I264="","*",SP_SUL!I264)</f>
        <v>-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OPORTUNIDADE</v>
      </c>
      <c r="C262" s="95">
        <f>IF(SP_SUL!B265="","*",SP_SUL!B265)</f>
        <v>46090</v>
      </c>
      <c r="D262" s="94" t="str">
        <f>IF(SP_SUL!D265="","*",SP_SUL!D265)</f>
        <v>JOSÉ  (TF-521)</v>
      </c>
      <c r="E262" s="94" t="str">
        <f>IF(SP_SUL!H265="","*",SP_SUL!H265)</f>
        <v>189ZFY</v>
      </c>
      <c r="F262" s="100" t="str">
        <f>IF(SP_SUL!M265="","*",SP_SUL!M265)</f>
        <v>ZDY-ZFY</v>
      </c>
      <c r="G262" s="95" t="str">
        <f>IF(SP_SUL!I265="","*",SP_SUL!I265)</f>
        <v>-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>
      <c r="B263" s="94" t="str">
        <f>IF(SP_SUL!Y266="","*",SP_SUL!Y266)</f>
        <v>OPORTUNIDADE</v>
      </c>
      <c r="C263" s="95">
        <f>IF(SP_SUL!B266="","*",SP_SUL!B266)</f>
        <v>46090</v>
      </c>
      <c r="D263" s="94" t="str">
        <f>IF(SP_SUL!D266="","*",SP_SUL!D266)</f>
        <v>V93</v>
      </c>
      <c r="E263" s="94" t="str">
        <f>IF(SP_SUL!H266="","*",SP_SUL!H266)</f>
        <v>ZXP-2</v>
      </c>
      <c r="F263" s="100" t="str">
        <f>IF(SP_SUL!M266="","*",SP_SUL!M266)</f>
        <v>ZXP-ZFY</v>
      </c>
      <c r="G263" s="95" t="str">
        <f>IF(SP_SUL!I266="","*",SP_SUL!I266)</f>
        <v>ZXP-2</v>
      </c>
      <c r="H263" s="95" t="str">
        <f>IF(SP_SUL!AB266="","*",SP_SUL!AB266)</f>
        <v>ESCALA</v>
      </c>
      <c r="I263" s="95" t="str">
        <f>IF(SP_SUL!AC266="","*",SP_SUL!AC266)</f>
        <v>AGD ACIONAMENTO PCM</v>
      </c>
      <c r="J263" s="96">
        <f>IF(SP_SUL!AA266="","*",SP_SUL!AA266)</f>
        <v>1</v>
      </c>
      <c r="K263" s="97">
        <f>IF(SP_SUL!AD266="","*",SP_SUL!AD266)</f>
        <v>0.33333333333333331</v>
      </c>
    </row>
    <row r="264" spans="2:11" hidden="1">
      <c r="B264" s="94" t="str">
        <f>IF(SP_SUL!Y267="","*",SP_SUL!Y267)</f>
        <v>OPORTUNIDADE</v>
      </c>
      <c r="C264" s="95">
        <f>IF(SP_SUL!B267="","*",SP_SUL!B267)</f>
        <v>46090</v>
      </c>
      <c r="D264" s="94" t="str">
        <f>IF(SP_SUL!D267="","*",SP_SUL!D267)</f>
        <v>ROBSON (TF-701)</v>
      </c>
      <c r="E264" s="94" t="str">
        <f>IF(SP_SUL!H267="","*",SP_SUL!H267)</f>
        <v>ZXP189</v>
      </c>
      <c r="F264" s="100" t="str">
        <f>IF(SP_SUL!M267="","*",SP_SUL!M267)</f>
        <v>ZXP-ZFY</v>
      </c>
      <c r="G264" s="95" t="str">
        <f>IF(SP_SUL!I267="","*",SP_SUL!I267)</f>
        <v>-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-</v>
      </c>
      <c r="K264" s="97" t="str">
        <f>IF(SP_SUL!AD267="","*",SP_SUL!AD267)</f>
        <v>*</v>
      </c>
    </row>
    <row r="265" spans="2:11" hidden="1">
      <c r="B265" s="94" t="str">
        <f>IF(SP_SUL!Y268="","*",SP_SUL!Y268)</f>
        <v>OPORTUNIDADE</v>
      </c>
      <c r="C265" s="95">
        <f>IF(SP_SUL!B268="","*",SP_SUL!B268)</f>
        <v>46090</v>
      </c>
      <c r="D265" s="94" t="str">
        <f>IF(SP_SUL!D268="","*",SP_SUL!D268)</f>
        <v>CARLOS (TP-722)</v>
      </c>
      <c r="E265" s="94" t="str">
        <f>IF(SP_SUL!H268="","*",SP_SUL!H268)</f>
        <v>-</v>
      </c>
      <c r="F265" s="100" t="str">
        <f>IF(SP_SUL!M268="","*",SP_SUL!M268)</f>
        <v>ZPS-ZCX</v>
      </c>
      <c r="G265" s="95" t="str">
        <f>IF(SP_SUL!I268="","*",SP_SUL!I268)</f>
        <v>-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OPORTUNIDADE</v>
      </c>
      <c r="C267" s="95">
        <f>IF(SP_SUL!B270="","*",SP_SUL!B270)</f>
        <v>46090</v>
      </c>
      <c r="D267" s="94" t="str">
        <f>IF(SP_SUL!D270="","*",SP_SUL!D270)</f>
        <v>A84</v>
      </c>
      <c r="E267" s="94" t="str">
        <f>IF(SP_SUL!H270="","*",SP_SUL!H270)</f>
        <v>ZKEZGA-2</v>
      </c>
      <c r="F267" s="100" t="str">
        <f>IF(SP_SUL!M270="","*",SP_SUL!M270)</f>
        <v>ZKE-ZEV</v>
      </c>
      <c r="G267" s="95" t="str">
        <f>IF(SP_SUL!I270="","*",SP_SUL!I270)</f>
        <v>ZEV-2</v>
      </c>
      <c r="H267" s="95" t="str">
        <f>IF(SP_SUL!AB270="","*",SP_SUL!AB270)</f>
        <v>FIXO</v>
      </c>
      <c r="I267" s="95" t="str">
        <f>IF(SP_SUL!AC270="","*",SP_SUL!AC270)</f>
        <v>ACIONAMENTO</v>
      </c>
      <c r="J267" s="96">
        <f>IF(SP_SUL!AA270="","*",SP_SUL!AA270)</f>
        <v>1</v>
      </c>
      <c r="K267" s="97">
        <f>IF(SP_SUL!AD270="","*",SP_SUL!AD270)</f>
        <v>0.35416666666666669</v>
      </c>
    </row>
    <row r="268" spans="2:11" hidden="1">
      <c r="B268" s="94" t="str">
        <f>IF(SP_SUL!Y271="","*",SP_SUL!Y271)</f>
        <v>OPORTUNIDADE</v>
      </c>
      <c r="C268" s="95">
        <f>IF(SP_SUL!B271="","*",SP_SUL!B271)</f>
        <v>46090</v>
      </c>
      <c r="D268" s="94" t="str">
        <f>IF(SP_SUL!D271="","*",SP_SUL!D271)</f>
        <v>CLEBISON (TP-728)</v>
      </c>
      <c r="E268" s="94" t="str">
        <f>IF(SP_SUL!H271="","*",SP_SUL!H271)</f>
        <v>-</v>
      </c>
      <c r="F268" s="100" t="str">
        <f>IF(SP_SUL!M271="","*",SP_SUL!M271)</f>
        <v>ZWW-ZKW</v>
      </c>
      <c r="G268" s="95" t="str">
        <f>IF(SP_SUL!I271="","*",SP_SUL!I271)</f>
        <v>-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OPORTUNIDADE</v>
      </c>
      <c r="C269" s="95">
        <f>IF(SP_SUL!B272="","*",SP_SUL!B272)</f>
        <v>46090</v>
      </c>
      <c r="D269" s="94" t="str">
        <f>IF(SP_SUL!D272="","*",SP_SUL!D272)</f>
        <v>ISMAEL(TP-726)</v>
      </c>
      <c r="E269" s="94" t="str">
        <f>IF(SP_SUL!H272="","*",SP_SUL!H272)</f>
        <v>-</v>
      </c>
      <c r="F269" s="100" t="str">
        <f>IF(SP_SUL!M272="","*",SP_SUL!M272)</f>
        <v>ZWW-ZKW</v>
      </c>
      <c r="G269" s="95" t="str">
        <f>IF(SP_SUL!I272="","*",SP_SUL!I272)</f>
        <v>-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OPORTUNIDADE</v>
      </c>
      <c r="C270" s="95">
        <f>IF(SP_SUL!B273="","*",SP_SUL!B273)</f>
        <v>46090</v>
      </c>
      <c r="D270" s="94" t="str">
        <f>IF(SP_SUL!D273="","*",SP_SUL!D273)</f>
        <v>W60</v>
      </c>
      <c r="E270" s="94" t="str">
        <f>IF(SP_SUL!H273="","*",SP_SUL!H273)</f>
        <v>ZEM1302</v>
      </c>
      <c r="F270" s="100" t="str">
        <f>IF(SP_SUL!M273="","*",SP_SUL!M273)</f>
        <v>ZYQ-ZEM</v>
      </c>
      <c r="G270" s="95" t="str">
        <f>IF(SP_SUL!I273="","*",SP_SUL!I273)</f>
        <v>ZEM1303</v>
      </c>
      <c r="H270" s="95" t="str">
        <f>IF(SP_SUL!AB273="","*",SP_SUL!AB273)</f>
        <v>FIXO</v>
      </c>
      <c r="I270" s="95" t="str">
        <f>IF(SP_SUL!AC273="","*",SP_SUL!AC273)</f>
        <v>ACIONAMENTO</v>
      </c>
      <c r="J270" s="96">
        <f>IF(SP_SUL!AA273="","*",SP_SUL!AA273)</f>
        <v>2</v>
      </c>
      <c r="K270" s="97">
        <f>IF(SP_SUL!AD273="","*",SP_SUL!AD273)</f>
        <v>0.29166666666666669</v>
      </c>
    </row>
    <row r="271" spans="2:11" hidden="1">
      <c r="B271" s="94" t="str">
        <f>IF(SP_SUL!Y274="","*",SP_SUL!Y274)</f>
        <v>OPORTUNIDADE</v>
      </c>
      <c r="C271" s="95">
        <f>IF(SP_SUL!B274="","*",SP_SUL!B274)</f>
        <v>46090</v>
      </c>
      <c r="D271" s="94" t="str">
        <f>IF(SP_SUL!D274="","*",SP_SUL!D274)</f>
        <v>EDSON (TP-780)</v>
      </c>
      <c r="E271" s="94" t="str">
        <f>IF(SP_SUL!H274="","*",SP_SUL!H274)</f>
        <v>-</v>
      </c>
      <c r="F271" s="100" t="str">
        <f>IF(SP_SUL!M274="","*",SP_SUL!M274)</f>
        <v>ZYQ-ZEM</v>
      </c>
      <c r="G271" s="95" t="str">
        <f>IF(SP_SUL!I274="","*",SP_SUL!I274)</f>
        <v>-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OPORTUNIDADE</v>
      </c>
      <c r="C272" s="95">
        <f>IF(SP_SUL!B275="","*",SP_SUL!B275)</f>
        <v>46090</v>
      </c>
      <c r="D272" s="94" t="str">
        <f>IF(SP_SUL!D275="","*",SP_SUL!D275)</f>
        <v>EDSON (TP-719)</v>
      </c>
      <c r="E272" s="94" t="str">
        <f>IF(SP_SUL!H275="","*",SP_SUL!H275)</f>
        <v>-</v>
      </c>
      <c r="F272" s="100" t="str">
        <f>IF(SP_SUL!M275="","*",SP_SUL!M275)</f>
        <v>ZYQ-ZEM</v>
      </c>
      <c r="G272" s="95" t="str">
        <f>IF(SP_SUL!I275="","*",SP_SUL!I275)</f>
        <v>-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OPORTUNIDADE</v>
      </c>
      <c r="C273" s="95">
        <f>IF(SP_SUL!B276="","*",SP_SUL!B276)</f>
        <v>46090</v>
      </c>
      <c r="D273" s="94" t="str">
        <f>IF(SP_SUL!D276="","*",SP_SUL!D276)</f>
        <v>V89</v>
      </c>
      <c r="E273" s="94" t="str">
        <f>IF(SP_SUL!H276="","*",SP_SUL!H276)</f>
        <v>ZEM130-1</v>
      </c>
      <c r="F273" s="100" t="str">
        <f>IF(SP_SUL!M276="","*",SP_SUL!M276)</f>
        <v>ZYQ-ZEM</v>
      </c>
      <c r="G273" s="95" t="str">
        <f>IF(SP_SUL!I276="","*",SP_SUL!I276)</f>
        <v>ZEM130-2</v>
      </c>
      <c r="H273" s="95" t="str">
        <f>IF(SP_SUL!AB276="","*",SP_SUL!AB276)</f>
        <v>FIXO</v>
      </c>
      <c r="I273" s="95" t="str">
        <f>IF(SP_SUL!AC276="","*",SP_SUL!AC276)</f>
        <v>ACIONAMENTO</v>
      </c>
      <c r="J273" s="96">
        <f>IF(SP_SUL!AA276="","*",SP_SUL!AA276)</f>
        <v>1</v>
      </c>
      <c r="K273" s="97">
        <f>IF(SP_SUL!AD276="","*",SP_SUL!AD276)</f>
        <v>0.35416666666666669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OPORTUNIDADE</v>
      </c>
      <c r="C275" s="95">
        <f>IF(SP_SUL!B278="","*",SP_SUL!B278)</f>
        <v>46090</v>
      </c>
      <c r="D275" s="94" t="str">
        <f>IF(SP_SUL!D278="","*",SP_SUL!D278)</f>
        <v>CAIQUE (TP-869)</v>
      </c>
      <c r="E275" s="94" t="str">
        <f>IF(SP_SUL!H278="","*",SP_SUL!H278)</f>
        <v>-</v>
      </c>
      <c r="F275" s="100" t="str">
        <f>IF(SP_SUL!M278="","*",SP_SUL!M278)</f>
        <v>ZEJ-ZEV</v>
      </c>
      <c r="G275" s="95" t="str">
        <f>IF(SP_SUL!I278="","*",SP_SUL!I278)</f>
        <v>-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OPORTUNIDADE</v>
      </c>
      <c r="C276" s="95">
        <f>IF(SP_SUL!B279="","*",SP_SUL!B279)</f>
        <v>46090</v>
      </c>
      <c r="D276" s="94" t="str">
        <f>IF(SP_SUL!D279="","*",SP_SUL!D279)</f>
        <v>MATEUS (TP-809)</v>
      </c>
      <c r="E276" s="94" t="str">
        <f>IF(SP_SUL!H279="","*",SP_SUL!H279)</f>
        <v>*</v>
      </c>
      <c r="F276" s="100" t="str">
        <f>IF(SP_SUL!M279="","*",SP_SUL!M279)</f>
        <v>ZEJ-ZEV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OPORTUNIDADE</v>
      </c>
      <c r="C277" s="95">
        <f>IF(SP_SUL!B280="","*",SP_SUL!B280)</f>
        <v>46090</v>
      </c>
      <c r="D277" s="94" t="str">
        <f>IF(SP_SUL!D280="","*",SP_SUL!D280)</f>
        <v>WALTER (TP-810)</v>
      </c>
      <c r="E277" s="94" t="str">
        <f>IF(SP_SUL!H280="","*",SP_SUL!H280)</f>
        <v>*</v>
      </c>
      <c r="F277" s="100" t="str">
        <f>IF(SP_SUL!M280="","*",SP_SUL!M280)</f>
        <v>ZEJ-ZEV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OPORTUNIDADE</v>
      </c>
      <c r="C278" s="95">
        <f>IF(SP_SUL!B281="","*",SP_SUL!B281)</f>
        <v>46090</v>
      </c>
      <c r="D278" s="94" t="str">
        <f>IF(SP_SUL!D281="","*",SP_SUL!D281)</f>
        <v>ADENISON (TP-810)</v>
      </c>
      <c r="E278" s="94" t="str">
        <f>IF(SP_SUL!H281="","*",SP_SUL!H281)</f>
        <v>*</v>
      </c>
      <c r="F278" s="100" t="str">
        <f>IF(SP_SUL!M281="","*",SP_SUL!M281)</f>
        <v>ZEJ-ZEV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OPORTUNIDADE</v>
      </c>
      <c r="C281" s="95">
        <f>IF(SP_SUL!B284="","*",SP_SUL!B284)</f>
        <v>46090</v>
      </c>
      <c r="D281" s="94" t="str">
        <f>IF(SP_SUL!D284="","*",SP_SUL!D284)</f>
        <v>MODERNIZAÇÃO TURMA 2</v>
      </c>
      <c r="E281" s="94" t="str">
        <f>IF(SP_SUL!H284="","*",SP_SUL!H284)</f>
        <v>-</v>
      </c>
      <c r="F281" s="100" t="str">
        <f>IF(SP_SUL!M284="","*",SP_SUL!M284)</f>
        <v>ZXW-ZEZ</v>
      </c>
      <c r="G281" s="95" t="str">
        <f>IF(SP_SUL!I284="","*",SP_SUL!I284)</f>
        <v>-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OPORTUNIDADE</v>
      </c>
      <c r="C282" s="95">
        <f>IF(SP_SUL!B285="","*",SP_SUL!B285)</f>
        <v>46090</v>
      </c>
      <c r="D282" s="94" t="str">
        <f>IF(SP_SUL!D285="","*",SP_SUL!D285)</f>
        <v>W61</v>
      </c>
      <c r="E282" s="94" t="str">
        <f>IF(SP_SUL!H285="","*",SP_SUL!H285)</f>
        <v>K67ZEV2</v>
      </c>
      <c r="F282" s="100" t="str">
        <f>IF(SP_SUL!M285="","*",SP_SUL!M285)</f>
        <v>ZXW</v>
      </c>
      <c r="G282" s="95" t="str">
        <f>IF(SP_SUL!I285="","*",SP_SUL!I285)</f>
        <v>K67ZEV2</v>
      </c>
      <c r="H282" s="95" t="str">
        <f>IF(SP_SUL!AB285="","*",SP_SUL!AB285)</f>
        <v>FIXO</v>
      </c>
      <c r="I282" s="95" t="str">
        <f>IF(SP_SUL!AC285="","*",SP_SUL!AC285)</f>
        <v>ACIONAMENTO</v>
      </c>
      <c r="J282" s="96">
        <f>IF(SP_SUL!AA285="","*",SP_SUL!AA285)</f>
        <v>1</v>
      </c>
      <c r="K282" s="97">
        <f>IF(SP_SUL!AD285="","*",SP_SUL!AD285)</f>
        <v>0.3125</v>
      </c>
    </row>
    <row r="283" spans="2:11" hidden="1">
      <c r="B283" s="94" t="str">
        <f>IF(SP_SUL!Y286="","*",SP_SUL!Y286)</f>
        <v>OPORTUNIDADE</v>
      </c>
      <c r="C283" s="95">
        <f>IF(SP_SUL!B286="","*",SP_SUL!B286)</f>
        <v>46090</v>
      </c>
      <c r="D283" s="94" t="str">
        <f>IF(SP_SUL!D286="","*",SP_SUL!D286)</f>
        <v>W62</v>
      </c>
      <c r="E283" s="94" t="str">
        <f>IF(SP_SUL!H286="","*",SP_SUL!H286)</f>
        <v>ZPT1051</v>
      </c>
      <c r="F283" s="100" t="str">
        <f>IF(SP_SUL!M286="","*",SP_SUL!M286)</f>
        <v>ZXW</v>
      </c>
      <c r="G283" s="95" t="str">
        <f>IF(SP_SUL!I286="","*",SP_SUL!I286)</f>
        <v>ZPTZDR</v>
      </c>
      <c r="H283" s="95" t="str">
        <f>IF(SP_SUL!AB286="","*",SP_SUL!AB286)</f>
        <v>FIXO</v>
      </c>
      <c r="I283" s="95" t="str">
        <f>IF(SP_SUL!AC286="","*",SP_SUL!AC286)</f>
        <v>ACIONAMENTO</v>
      </c>
      <c r="J283" s="96">
        <f>IF(SP_SUL!AA286="","*",SP_SUL!AA286)</f>
        <v>1</v>
      </c>
      <c r="K283" s="97">
        <f>IF(SP_SUL!AD286="","*",SP_SUL!AD286)</f>
        <v>0.29166666666666669</v>
      </c>
    </row>
    <row r="284" spans="2:11" hidden="1">
      <c r="B284" s="94" t="str">
        <f>IF(SP_SUL!Y287="","*",SP_SUL!Y287)</f>
        <v>OPORTUNIDADE</v>
      </c>
      <c r="C284" s="95">
        <f>IF(SP_SUL!B287="","*",SP_SUL!B287)</f>
        <v>46090</v>
      </c>
      <c r="D284" s="94" t="str">
        <f>IF(SP_SUL!D287="","*",SP_SUL!D287)</f>
        <v>CARLOS (TP-722)</v>
      </c>
      <c r="E284" s="94" t="str">
        <f>IF(SP_SUL!H287="","*",SP_SUL!H287)</f>
        <v>-</v>
      </c>
      <c r="F284" s="100" t="str">
        <f>IF(SP_SUL!M287="","*",SP_SUL!M287)</f>
        <v>ZXW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OPORTUNIDADE</v>
      </c>
      <c r="C285" s="95">
        <f>IF(SP_SUL!B288="","*",SP_SUL!B288)</f>
        <v>46090</v>
      </c>
      <c r="D285" s="94" t="str">
        <f>IF(SP_SUL!D288="","*",SP_SUL!D288)</f>
        <v>HUELTON (TP-725)</v>
      </c>
      <c r="E285" s="94" t="str">
        <f>IF(SP_SUL!H288="","*",SP_SUL!H288)</f>
        <v>-</v>
      </c>
      <c r="F285" s="100" t="str">
        <f>IF(SP_SUL!M288="","*",SP_SUL!M288)</f>
        <v>ZDC-ZXW</v>
      </c>
      <c r="G285" s="95" t="str">
        <f>IF(SP_SUL!I288="","*",SP_SUL!I288)</f>
        <v>-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OPORTUNIDADE</v>
      </c>
      <c r="C286" s="95">
        <f>IF(SP_SUL!B289="","*",SP_SUL!B289)</f>
        <v>46090</v>
      </c>
      <c r="D286" s="94" t="str">
        <f>IF(SP_SUL!D289="","*",SP_SUL!D289)</f>
        <v>V85</v>
      </c>
      <c r="E286" s="94" t="str">
        <f>IF(SP_SUL!H289="","*",SP_SUL!H289)</f>
        <v>ZPT1051</v>
      </c>
      <c r="F286" s="100" t="str">
        <f>IF(SP_SUL!M289="","*",SP_SUL!M289)</f>
        <v>ZTP-ZEV</v>
      </c>
      <c r="G286" s="95" t="str">
        <f>IF(SP_SUL!I289="","*",SP_SUL!I289)</f>
        <v>ZEV</v>
      </c>
      <c r="H286" s="95" t="str">
        <f>IF(SP_SUL!AB289="","*",SP_SUL!AB289)</f>
        <v>FIXO</v>
      </c>
      <c r="I286" s="95" t="str">
        <f>IF(SP_SUL!AC289="","*",SP_SUL!AC289)</f>
        <v>*</v>
      </c>
      <c r="J286" s="96">
        <f>IF(SP_SUL!AA289="","*",SP_SUL!AA289)</f>
        <v>1</v>
      </c>
      <c r="K286" s="97">
        <f>IF(SP_SUL!AD289="","*",SP_SUL!AD289)</f>
        <v>0.3125</v>
      </c>
    </row>
    <row r="287" spans="2:11" hidden="1">
      <c r="B287" s="94" t="str">
        <f>IF(SP_SUL!Y290="","*",SP_SUL!Y290)</f>
        <v>OPORTUNIDADE</v>
      </c>
      <c r="C287" s="95">
        <f>IF(SP_SUL!B290="","*",SP_SUL!B290)</f>
        <v>46090</v>
      </c>
      <c r="D287" s="94" t="str">
        <f>IF(SP_SUL!D290="","*",SP_SUL!D290)</f>
        <v>A85</v>
      </c>
      <c r="E287" s="94" t="str">
        <f>IF(SP_SUL!H290="","*",SP_SUL!H290)</f>
        <v>ZDRZPT</v>
      </c>
      <c r="F287" s="100" t="str">
        <f>IF(SP_SUL!M290="","*",SP_SUL!M290)</f>
        <v>ZPT-ZPG-ZPT</v>
      </c>
      <c r="G287" s="95" t="str">
        <f>IF(SP_SUL!I290="","*",SP_SUL!I290)</f>
        <v>ZPG</v>
      </c>
      <c r="H287" s="95" t="str">
        <f>IF(SP_SUL!AB290="","*",SP_SUL!AB290)</f>
        <v>FIXO</v>
      </c>
      <c r="I287" s="95" t="str">
        <f>IF(SP_SUL!AC290="","*",SP_SUL!AC290)</f>
        <v>*</v>
      </c>
      <c r="J287" s="96">
        <f>IF(SP_SUL!AA290="","*",SP_SUL!AA290)</f>
        <v>1</v>
      </c>
      <c r="K287" s="97">
        <f>IF(SP_SUL!AD290="","*",SP_SUL!AD290)</f>
        <v>0.45833333333333331</v>
      </c>
    </row>
    <row r="288" spans="2:11" hidden="1">
      <c r="B288" s="94" t="str">
        <f>IF(SP_SUL!Y291="","*",SP_SUL!Y291)</f>
        <v>OPORTUNIDADE</v>
      </c>
      <c r="C288" s="95">
        <f>IF(SP_SUL!B291="","*",SP_SUL!B291)</f>
        <v>46090</v>
      </c>
      <c r="D288" s="94" t="str">
        <f>IF(SP_SUL!D291="","*",SP_SUL!D291)</f>
        <v>EXPANSÃO TURMA 1</v>
      </c>
      <c r="E288" s="94" t="str">
        <f>IF(SP_SUL!H291="","*",SP_SUL!H291)</f>
        <v>-</v>
      </c>
      <c r="F288" s="100" t="str">
        <f>IF(SP_SUL!M291="","*",SP_SUL!M291)</f>
        <v>ZGM-109</v>
      </c>
      <c r="G288" s="95" t="str">
        <f>IF(SP_SUL!I291="","*",SP_SUL!I291)</f>
        <v>-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OPORTUNIDADE</v>
      </c>
      <c r="C289" s="95">
        <f>IF(SP_SUL!B292="","*",SP_SUL!B292)</f>
        <v>46090</v>
      </c>
      <c r="D289" s="94" t="str">
        <f>IF(SP_SUL!D292="","*",SP_SUL!D292)</f>
        <v>DIEGO (TF-42)</v>
      </c>
      <c r="E289" s="94" t="str">
        <f>IF(SP_SUL!H292="","*",SP_SUL!H292)</f>
        <v>-</v>
      </c>
      <c r="F289" s="100" t="str">
        <f>IF(SP_SUL!M292="","*",SP_SUL!M292)</f>
        <v>ZGM-109</v>
      </c>
      <c r="G289" s="95" t="str">
        <f>IF(SP_SUL!I292="","*",SP_SUL!I292)</f>
        <v>-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-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*</v>
      </c>
      <c r="C291" s="95" t="str">
        <f>IF(SP_SUL!B294="","*",SP_SUL!B294)</f>
        <v>*</v>
      </c>
      <c r="D291" s="94" t="str">
        <f>IF(SP_SUL!D294="","*",SP_SUL!D294)</f>
        <v>*</v>
      </c>
      <c r="E291" s="94" t="str">
        <f>IF(SP_SUL!H294="","*",SP_SUL!H294)</f>
        <v>*</v>
      </c>
      <c r="F291" s="100" t="str">
        <f>IF(SP_SUL!M294="","*",SP_SUL!M294)</f>
        <v>-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*</v>
      </c>
      <c r="K291" s="97" t="str">
        <f>IF(SP_SUL!AD294="","*",SP_SUL!AD294)</f>
        <v>*</v>
      </c>
    </row>
    <row r="292" spans="2:11" hidden="1">
      <c r="B292" s="94" t="str">
        <f>IF(SP_SUL!Y295="","*",SP_SUL!Y295)</f>
        <v>*</v>
      </c>
      <c r="C292" s="95" t="str">
        <f>IF(SP_SUL!B295="","*",SP_SUL!B295)</f>
        <v>*</v>
      </c>
      <c r="D292" s="94" t="str">
        <f>IF(SP_SUL!D295="","*",SP_SUL!D295)</f>
        <v>*</v>
      </c>
      <c r="E292" s="94" t="str">
        <f>IF(SP_SUL!H295="","*",SP_SUL!H295)</f>
        <v>*</v>
      </c>
      <c r="F292" s="100" t="str">
        <f>IF(SP_SUL!M295="","*",SP_SUL!M295)</f>
        <v>-</v>
      </c>
      <c r="G292" s="95" t="str">
        <f>IF(SP_SUL!I295="","*",SP_SUL!I295)</f>
        <v>*</v>
      </c>
      <c r="H292" s="95" t="str">
        <f>IF(SP_SUL!AB295="","*",SP_SUL!AB295)</f>
        <v>*</v>
      </c>
      <c r="I292" s="95" t="str">
        <f>IF(SP_SUL!AC295="","*",SP_SUL!AC295)</f>
        <v>*</v>
      </c>
      <c r="J292" s="96" t="str">
        <f>IF(SP_SUL!AA295="","*",SP_SUL!AA295)</f>
        <v>*</v>
      </c>
      <c r="K292" s="97" t="str">
        <f>IF(SP_SUL!AD295="","*",SP_SUL!AD295)</f>
        <v>*</v>
      </c>
    </row>
    <row r="293" spans="2:11" hidden="1">
      <c r="B293" s="94" t="str">
        <f>IF(SP_SUL!Y296="","*",SP_SUL!Y296)</f>
        <v>*</v>
      </c>
      <c r="C293" s="95" t="str">
        <f>IF(SP_SUL!B296="","*",SP_SUL!B296)</f>
        <v>*</v>
      </c>
      <c r="D293" s="94" t="str">
        <f>IF(SP_SUL!D296="","*",SP_SUL!D296)</f>
        <v>*</v>
      </c>
      <c r="E293" s="94" t="str">
        <f>IF(SP_SUL!H296="","*",SP_SUL!H296)</f>
        <v>*</v>
      </c>
      <c r="F293" s="100" t="str">
        <f>IF(SP_SUL!M296="","*",SP_SUL!M296)</f>
        <v>-</v>
      </c>
      <c r="G293" s="95" t="str">
        <f>IF(SP_SUL!I296="","*",SP_SUL!I296)</f>
        <v>*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*</v>
      </c>
      <c r="K293" s="97" t="str">
        <f>IF(SP_SUL!AD296="","*",SP_SUL!AD296)</f>
        <v>*</v>
      </c>
    </row>
    <row r="294" spans="2:11" hidden="1">
      <c r="B294" s="94" t="str">
        <f>IF(SP_SUL!Y297="","*",SP_SUL!Y297)</f>
        <v>*</v>
      </c>
      <c r="C294" s="95" t="str">
        <f>IF(SP_SUL!B297="","*",SP_SUL!B297)</f>
        <v>*</v>
      </c>
      <c r="D294" s="94" t="str">
        <f>IF(SP_SUL!D297="","*",SP_SUL!D297)</f>
        <v>*</v>
      </c>
      <c r="E294" s="94" t="str">
        <f>IF(SP_SUL!H297="","*",SP_SUL!H297)</f>
        <v>*</v>
      </c>
      <c r="F294" s="100" t="str">
        <f>IF(SP_SUL!M297="","*",SP_SUL!M297)</f>
        <v>-</v>
      </c>
      <c r="G294" s="95" t="str">
        <f>IF(SP_SUL!I297="","*",SP_SUL!I297)</f>
        <v>*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ROBSON (TF-701)</v>
      </c>
      <c r="E306" s="94" t="str">
        <f>IF(SP_SUL!H310="","*",SP_SUL!H310)</f>
        <v>-</v>
      </c>
      <c r="F306" s="100" t="str">
        <f>IF(SP_SUL!M310="","*",SP_SUL!M310)</f>
        <v>ZDY-ZFY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9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I264" workbookViewId="0">
      <selection activeCell="A2" sqref="A2:T289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3"/>
      <c r="B1" s="224"/>
      <c r="C1" s="225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6" t="s">
        <v>1010</v>
      </c>
      <c r="Q1" s="227"/>
      <c r="R1" s="111"/>
      <c r="S1" s="84"/>
      <c r="T1" s="86"/>
      <c r="U1" s="228" t="s">
        <v>1438</v>
      </c>
      <c r="V1" s="228"/>
      <c r="W1" s="228"/>
    </row>
    <row r="2" spans="1:23" ht="15" customHeight="1">
      <c r="A2" s="87" t="s">
        <v>1439</v>
      </c>
      <c r="B2" s="87" t="s">
        <v>1440</v>
      </c>
      <c r="C2" s="87" t="s">
        <v>376</v>
      </c>
      <c r="D2" s="88" t="s">
        <v>962</v>
      </c>
      <c r="E2" s="88" t="s">
        <v>4</v>
      </c>
      <c r="F2" s="88" t="s">
        <v>1441</v>
      </c>
      <c r="G2" s="88" t="s">
        <v>437</v>
      </c>
      <c r="H2" s="88" t="s">
        <v>951</v>
      </c>
      <c r="I2" s="88" t="s">
        <v>953</v>
      </c>
      <c r="J2" s="88" t="s">
        <v>954</v>
      </c>
      <c r="K2" s="88" t="s">
        <v>957</v>
      </c>
      <c r="L2" s="88" t="s">
        <v>5</v>
      </c>
      <c r="M2" s="124" t="s">
        <v>1</v>
      </c>
      <c r="N2" s="112" t="s">
        <v>955</v>
      </c>
      <c r="O2" s="112" t="s">
        <v>956</v>
      </c>
      <c r="P2" s="89" t="s">
        <v>958</v>
      </c>
      <c r="Q2" s="89" t="s">
        <v>959</v>
      </c>
      <c r="R2" s="112" t="s">
        <v>960</v>
      </c>
      <c r="S2" s="90" t="s">
        <v>1442</v>
      </c>
      <c r="T2" s="91" t="s">
        <v>965</v>
      </c>
      <c r="U2" s="138">
        <f ca="1">TODAY()-1</f>
        <v>46088</v>
      </c>
      <c r="V2" s="138">
        <f ca="1">U2-1</f>
        <v>46087</v>
      </c>
      <c r="W2" s="138">
        <f ca="1">V2-1</f>
        <v>46086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1115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>
        <f ca="1">_xlfn.XLOOKUP(G4&amp;$W$2,BS_CONTROLE[CHAVE],BS_CONTROLE[Quantidade_11],"-")</f>
        <v>60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>
        <f ca="1">_xlfn.XLOOKUP(G7&amp;$U$2,BS_CONTROLE[CHAVE],BS_CONTROLE[Quantidade_11],"-")</f>
        <v>1020</v>
      </c>
      <c r="V7" s="137">
        <f ca="1">_xlfn.XLOOKUP(G7&amp;$V$2,BS_CONTROLE[CHAVE],BS_CONTROLE[Quantidade_11],"-")</f>
        <v>340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2</v>
      </c>
      <c r="V8" s="137">
        <f ca="1">_xlfn.XLOOKUP(G8&amp;$V$2,BS_CONTROLE[CHAVE],BS_CONTROLE[Quantidade_11],"-")</f>
        <v>4</v>
      </c>
      <c r="W8" s="137">
        <f ca="1">_xlfn.XLOOKUP(G8&amp;$W$2,BS_CONTROLE[CHAVE],BS_CONTROLE[Quantidade_11],"-")</f>
        <v>1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1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1115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>
        <f ca="1">_xlfn.XLOOKUP(G11&amp;$W$2,BS_CONTROLE[CHAVE],BS_CONTROLE[Quantidade_11],"-")</f>
        <v>300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2</v>
      </c>
      <c r="V12" s="137">
        <f ca="1">_xlfn.XLOOKUP(G12&amp;$V$2,BS_CONTROLE[CHAVE],BS_CONTROLE[Quantidade_11],"-")</f>
        <v>4</v>
      </c>
      <c r="W12" s="137">
        <f ca="1">_xlfn.XLOOKUP(G12&amp;$W$2,BS_CONTROLE[CHAVE],BS_CONTROLE[Quantidade_11],"-")</f>
        <v>1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0</v>
      </c>
      <c r="V13" s="137">
        <f ca="1">_xlfn.XLOOKUP(G13&amp;$V$2,BS_CONTROLE[CHAVE],BS_CONTROLE[Quantidade_11],"-")</f>
        <v>500</v>
      </c>
      <c r="W13" s="137">
        <f ca="1">_xlfn.XLOOKUP(G13&amp;$W$2,BS_CONTROLE[CHAVE],BS_CONTROLE[Quantidade_11],"-")</f>
        <v>1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>
        <f ca="1">_xlfn.XLOOKUP(G14&amp;$V$2,BS_CONTROLE[CHAVE],BS_CONTROLE[Quantidade_11],"-")</f>
        <v>0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>
        <f ca="1">_xlfn.XLOOKUP(G15&amp;$U$2,BS_CONTROLE[CHAVE],BS_CONTROLE[Quantidade_11],"-")</f>
        <v>1</v>
      </c>
      <c r="V15" s="137">
        <f ca="1">_xlfn.XLOOKUP(G15&amp;$V$2,BS_CONTROLE[CHAVE],BS_CONTROLE[Quantidade_11],"-")</f>
        <v>400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30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2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0</v>
      </c>
      <c r="V19" s="137">
        <f ca="1">_xlfn.XLOOKUP(G19&amp;$V$2,BS_CONTROLE[CHAVE],BS_CONTROLE[Quantidade_11],"-")</f>
        <v>2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>
        <f ca="1">_xlfn.XLOOKUP(G21&amp;$W$2,BS_CONTROLE[CHAVE],BS_CONTROLE[Quantidade_11],"-")</f>
        <v>300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 t="str">
        <f ca="1">_xlfn.XLOOKUP(G22&amp;$U$2,BS_CONTROLE[CHAVE],BS_CONTROLE[Quantidade_11],"-")</f>
        <v>-</v>
      </c>
      <c r="V22" s="137">
        <f ca="1">_xlfn.XLOOKUP(G22&amp;$V$2,BS_CONTROLE[CHAVE],BS_CONTROLE[Quantidade_11],"-")</f>
        <v>0</v>
      </c>
      <c r="W22" s="137">
        <f ca="1">_xlfn.XLOOKUP(G22&amp;$W$2,BS_CONTROLE[CHAVE],BS_CONTROLE[Quantidade_11],"-")</f>
        <v>0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>
        <f ca="1">_xlfn.XLOOKUP(G23&amp;$U$2,BS_CONTROLE[CHAVE],BS_CONTROLE[Quantidade_11],"-")</f>
        <v>0</v>
      </c>
      <c r="V23" s="137" t="str">
        <f ca="1">_xlfn.XLOOKUP(G23&amp;$V$2,BS_CONTROLE[CHAVE],BS_CONTROLE[Quantidade_11],"-")</f>
        <v>-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>
        <f ca="1">_xlfn.XLOOKUP(G25&amp;$U$2,BS_CONTROLE[CHAVE],BS_CONTROLE[Quantidade_11],"-")</f>
        <v>0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>
        <f ca="1">_xlfn.XLOOKUP(G27&amp;$W$2,BS_CONTROLE[CHAVE],BS_CONTROLE[Quantidade_11],"-")</f>
        <v>60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>
        <f ca="1">_xlfn.XLOOKUP(G28&amp;$V$2,BS_CONTROLE[CHAVE],BS_CONTROLE[Quantidade_11],"-")</f>
        <v>312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 t="str">
        <f ca="1">_xlfn.XLOOKUP(G30&amp;$U$2,BS_CONTROLE[CHAVE],BS_CONTROLE[Quantidade_11],"-")</f>
        <v>-</v>
      </c>
      <c r="V30" s="137">
        <f ca="1">_xlfn.XLOOKUP(G30&amp;$V$2,BS_CONTROLE[CHAVE],BS_CONTROLE[Quantidade_11],"-")</f>
        <v>1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>
        <f ca="1">_xlfn.XLOOKUP(G32&amp;$V$2,BS_CONTROLE[CHAVE],BS_CONTROLE[Quantidade_11],"-")</f>
        <v>32</v>
      </c>
      <c r="W32" s="137">
        <f ca="1">_xlfn.XLOOKUP(G32&amp;$W$2,BS_CONTROLE[CHAVE],BS_CONTROLE[Quantidade_11],"-")</f>
        <v>25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0</v>
      </c>
      <c r="V33" s="137">
        <f ca="1">_xlfn.XLOOKUP(G33&amp;$V$2,BS_CONTROLE[CHAVE],BS_CONTROLE[Quantidade_11],"-")</f>
        <v>70</v>
      </c>
      <c r="W33" s="137">
        <f ca="1">_xlfn.XLOOKUP(G33&amp;$W$2,BS_CONTROLE[CHAVE],BS_CONTROLE[Quantidade_11],"-")</f>
        <v>30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2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2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>
        <f ca="1">_xlfn.XLOOKUP(G36&amp;$V$2,BS_CONTROLE[CHAVE],BS_CONTROLE[Quantidade_11],"-")</f>
        <v>1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>
        <f ca="1">_xlfn.XLOOKUP(G37&amp;$V$2,BS_CONTROLE[CHAVE],BS_CONTROLE[Quantidade_11],"-")</f>
        <v>10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>
        <f ca="1">_xlfn.XLOOKUP(G38&amp;$U$2,BS_CONTROLE[CHAVE],BS_CONTROLE[Quantidade_11],"-")</f>
        <v>0</v>
      </c>
      <c r="V38" s="137">
        <f ca="1">_xlfn.XLOOKUP(G38&amp;$V$2,BS_CONTROLE[CHAVE],BS_CONTROLE[Quantidade_11],"-")</f>
        <v>500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>
        <f ca="1">_xlfn.XLOOKUP(G39&amp;$V$2,BS_CONTROLE[CHAVE],BS_CONTROLE[Quantidade_11],"-")</f>
        <v>1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>
        <f ca="1">_xlfn.XLOOKUP(G40&amp;$V$2,BS_CONTROLE[CHAVE],BS_CONTROLE[Quantidade_11],"-")</f>
        <v>500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>
        <f ca="1">_xlfn.XLOOKUP(G41&amp;$V$2,BS_CONTROLE[CHAVE],BS_CONTROLE[Quantidade_11],"-")</f>
        <v>1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>
        <f ca="1">_xlfn.XLOOKUP(G42&amp;$V$2,BS_CONTROLE[CHAVE],BS_CONTROLE[Quantidade_11],"-")</f>
        <v>1</v>
      </c>
      <c r="W42" s="137">
        <f ca="1">_xlfn.XLOOKUP(G42&amp;$W$2,BS_CONTROLE[CHAVE],BS_CONTROLE[Quantidade_11],"-")</f>
        <v>0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 t="str">
        <f ca="1">_xlfn.XLOOKUP(G43&amp;$U$2,BS_CONTROLE[CHAVE],BS_CONTROLE[Quantidade_11],"-")</f>
        <v>-</v>
      </c>
      <c r="V43" s="137" t="str">
        <f ca="1">_xlfn.XLOOKUP(G43&amp;$V$2,BS_CONTROLE[CHAVE],BS_CONTROLE[Quantidade_11],"-")</f>
        <v>-</v>
      </c>
      <c r="W43" s="137">
        <f ca="1">_xlfn.XLOOKUP(G43&amp;$W$2,BS_CONTROLE[CHAVE],BS_CONTROLE[Quantidade_11],"-")</f>
        <v>60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>
        <f ca="1">_xlfn.XLOOKUP(G44&amp;$U$2,BS_CONTROLE[CHAVE],BS_CONTROLE[Quantidade_11],"-")</f>
        <v>1</v>
      </c>
      <c r="V44" s="137">
        <f ca="1">_xlfn.XLOOKUP(G44&amp;$V$2,BS_CONTROLE[CHAVE],BS_CONTROLE[Quantidade_11],"-")</f>
        <v>400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>
        <f ca="1">_xlfn.XLOOKUP(G45&amp;$V$2,BS_CONTROLE[CHAVE],BS_CONTROLE[Quantidade_11],"-")</f>
        <v>1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1</v>
      </c>
      <c r="W46" s="137">
        <f ca="1">_xlfn.XLOOKUP(G46&amp;$W$2,BS_CONTROLE[CHAVE],BS_CONTROLE[Quantidade_11],"-")</f>
        <v>1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 t="str">
        <f ca="1">_xlfn.XLOOKUP(G47&amp;$U$2,BS_CONTROLE[CHAVE],BS_CONTROLE[Quantidade_11],"-")</f>
        <v>-</v>
      </c>
      <c r="V47" s="137">
        <f ca="1">_xlfn.XLOOKUP(G47&amp;$V$2,BS_CONTROLE[CHAVE],BS_CONTROLE[Quantidade_11],"-")</f>
        <v>1</v>
      </c>
      <c r="W47" s="137">
        <f ca="1">_xlfn.XLOOKUP(G47&amp;$W$2,BS_CONTROLE[CHAVE],BS_CONTROLE[Quantidade_11],"-")</f>
        <v>0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>
        <f ca="1">_xlfn.XLOOKUP(G48&amp;$V$2,BS_CONTROLE[CHAVE],BS_CONTROLE[Quantidade_11],"-")</f>
        <v>1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0</v>
      </c>
      <c r="V49" s="137">
        <f ca="1">_xlfn.XLOOKUP(G49&amp;$V$2,BS_CONTROLE[CHAVE],BS_CONTROLE[Quantidade_11],"-")</f>
        <v>1115</v>
      </c>
      <c r="W49" s="137">
        <f ca="1">_xlfn.XLOOKUP(G49&amp;$W$2,BS_CONTROLE[CHAVE],BS_CONTROLE[Quantidade_11],"-")</f>
        <v>0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0</v>
      </c>
      <c r="V50" s="137">
        <f ca="1">_xlfn.XLOOKUP(G50&amp;$V$2,BS_CONTROLE[CHAVE],BS_CONTROLE[Quantidade_11],"-")</f>
        <v>500</v>
      </c>
      <c r="W50" s="137">
        <f ca="1">_xlfn.XLOOKUP(G50&amp;$W$2,BS_CONTROLE[CHAVE],BS_CONTROLE[Quantidade_11],"-")</f>
        <v>1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>
        <f ca="1">_xlfn.XLOOKUP(G51&amp;$U$2,BS_CONTROLE[CHAVE],BS_CONTROLE[Quantidade_11],"-")</f>
        <v>0</v>
      </c>
      <c r="V51" s="137" t="str">
        <f ca="1">_xlfn.XLOOKUP(G51&amp;$V$2,BS_CONTROLE[CHAVE],BS_CONTROLE[Quantidade_11],"-")</f>
        <v>-</v>
      </c>
      <c r="W51" s="137">
        <f ca="1">_xlfn.XLOOKUP(G51&amp;$W$2,BS_CONTROLE[CHAVE],BS_CONTROLE[Quantidade_11],"-")</f>
        <v>30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>
        <f ca="1">_xlfn.XLOOKUP(G53&amp;$U$2,BS_CONTROLE[CHAVE],BS_CONTROLE[Quantidade_11],"-")</f>
        <v>0</v>
      </c>
      <c r="V53" s="137">
        <f ca="1">_xlfn.XLOOKUP(G53&amp;$V$2,BS_CONTROLE[CHAVE],BS_CONTROLE[Quantidade_11],"-")</f>
        <v>0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>
        <f ca="1">_xlfn.XLOOKUP(G54&amp;$U$2,BS_CONTROLE[CHAVE],BS_CONTROLE[Quantidade_11],"-")</f>
        <v>1020</v>
      </c>
      <c r="V54" s="137">
        <f ca="1">_xlfn.XLOOKUP(G54&amp;$V$2,BS_CONTROLE[CHAVE],BS_CONTROLE[Quantidade_11],"-")</f>
        <v>340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25</v>
      </c>
      <c r="V55" s="137">
        <f ca="1">_xlfn.XLOOKUP(G55&amp;$V$2,BS_CONTROLE[CHAVE],BS_CONTROLE[Quantidade_11],"-")</f>
        <v>25</v>
      </c>
      <c r="W55" s="137">
        <f ca="1">_xlfn.XLOOKUP(G55&amp;$W$2,BS_CONTROLE[CHAVE],BS_CONTROLE[Quantidade_11],"-")</f>
        <v>30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 t="str">
        <f ca="1">_xlfn.XLOOKUP(G56&amp;$U$2,BS_CONTROLE[CHAVE],BS_CONTROLE[Quantidade_11],"-")</f>
        <v>-</v>
      </c>
      <c r="V56" s="137" t="str">
        <f ca="1">_xlfn.XLOOKUP(G56&amp;$V$2,BS_CONTROLE[CHAVE],BS_CONTROLE[Quantidade_11],"-")</f>
        <v>-</v>
      </c>
      <c r="W56" s="137">
        <f ca="1">_xlfn.XLOOKUP(G56&amp;$W$2,BS_CONTROLE[CHAVE],BS_CONTROLE[Quantidade_11],"-")</f>
        <v>300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2</v>
      </c>
      <c r="V57" s="137">
        <f ca="1">_xlfn.XLOOKUP(G57&amp;$V$2,BS_CONTROLE[CHAVE],BS_CONTROLE[Quantidade_11],"-")</f>
        <v>4</v>
      </c>
      <c r="W57" s="137">
        <f ca="1">_xlfn.XLOOKUP(G57&amp;$W$2,BS_CONTROLE[CHAVE],BS_CONTROLE[Quantidade_11],"-")</f>
        <v>1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 t="str">
        <f ca="1">_xlfn.XLOOKUP(G58&amp;$U$2,BS_CONTROLE[CHAVE],BS_CONTROLE[Quantidade_11],"-")</f>
        <v>-</v>
      </c>
      <c r="V58" s="137">
        <f ca="1">_xlfn.XLOOKUP(G58&amp;$V$2,BS_CONTROLE[CHAVE],BS_CONTROLE[Quantidade_11],"-")</f>
        <v>0</v>
      </c>
      <c r="W58" s="137">
        <f ca="1">_xlfn.XLOOKUP(G58&amp;$W$2,BS_CONTROLE[CHAVE],BS_CONTROLE[Quantidade_11],"-")</f>
        <v>1560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30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 t="str">
        <f ca="1">_xlfn.XLOOKUP(G60&amp;$U$2,BS_CONTROLE[CHAVE],BS_CONTROLE[Quantidade_11],"-")</f>
        <v>-</v>
      </c>
      <c r="V60" s="137">
        <f ca="1">_xlfn.XLOOKUP(G60&amp;$V$2,BS_CONTROLE[CHAVE],BS_CONTROLE[Quantidade_11],"-")</f>
        <v>0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 t="str">
        <f ca="1">_xlfn.XLOOKUP(G64&amp;$U$2,BS_CONTROLE[CHAVE],BS_CONTROLE[Quantidade_11],"-")</f>
        <v>-</v>
      </c>
      <c r="V64" s="137">
        <f ca="1">_xlfn.XLOOKUP(G64&amp;$V$2,BS_CONTROLE[CHAVE],BS_CONTROLE[Quantidade_11],"-")</f>
        <v>0</v>
      </c>
      <c r="W64" s="137">
        <f ca="1">_xlfn.XLOOKUP(G64&amp;$W$2,BS_CONTROLE[CHAVE],BS_CONTROLE[Quantidade_11],"-")</f>
        <v>1560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>
        <f ca="1">_xlfn.XLOOKUP(G65&amp;$V$2,BS_CONTROLE[CHAVE],BS_CONTROLE[Quantidade_11],"-")</f>
        <v>32</v>
      </c>
      <c r="W65" s="137">
        <f ca="1">_xlfn.XLOOKUP(G65&amp;$W$2,BS_CONTROLE[CHAVE],BS_CONTROLE[Quantidade_11],"-")</f>
        <v>25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>
        <f ca="1">_xlfn.XLOOKUP(G66&amp;$U$2,BS_CONTROLE[CHAVE],BS_CONTROLE[Quantidade_11],"-")</f>
        <v>0</v>
      </c>
      <c r="V66" s="137">
        <f ca="1">_xlfn.XLOOKUP(G66&amp;$V$2,BS_CONTROLE[CHAVE],BS_CONTROLE[Quantidade_11],"-")</f>
        <v>0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>
        <f ca="1">_xlfn.XLOOKUP(G67&amp;$U$2,BS_CONTROLE[CHAVE],BS_CONTROLE[Quantidade_11],"-")</f>
        <v>1020</v>
      </c>
      <c r="V67" s="137">
        <f ca="1">_xlfn.XLOOKUP(G67&amp;$V$2,BS_CONTROLE[CHAVE],BS_CONTROLE[Quantidade_11],"-")</f>
        <v>340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0</v>
      </c>
      <c r="V68" s="137">
        <f ca="1">_xlfn.XLOOKUP(G68&amp;$V$2,BS_CONTROLE[CHAVE],BS_CONTROLE[Quantidade_11],"-")</f>
        <v>30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 t="str">
        <f ca="1">_xlfn.XLOOKUP(G69&amp;$U$2,BS_CONTROLE[CHAVE],BS_CONTROLE[Quantidade_11],"-")</f>
        <v>-</v>
      </c>
      <c r="V69" s="137" t="str">
        <f ca="1">_xlfn.XLOOKUP(G69&amp;$V$2,BS_CONTROLE[CHAVE],BS_CONTROLE[Quantidade_11],"-")</f>
        <v>-</v>
      </c>
      <c r="W69" s="137">
        <f ca="1">_xlfn.XLOOKUP(G69&amp;$W$2,BS_CONTROLE[CHAVE],BS_CONTROLE[Quantidade_11],"-")</f>
        <v>300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25</v>
      </c>
      <c r="V70" s="137">
        <f ca="1">_xlfn.XLOOKUP(G70&amp;$V$2,BS_CONTROLE[CHAVE],BS_CONTROLE[Quantidade_11],"-")</f>
        <v>25</v>
      </c>
      <c r="W70" s="137">
        <f ca="1">_xlfn.XLOOKUP(G70&amp;$W$2,BS_CONTROLE[CHAVE],BS_CONTROLE[Quantidade_11],"-")</f>
        <v>30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70</v>
      </c>
      <c r="W72" s="137">
        <f ca="1">_xlfn.XLOOKUP(G72&amp;$W$2,BS_CONTROLE[CHAVE],BS_CONTROLE[Quantidade_11],"-")</f>
        <v>30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0</v>
      </c>
      <c r="V74" s="137">
        <f ca="1">_xlfn.XLOOKUP(G74&amp;$V$2,BS_CONTROLE[CHAVE],BS_CONTROLE[Quantidade_11],"-")</f>
        <v>2</v>
      </c>
      <c r="W74" s="137">
        <f ca="1">_xlfn.XLOOKUP(G74&amp;$W$2,BS_CONTROLE[CHAVE],BS_CONTROLE[Quantidade_11],"-")</f>
        <v>0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2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 t="str">
        <f ca="1">_xlfn.XLOOKUP(G76&amp;$U$2,BS_CONTROLE[CHAVE],BS_CONTROLE[Quantidade_11],"-")</f>
        <v>-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>
        <f ca="1">_xlfn.XLOOKUP(G78&amp;$V$2,BS_CONTROLE[CHAVE],BS_CONTROLE[Quantidade_11],"-")</f>
        <v>1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>
        <f ca="1">_xlfn.XLOOKUP(G79&amp;$V$2,BS_CONTROLE[CHAVE],BS_CONTROLE[Quantidade_11],"-")</f>
        <v>1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>
        <f ca="1">_xlfn.XLOOKUP(G80&amp;$V$2,BS_CONTROLE[CHAVE],BS_CONTROLE[Quantidade_11],"-")</f>
        <v>10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>
        <f ca="1">_xlfn.XLOOKUP(G81&amp;$U$2,BS_CONTROLE[CHAVE],BS_CONTROLE[Quantidade_11],"-")</f>
        <v>0</v>
      </c>
      <c r="V81" s="137">
        <f ca="1">_xlfn.XLOOKUP(G81&amp;$V$2,BS_CONTROLE[CHAVE],BS_CONTROLE[Quantidade_11],"-")</f>
        <v>500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>
        <f ca="1">_xlfn.XLOOKUP(G82&amp;$V$2,BS_CONTROLE[CHAVE],BS_CONTROLE[Quantidade_11],"-")</f>
        <v>1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>
        <f ca="1">_xlfn.XLOOKUP(G83&amp;$V$2,BS_CONTROLE[CHAVE],BS_CONTROLE[Quantidade_11],"-")</f>
        <v>500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1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>
        <f ca="1">_xlfn.XLOOKUP(G86&amp;$W$2,BS_CONTROLE[CHAVE],BS_CONTROLE[Quantidade_11],"-")</f>
        <v>60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>
        <f ca="1">_xlfn.XLOOKUP(G88&amp;$V$2,BS_CONTROLE[CHAVE],BS_CONTROLE[Quantidade_11],"-")</f>
        <v>1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>
        <f ca="1">_xlfn.XLOOKUP(G89&amp;$U$2,BS_CONTROLE[CHAVE],BS_CONTROLE[Quantidade_11],"-")</f>
        <v>1</v>
      </c>
      <c r="V89" s="137">
        <f ca="1">_xlfn.XLOOKUP(G89&amp;$V$2,BS_CONTROLE[CHAVE],BS_CONTROLE[Quantidade_11],"-")</f>
        <v>400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0</v>
      </c>
      <c r="V90" s="137">
        <f ca="1">_xlfn.XLOOKUP(G90&amp;$V$2,BS_CONTROLE[CHAVE],BS_CONTROLE[Quantidade_11],"-")</f>
        <v>1</v>
      </c>
      <c r="W90" s="137">
        <f ca="1">_xlfn.XLOOKUP(G90&amp;$W$2,BS_CONTROLE[CHAVE],BS_CONTROLE[Quantidade_11],"-")</f>
        <v>1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 t="str">
        <f ca="1">_xlfn.XLOOKUP(G92&amp;$U$2,BS_CONTROLE[CHAVE],BS_CONTROLE[Quantidade_11],"-")</f>
        <v>-</v>
      </c>
      <c r="V92" s="137">
        <f ca="1">_xlfn.XLOOKUP(G92&amp;$V$2,BS_CONTROLE[CHAVE],BS_CONTROLE[Quantidade_11],"-")</f>
        <v>1</v>
      </c>
      <c r="W92" s="137">
        <f ca="1">_xlfn.XLOOKUP(G92&amp;$W$2,BS_CONTROLE[CHAVE],BS_CONTROLE[Quantidade_11],"-")</f>
        <v>0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>
        <f ca="1">_xlfn.XLOOKUP(G93&amp;$V$2,BS_CONTROLE[CHAVE],BS_CONTROLE[Quantidade_11],"-")</f>
        <v>1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0</v>
      </c>
      <c r="V94" s="137">
        <f ca="1">_xlfn.XLOOKUP(G94&amp;$V$2,BS_CONTROLE[CHAVE],BS_CONTROLE[Quantidade_11],"-")</f>
        <v>1115</v>
      </c>
      <c r="W94" s="137">
        <f ca="1">_xlfn.XLOOKUP(G94&amp;$W$2,BS_CONTROLE[CHAVE],BS_CONTROLE[Quantidade_11],"-")</f>
        <v>0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0</v>
      </c>
      <c r="V95" s="137">
        <f ca="1">_xlfn.XLOOKUP(G95&amp;$V$2,BS_CONTROLE[CHAVE],BS_CONTROLE[Quantidade_11],"-")</f>
        <v>500</v>
      </c>
      <c r="W95" s="137">
        <f ca="1">_xlfn.XLOOKUP(G95&amp;$W$2,BS_CONTROLE[CHAVE],BS_CONTROLE[Quantidade_11],"-")</f>
        <v>1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>
        <f ca="1">_xlfn.XLOOKUP(G96&amp;$U$2,BS_CONTROLE[CHAVE],BS_CONTROLE[Quantidade_11],"-")</f>
        <v>0</v>
      </c>
      <c r="V96" s="137" t="str">
        <f ca="1">_xlfn.XLOOKUP(G96&amp;$V$2,BS_CONTROLE[CHAVE],BS_CONTROLE[Quantidade_11],"-")</f>
        <v>-</v>
      </c>
      <c r="W96" s="137">
        <f ca="1">_xlfn.XLOOKUP(G96&amp;$W$2,BS_CONTROLE[CHAVE],BS_CONTROLE[Quantidade_11],"-")</f>
        <v>30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2</v>
      </c>
      <c r="V98" s="137">
        <f ca="1">_xlfn.XLOOKUP(G98&amp;$V$2,BS_CONTROLE[CHAVE],BS_CONTROLE[Quantidade_11],"-")</f>
        <v>4</v>
      </c>
      <c r="W98" s="137">
        <f ca="1">_xlfn.XLOOKUP(G98&amp;$W$2,BS_CONTROLE[CHAVE],BS_CONTROLE[Quantidade_11],"-")</f>
        <v>1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2</v>
      </c>
      <c r="V103" s="137">
        <f ca="1">_xlfn.XLOOKUP(G103&amp;$V$2,BS_CONTROLE[CHAVE],BS_CONTROLE[Quantidade_11],"-")</f>
        <v>4</v>
      </c>
      <c r="W103" s="137">
        <f ca="1">_xlfn.XLOOKUP(G103&amp;$W$2,BS_CONTROLE[CHAVE],BS_CONTROLE[Quantidade_11],"-")</f>
        <v>1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>
        <f ca="1">_xlfn.XLOOKUP(G104&amp;$V$2,BS_CONTROLE[CHAVE],BS_CONTROLE[Quantidade_11],"-")</f>
        <v>4</v>
      </c>
      <c r="W104" s="137">
        <f ca="1">_xlfn.XLOOKUP(G104&amp;$W$2,BS_CONTROLE[CHAVE],BS_CONTROLE[Quantidade_11],"-")</f>
        <v>1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 t="str">
        <f ca="1">_xlfn.XLOOKUP(G105&amp;$U$2,BS_CONTROLE[CHAVE],BS_CONTROLE[Quantidade_11],"-")</f>
        <v>-</v>
      </c>
      <c r="V105" s="137">
        <f ca="1">_xlfn.XLOOKUP(G105&amp;$V$2,BS_CONTROLE[CHAVE],BS_CONTROLE[Quantidade_11],"-")</f>
        <v>0</v>
      </c>
      <c r="W105" s="137">
        <f ca="1">_xlfn.XLOOKUP(G105&amp;$W$2,BS_CONTROLE[CHAVE],BS_CONTROLE[Quantidade_11],"-")</f>
        <v>1560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 t="str">
        <f ca="1">_xlfn.XLOOKUP(G107&amp;$U$2,BS_CONTROLE[CHAVE],BS_CONTROLE[Quantidade_11],"-")</f>
        <v>-</v>
      </c>
      <c r="V107" s="137">
        <f ca="1">_xlfn.XLOOKUP(G107&amp;$V$2,BS_CONTROLE[CHAVE],BS_CONTROLE[Quantidade_11],"-")</f>
        <v>60</v>
      </c>
      <c r="W107" s="137">
        <f ca="1">_xlfn.XLOOKUP(G107&amp;$W$2,BS_CONTROLE[CHAVE],BS_CONTROLE[Quantidade_11],"-")</f>
        <v>90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32</v>
      </c>
      <c r="W109" s="137">
        <f ca="1">_xlfn.XLOOKUP(G109&amp;$W$2,BS_CONTROLE[CHAVE],BS_CONTROLE[Quantidade_11],"-")</f>
        <v>25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>
        <f ca="1">_xlfn.XLOOKUP(G110&amp;$W$2,BS_CONTROLE[CHAVE],BS_CONTROLE[Quantidade_11],"-")</f>
        <v>300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>
        <f ca="1">_xlfn.XLOOKUP(G111&amp;$U$2,BS_CONTROLE[CHAVE],BS_CONTROLE[Quantidade_11],"-")</f>
        <v>1020</v>
      </c>
      <c r="V111" s="137">
        <f ca="1">_xlfn.XLOOKUP(G111&amp;$V$2,BS_CONTROLE[CHAVE],BS_CONTROLE[Quantidade_11],"-")</f>
        <v>340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30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>
        <f ca="1">_xlfn.XLOOKUP(G113&amp;$W$2,BS_CONTROLE[CHAVE],BS_CONTROLE[Quantidade_11],"-")</f>
        <v>52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25</v>
      </c>
      <c r="V114" s="137">
        <f ca="1">_xlfn.XLOOKUP(G114&amp;$V$2,BS_CONTROLE[CHAVE],BS_CONTROLE[Quantidade_11],"-")</f>
        <v>25</v>
      </c>
      <c r="W114" s="137">
        <f ca="1">_xlfn.XLOOKUP(G114&amp;$W$2,BS_CONTROLE[CHAVE],BS_CONTROLE[Quantidade_11],"-")</f>
        <v>30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>
        <f ca="1">_xlfn.XLOOKUP(G117&amp;$V$2,BS_CONTROLE[CHAVE],BS_CONTROLE[Quantidade_11],"-")</f>
        <v>2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2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0</v>
      </c>
      <c r="V119" s="137">
        <f ca="1">_xlfn.XLOOKUP(G119&amp;$V$2,BS_CONTROLE[CHAVE],BS_CONTROLE[Quantidade_11],"-")</f>
        <v>70</v>
      </c>
      <c r="W119" s="137">
        <f ca="1">_xlfn.XLOOKUP(G119&amp;$W$2,BS_CONTROLE[CHAVE],BS_CONTROLE[Quantidade_11],"-")</f>
        <v>30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>
        <f ca="1">_xlfn.XLOOKUP(G121&amp;$W$2,BS_CONTROLE[CHAVE],BS_CONTROLE[Quantidade_11],"-")</f>
        <v>300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>
        <f ca="1">_xlfn.XLOOKUP(G122&amp;$U$2,BS_CONTROLE[CHAVE],BS_CONTROLE[Quantidade_11],"-")</f>
        <v>0</v>
      </c>
      <c r="V122" s="137" t="str">
        <f ca="1">_xlfn.XLOOKUP(G122&amp;$V$2,BS_CONTROLE[CHAVE],BS_CONTROLE[Quantidade_11],"-")</f>
        <v>-</v>
      </c>
      <c r="W122" s="137">
        <f ca="1">_xlfn.XLOOKUP(G122&amp;$W$2,BS_CONTROLE[CHAVE],BS_CONTROLE[Quantidade_11],"-")</f>
        <v>30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 t="str">
        <f ca="1">_xlfn.XLOOKUP(G123&amp;$U$2,BS_CONTROLE[CHAVE],BS_CONTROLE[Quantidade_11],"-")</f>
        <v>-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>
        <f ca="1">_xlfn.XLOOKUP(G125&amp;$U$2,BS_CONTROLE[CHAVE],BS_CONTROLE[Quantidade_11],"-")</f>
        <v>0</v>
      </c>
      <c r="V125" s="137">
        <f ca="1">_xlfn.XLOOKUP(G125&amp;$V$2,BS_CONTROLE[CHAVE],BS_CONTROLE[Quantidade_11],"-")</f>
        <v>500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>
        <f ca="1">_xlfn.XLOOKUP(G127&amp;$U$2,BS_CONTROLE[CHAVE],BS_CONTROLE[Quantidade_11],"-")</f>
        <v>0</v>
      </c>
      <c r="V127" s="137" t="str">
        <f ca="1">_xlfn.XLOOKUP(G127&amp;$V$2,BS_CONTROLE[CHAVE],BS_CONTROLE[Quantidade_11],"-")</f>
        <v>-</v>
      </c>
      <c r="W127" s="137">
        <f ca="1">_xlfn.XLOOKUP(G127&amp;$W$2,BS_CONTROLE[CHAVE],BS_CONTROLE[Quantidade_11],"-")</f>
        <v>0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 t="str">
        <f ca="1">_xlfn.XLOOKUP(G128&amp;$V$2,BS_CONTROLE[CHAVE],BS_CONTROLE[Quantidade_11],"-")</f>
        <v>-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>
        <f ca="1">_xlfn.XLOOKUP(G129&amp;$U$2,BS_CONTROLE[CHAVE],BS_CONTROLE[Quantidade_11],"-")</f>
        <v>0</v>
      </c>
      <c r="V129" s="137" t="str">
        <f ca="1">_xlfn.XLOOKUP(G129&amp;$V$2,BS_CONTROLE[CHAVE],BS_CONTROLE[Quantidade_11],"-")</f>
        <v>-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0</v>
      </c>
      <c r="V131" s="137">
        <f ca="1">_xlfn.XLOOKUP(G131&amp;$V$2,BS_CONTROLE[CHAVE],BS_CONTROLE[Quantidade_11],"-")</f>
        <v>1</v>
      </c>
      <c r="W131" s="137">
        <f ca="1">_xlfn.XLOOKUP(G131&amp;$W$2,BS_CONTROLE[CHAVE],BS_CONTROLE[Quantidade_11],"-")</f>
        <v>1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>
        <f ca="1">_xlfn.XLOOKUP(G132&amp;$W$2,BS_CONTROLE[CHAVE],BS_CONTROLE[Quantidade_11],"-")</f>
        <v>60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312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0</v>
      </c>
      <c r="V135" s="137">
        <f ca="1">_xlfn.XLOOKUP(G135&amp;$V$2,BS_CONTROLE[CHAVE],BS_CONTROLE[Quantidade_11],"-")</f>
        <v>500</v>
      </c>
      <c r="W135" s="137">
        <f ca="1">_xlfn.XLOOKUP(G135&amp;$W$2,BS_CONTROLE[CHAVE],BS_CONTROLE[Quantidade_11],"-")</f>
        <v>1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 t="str">
        <f ca="1">_xlfn.XLOOKUP(G136&amp;$U$2,BS_CONTROLE[CHAVE],BS_CONTROLE[Quantidade_11],"-")</f>
        <v>-</v>
      </c>
      <c r="V136" s="137">
        <f ca="1">_xlfn.XLOOKUP(G136&amp;$V$2,BS_CONTROLE[CHAVE],BS_CONTROLE[Quantidade_11],"-")</f>
        <v>1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1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2</v>
      </c>
      <c r="V138" s="137">
        <f ca="1">_xlfn.XLOOKUP(G138&amp;$V$2,BS_CONTROLE[CHAVE],BS_CONTROLE[Quantidade_11],"-")</f>
        <v>4</v>
      </c>
      <c r="W138" s="137">
        <f ca="1">_xlfn.XLOOKUP(G138&amp;$W$2,BS_CONTROLE[CHAVE],BS_CONTROLE[Quantidade_11],"-")</f>
        <v>1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>
        <f ca="1">_xlfn.XLOOKUP(G139&amp;$V$2,BS_CONTROLE[CHAVE],BS_CONTROLE[Quantidade_11],"-")</f>
        <v>0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0</v>
      </c>
      <c r="V140" s="137">
        <f ca="1">_xlfn.XLOOKUP(G140&amp;$V$2,BS_CONTROLE[CHAVE],BS_CONTROLE[Quantidade_11],"-")</f>
        <v>1115</v>
      </c>
      <c r="W140" s="137">
        <f ca="1">_xlfn.XLOOKUP(G140&amp;$W$2,BS_CONTROLE[CHAVE],BS_CONTROLE[Quantidade_11],"-")</f>
        <v>0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1</v>
      </c>
      <c r="V143" s="137">
        <f ca="1">_xlfn.XLOOKUP(G143&amp;$V$2,BS_CONTROLE[CHAVE],BS_CONTROLE[Quantidade_11],"-")</f>
        <v>4</v>
      </c>
      <c r="W143" s="137">
        <f ca="1">_xlfn.XLOOKUP(G143&amp;$W$2,BS_CONTROLE[CHAVE],BS_CONTROLE[Quantidade_11],"-")</f>
        <v>1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 t="str">
        <f ca="1">_xlfn.XLOOKUP(G144&amp;$U$2,BS_CONTROLE[CHAVE],BS_CONTROLE[Quantidade_11],"-")</f>
        <v>-</v>
      </c>
      <c r="V144" s="137">
        <f ca="1">_xlfn.XLOOKUP(G144&amp;$V$2,BS_CONTROLE[CHAVE],BS_CONTROLE[Quantidade_11],"-")</f>
        <v>0</v>
      </c>
      <c r="W144" s="137">
        <f ca="1">_xlfn.XLOOKUP(G144&amp;$W$2,BS_CONTROLE[CHAVE],BS_CONTROLE[Quantidade_11],"-")</f>
        <v>1560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0</v>
      </c>
      <c r="V146" s="137">
        <f ca="1">_xlfn.XLOOKUP(G146&amp;$V$2,BS_CONTROLE[CHAVE],BS_CONTROLE[Quantidade_11],"-")</f>
        <v>32</v>
      </c>
      <c r="W146" s="137">
        <f ca="1">_xlfn.XLOOKUP(G146&amp;$W$2,BS_CONTROLE[CHAVE],BS_CONTROLE[Quantidade_11],"-")</f>
        <v>25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>
        <f ca="1">_xlfn.XLOOKUP(G147&amp;$W$2,BS_CONTROLE[CHAVE],BS_CONTROLE[Quantidade_11],"-")</f>
        <v>300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>
        <f ca="1">_xlfn.XLOOKUP(G148&amp;$U$2,BS_CONTROLE[CHAVE],BS_CONTROLE[Quantidade_11],"-")</f>
        <v>1020</v>
      </c>
      <c r="V148" s="137">
        <f ca="1">_xlfn.XLOOKUP(G148&amp;$V$2,BS_CONTROLE[CHAVE],BS_CONTROLE[Quantidade_11],"-")</f>
        <v>340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0</v>
      </c>
      <c r="V149" s="137">
        <f ca="1">_xlfn.XLOOKUP(G149&amp;$V$2,BS_CONTROLE[CHAVE],BS_CONTROLE[Quantidade_11],"-")</f>
        <v>30</v>
      </c>
      <c r="W149" s="137">
        <f ca="1">_xlfn.XLOOKUP(G149&amp;$W$2,BS_CONTROLE[CHAVE],BS_CONTROLE[Quantidade_11],"-")</f>
        <v>0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>
        <f ca="1">_xlfn.XLOOKUP(G150&amp;$W$2,BS_CONTROLE[CHAVE],BS_CONTROLE[Quantidade_11],"-")</f>
        <v>52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>
        <f ca="1">_xlfn.XLOOKUP(G151&amp;$U$2,BS_CONTROLE[CHAVE],BS_CONTROLE[Quantidade_11],"-")</f>
        <v>0</v>
      </c>
      <c r="V151" s="137" t="str">
        <f ca="1">_xlfn.XLOOKUP(G151&amp;$V$2,BS_CONTROLE[CHAVE],BS_CONTROLE[Quantidade_11],"-")</f>
        <v>-</v>
      </c>
      <c r="W151" s="137">
        <f ca="1">_xlfn.XLOOKUP(G151&amp;$W$2,BS_CONTROLE[CHAVE],BS_CONTROLE[Quantidade_11],"-")</f>
        <v>14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25</v>
      </c>
      <c r="V152" s="137">
        <f ca="1">_xlfn.XLOOKUP(G152&amp;$V$2,BS_CONTROLE[CHAVE],BS_CONTROLE[Quantidade_11],"-")</f>
        <v>25</v>
      </c>
      <c r="W152" s="137">
        <f ca="1">_xlfn.XLOOKUP(G152&amp;$W$2,BS_CONTROLE[CHAVE],BS_CONTROLE[Quantidade_11],"-")</f>
        <v>30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 t="str">
        <f ca="1">_xlfn.XLOOKUP(G153&amp;$U$2,BS_CONTROLE[CHAVE],BS_CONTROLE[Quantidade_11],"-")</f>
        <v>-</v>
      </c>
      <c r="V153" s="137">
        <f ca="1">_xlfn.XLOOKUP(G153&amp;$V$2,BS_CONTROLE[CHAVE],BS_CONTROLE[Quantidade_11],"-")</f>
        <v>60</v>
      </c>
      <c r="W153" s="137">
        <f ca="1">_xlfn.XLOOKUP(G153&amp;$W$2,BS_CONTROLE[CHAVE],BS_CONTROLE[Quantidade_11],"-")</f>
        <v>90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>
        <f ca="1">_xlfn.XLOOKUP(G154&amp;$W$2,BS_CONTROLE[CHAVE],BS_CONTROLE[Quantidade_11],"-")</f>
        <v>1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>
        <f ca="1">_xlfn.XLOOKUP(G155&amp;$W$2,BS_CONTROLE[CHAVE],BS_CONTROLE[Quantidade_11],"-")</f>
        <v>300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>
        <f ca="1">_xlfn.XLOOKUP(G156&amp;$U$2,BS_CONTROLE[CHAVE],BS_CONTROLE[Quantidade_11],"-")</f>
        <v>0</v>
      </c>
      <c r="V156" s="137" t="str">
        <f ca="1">_xlfn.XLOOKUP(G156&amp;$V$2,BS_CONTROLE[CHAVE],BS_CONTROLE[Quantidade_11],"-")</f>
        <v>-</v>
      </c>
      <c r="W156" s="137">
        <f ca="1">_xlfn.XLOOKUP(G156&amp;$W$2,BS_CONTROLE[CHAVE],BS_CONTROLE[Quantidade_11],"-")</f>
        <v>30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0</v>
      </c>
      <c r="V157" s="137">
        <f ca="1">_xlfn.XLOOKUP(G157&amp;$V$2,BS_CONTROLE[CHAVE],BS_CONTROLE[Quantidade_11],"-")</f>
        <v>70</v>
      </c>
      <c r="W157" s="137">
        <f ca="1">_xlfn.XLOOKUP(G157&amp;$W$2,BS_CONTROLE[CHAVE],BS_CONTROLE[Quantidade_11],"-")</f>
        <v>30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 t="str">
        <f ca="1">_xlfn.XLOOKUP(G158&amp;$U$2,BS_CONTROLE[CHAVE],BS_CONTROLE[Quantidade_11],"-")</f>
        <v>-</v>
      </c>
      <c r="V158" s="137">
        <f ca="1">_xlfn.XLOOKUP(G158&amp;$V$2,BS_CONTROLE[CHAVE],BS_CONTROLE[Quantidade_11],"-")</f>
        <v>0</v>
      </c>
      <c r="W158" s="137">
        <f ca="1">_xlfn.XLOOKUP(G158&amp;$W$2,BS_CONTROLE[CHAVE],BS_CONTROLE[Quantidade_11],"-")</f>
        <v>0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>
        <f ca="1">_xlfn.XLOOKUP(G159&amp;$V$2,BS_CONTROLE[CHAVE],BS_CONTROLE[Quantidade_11],"-")</f>
        <v>2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>
        <f ca="1">_xlfn.XLOOKUP(G160&amp;$V$2,BS_CONTROLE[CHAVE],BS_CONTROLE[Quantidade_11],"-")</f>
        <v>2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>
        <f ca="1">_xlfn.XLOOKUP(G162&amp;$U$2,BS_CONTROLE[CHAVE],BS_CONTROLE[Quantidade_11],"-")</f>
        <v>0</v>
      </c>
      <c r="V162" s="137" t="str">
        <f ca="1">_xlfn.XLOOKUP(G162&amp;$V$2,BS_CONTROLE[CHAVE],BS_CONTROLE[Quantidade_11],"-")</f>
        <v>-</v>
      </c>
      <c r="W162" s="137">
        <f ca="1">_xlfn.XLOOKUP(G162&amp;$W$2,BS_CONTROLE[CHAVE],BS_CONTROLE[Quantidade_11],"-")</f>
        <v>0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>
        <f ca="1">_xlfn.XLOOKUP(G163&amp;$W$2,BS_CONTROLE[CHAVE],BS_CONTROLE[Quantidade_11],"-")</f>
        <v>0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>
        <f ca="1">_xlfn.XLOOKUP(G164&amp;$U$2,BS_CONTROLE[CHAVE],BS_CONTROLE[Quantidade_11],"-")</f>
        <v>0</v>
      </c>
      <c r="V164" s="137" t="str">
        <f ca="1">_xlfn.XLOOKUP(G164&amp;$V$2,BS_CONTROLE[CHAVE],BS_CONTROLE[Quantidade_11],"-")</f>
        <v>-</v>
      </c>
      <c r="W164" s="137">
        <f ca="1">_xlfn.XLOOKUP(G164&amp;$W$2,BS_CONTROLE[CHAVE],BS_CONTROLE[Quantidade_11],"-")</f>
        <v>0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>
        <f ca="1">_xlfn.XLOOKUP(G165&amp;$U$2,BS_CONTROLE[CHAVE],BS_CONTROLE[Quantidade_11],"-")</f>
        <v>0</v>
      </c>
      <c r="V165" s="137" t="str">
        <f ca="1">_xlfn.XLOOKUP(G165&amp;$V$2,BS_CONTROLE[CHAVE],BS_CONTROLE[Quantidade_11],"-")</f>
        <v>-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>
        <f ca="1">_xlfn.XLOOKUP(G167&amp;$U$2,BS_CONTROLE[CHAVE],BS_CONTROLE[Quantidade_11],"-")</f>
        <v>2</v>
      </c>
      <c r="V167" s="137">
        <f ca="1">_xlfn.XLOOKUP(G167&amp;$V$2,BS_CONTROLE[CHAVE],BS_CONTROLE[Quantidade_11],"-")</f>
        <v>4</v>
      </c>
      <c r="W167" s="137">
        <f ca="1">_xlfn.XLOOKUP(G167&amp;$W$2,BS_CONTROLE[CHAVE],BS_CONTROLE[Quantidade_11],"-")</f>
        <v>1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>
        <f ca="1">_xlfn.XLOOKUP(G169&amp;$W$2,BS_CONTROLE[CHAVE],BS_CONTROLE[Quantidade_11],"-")</f>
        <v>1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500</v>
      </c>
      <c r="W170" s="137">
        <f ca="1">_xlfn.XLOOKUP(G170&amp;$W$2,BS_CONTROLE[CHAVE],BS_CONTROLE[Quantidade_11],"-")</f>
        <v>1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1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 t="str">
        <f ca="1">_xlfn.XLOOKUP(G172&amp;$U$2,BS_CONTROLE[CHAVE],BS_CONTROLE[Quantidade_11],"-")</f>
        <v>-</v>
      </c>
      <c r="V172" s="137">
        <f ca="1">_xlfn.XLOOKUP(G172&amp;$V$2,BS_CONTROLE[CHAVE],BS_CONTROLE[Quantidade_11],"-")</f>
        <v>1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1115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>
        <f ca="1">_xlfn.XLOOKUP(G174&amp;$W$2,BS_CONTROLE[CHAVE],BS_CONTROLE[Quantidade_11],"-")</f>
        <v>60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0</v>
      </c>
      <c r="V175" s="137">
        <f ca="1">_xlfn.XLOOKUP(G175&amp;$V$2,BS_CONTROLE[CHAVE],BS_CONTROLE[Quantidade_11],"-")</f>
        <v>1</v>
      </c>
      <c r="W175" s="137">
        <f ca="1">_xlfn.XLOOKUP(G175&amp;$W$2,BS_CONTROLE[CHAVE],BS_CONTROLE[Quantidade_11],"-")</f>
        <v>1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 t="str">
        <f ca="1">_xlfn.XLOOKUP(G177&amp;$U$2,BS_CONTROLE[CHAVE],BS_CONTROLE[Quantidade_11],"-")</f>
        <v>-</v>
      </c>
      <c r="V177" s="137">
        <f ca="1">_xlfn.XLOOKUP(G177&amp;$V$2,BS_CONTROLE[CHAVE],BS_CONTROLE[Quantidade_11],"-")</f>
        <v>312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1</v>
      </c>
      <c r="V178" s="137">
        <f ca="1">_xlfn.XLOOKUP(G178&amp;$V$2,BS_CONTROLE[CHAVE],BS_CONTROLE[Quantidade_11],"-")</f>
        <v>4</v>
      </c>
      <c r="W178" s="137">
        <f ca="1">_xlfn.XLOOKUP(G178&amp;$W$2,BS_CONTROLE[CHAVE],BS_CONTROLE[Quantidade_11],"-")</f>
        <v>1</v>
      </c>
    </row>
    <row r="179" spans="1:23" hidden="1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 t="str">
        <f ca="1">_xlfn.XLOOKUP(G179&amp;$U$2,BS_CONTROLE[CHAVE],BS_CONTROLE[Quantidade_11],"-")</f>
        <v>-</v>
      </c>
      <c r="V179" s="137">
        <f ca="1">_xlfn.XLOOKUP(G179&amp;$V$2,BS_CONTROLE[CHAVE],BS_CONTROLE[Quantidade_11],"-")</f>
        <v>0</v>
      </c>
      <c r="W179" s="137">
        <f ca="1">_xlfn.XLOOKUP(G179&amp;$W$2,BS_CONTROLE[CHAVE],BS_CONTROLE[Quantidade_11],"-")</f>
        <v>1560</v>
      </c>
    </row>
    <row r="180" spans="1:23" hidden="1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 t="str">
        <f ca="1">_xlfn.XLOOKUP(G180&amp;$U$2,BS_CONTROLE[CHAVE],BS_CONTROLE[Quantidade_11],"-")</f>
        <v>-</v>
      </c>
      <c r="V180" s="137">
        <f ca="1">_xlfn.XLOOKUP(G180&amp;$V$2,BS_CONTROLE[CHAVE],BS_CONTROLE[Quantidade_11],"-")</f>
        <v>60</v>
      </c>
      <c r="W180" s="137">
        <f ca="1">_xlfn.XLOOKUP(G180&amp;$W$2,BS_CONTROLE[CHAVE],BS_CONTROLE[Quantidade_11],"-")</f>
        <v>90</v>
      </c>
    </row>
    <row r="181" spans="1:23" hidden="1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0</v>
      </c>
      <c r="V181" s="137">
        <f ca="1">_xlfn.XLOOKUP(G181&amp;$V$2,BS_CONTROLE[CHAVE],BS_CONTROLE[Quantidade_11],"-")</f>
        <v>32</v>
      </c>
      <c r="W181" s="137">
        <f ca="1">_xlfn.XLOOKUP(G181&amp;$W$2,BS_CONTROLE[CHAVE],BS_CONTROLE[Quantidade_11],"-")</f>
        <v>25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>
        <f ca="1">_xlfn.XLOOKUP(G182&amp;$U$2,BS_CONTROLE[CHAVE],BS_CONTROLE[Quantidade_11],"-")</f>
        <v>0</v>
      </c>
      <c r="V182" s="137">
        <f ca="1">_xlfn.XLOOKUP(G182&amp;$V$2,BS_CONTROLE[CHAVE],BS_CONTROLE[Quantidade_11],"-")</f>
        <v>0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0</v>
      </c>
      <c r="V183" s="137">
        <f ca="1">_xlfn.XLOOKUP(G183&amp;$V$2,BS_CONTROLE[CHAVE],BS_CONTROLE[Quantidade_11],"-")</f>
        <v>30</v>
      </c>
      <c r="W183" s="137">
        <f ca="1">_xlfn.XLOOKUP(G183&amp;$W$2,BS_CONTROLE[CHAVE],BS_CONTROLE[Quantidade_11],"-")</f>
        <v>0</v>
      </c>
    </row>
    <row r="184" spans="1:23" hidden="1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>
        <f ca="1">_xlfn.XLOOKUP(G184&amp;$U$2,BS_CONTROLE[CHAVE],BS_CONTROLE[Quantidade_11],"-")</f>
        <v>1020</v>
      </c>
      <c r="V184" s="137">
        <f ca="1">_xlfn.XLOOKUP(G184&amp;$V$2,BS_CONTROLE[CHAVE],BS_CONTROLE[Quantidade_11],"-")</f>
        <v>340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>
        <f ca="1">_xlfn.XLOOKUP(G185&amp;$W$2,BS_CONTROLE[CHAVE],BS_CONTROLE[Quantidade_11],"-")</f>
        <v>52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>
        <f ca="1">_xlfn.XLOOKUP(G186&amp;$U$2,BS_CONTROLE[CHAVE],BS_CONTROLE[Quantidade_11],"-")</f>
        <v>0</v>
      </c>
      <c r="V186" s="137" t="str">
        <f ca="1">_xlfn.XLOOKUP(G186&amp;$V$2,BS_CONTROLE[CHAVE],BS_CONTROLE[Quantidade_11],"-")</f>
        <v>-</v>
      </c>
      <c r="W186" s="137">
        <f ca="1">_xlfn.XLOOKUP(G186&amp;$W$2,BS_CONTROLE[CHAVE],BS_CONTROLE[Quantidade_11],"-")</f>
        <v>14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25</v>
      </c>
      <c r="V187" s="137">
        <f ca="1">_xlfn.XLOOKUP(G187&amp;$V$2,BS_CONTROLE[CHAVE],BS_CONTROLE[Quantidade_11],"-")</f>
        <v>25</v>
      </c>
      <c r="W187" s="137">
        <f ca="1">_xlfn.XLOOKUP(G187&amp;$W$2,BS_CONTROLE[CHAVE],BS_CONTROLE[Quantidade_11],"-")</f>
        <v>30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>
        <f ca="1">_xlfn.XLOOKUP(G188&amp;$W$2,BS_CONTROLE[CHAVE],BS_CONTROLE[Quantidade_11],"-")</f>
        <v>300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 t="str">
        <f ca="1">_xlfn.XLOOKUP(G190&amp;$U$2,BS_CONTROLE[CHAVE],BS_CONTROLE[Quantidade_11],"-")</f>
        <v>-</v>
      </c>
      <c r="V190" s="137">
        <f ca="1">_xlfn.XLOOKUP(G190&amp;$V$2,BS_CONTROLE[CHAVE],BS_CONTROLE[Quantidade_11],"-")</f>
        <v>1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>
        <f ca="1">_xlfn.XLOOKUP(G191&amp;$U$2,BS_CONTROLE[CHAVE],BS_CONTROLE[Quantidade_11],"-")</f>
        <v>0</v>
      </c>
      <c r="V191" s="137">
        <f ca="1">_xlfn.XLOOKUP(G191&amp;$V$2,BS_CONTROLE[CHAVE],BS_CONTROLE[Quantidade_11],"-")</f>
        <v>70</v>
      </c>
      <c r="W191" s="137">
        <f ca="1">_xlfn.XLOOKUP(G191&amp;$W$2,BS_CONTROLE[CHAVE],BS_CONTROLE[Quantidade_11],"-")</f>
        <v>30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>
        <f ca="1">_xlfn.XLOOKUP(G192&amp;$U$2,BS_CONTROLE[CHAVE],BS_CONTROLE[Quantidade_11],"-")</f>
        <v>0</v>
      </c>
      <c r="V192" s="137">
        <f ca="1">_xlfn.XLOOKUP(G192&amp;$V$2,BS_CONTROLE[CHAVE],BS_CONTROLE[Quantidade_11],"-")</f>
        <v>70</v>
      </c>
      <c r="W192" s="137">
        <f ca="1">_xlfn.XLOOKUP(G192&amp;$W$2,BS_CONTROLE[CHAVE],BS_CONTROLE[Quantidade_11],"-")</f>
        <v>30</v>
      </c>
    </row>
    <row r="193" spans="1:23" hidden="1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 t="str">
        <f ca="1">_xlfn.XLOOKUP(G193&amp;$U$2,BS_CONTROLE[CHAVE],BS_CONTROLE[Quantidade_11],"-")</f>
        <v>-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>
        <f ca="1">_xlfn.XLOOKUP(G194&amp;$V$2,BS_CONTROLE[CHAVE],BS_CONTROLE[Quantidade_11],"-")</f>
        <v>2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>
        <f ca="1">_xlfn.XLOOKUP(G195&amp;$U$2,BS_CONTROLE[CHAVE],BS_CONTROLE[Quantidade_11],"-")</f>
        <v>0</v>
      </c>
      <c r="V195" s="137">
        <f ca="1">_xlfn.XLOOKUP(G195&amp;$V$2,BS_CONTROLE[CHAVE],BS_CONTROLE[Quantidade_11],"-")</f>
        <v>2</v>
      </c>
      <c r="W195" s="137">
        <f ca="1">_xlfn.XLOOKUP(G195&amp;$W$2,BS_CONTROLE[CHAVE],BS_CONTROLE[Quantidade_11],"-")</f>
        <v>0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 t="str">
        <f ca="1">_xlfn.XLOOKUP(G198&amp;$U$2,BS_CONTROLE[CHAVE],BS_CONTROLE[Quantidade_11],"-")</f>
        <v>-</v>
      </c>
      <c r="V198" s="137">
        <f ca="1">_xlfn.XLOOKUP(G198&amp;$V$2,BS_CONTROLE[CHAVE],BS_CONTROLE[Quantidade_11],"-")</f>
        <v>1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 t="str">
        <f ca="1">_xlfn.XLOOKUP(G199&amp;$U$2,BS_CONTROLE[CHAVE],BS_CONTROLE[Quantidade_11],"-")</f>
        <v>-</v>
      </c>
      <c r="V199" s="137">
        <f ca="1">_xlfn.XLOOKUP(G199&amp;$V$2,BS_CONTROLE[CHAVE],BS_CONTROLE[Quantidade_11],"-")</f>
        <v>1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 t="str">
        <f ca="1">_xlfn.XLOOKUP(G200&amp;$U$2,BS_CONTROLE[CHAVE],BS_CONTROLE[Quantidade_11],"-")</f>
        <v>-</v>
      </c>
      <c r="V200" s="137">
        <f ca="1">_xlfn.XLOOKUP(G200&amp;$V$2,BS_CONTROLE[CHAVE],BS_CONTROLE[Quantidade_11],"-")</f>
        <v>10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>
        <f ca="1">_xlfn.XLOOKUP(G201&amp;$U$2,BS_CONTROLE[CHAVE],BS_CONTROLE[Quantidade_11],"-")</f>
        <v>0</v>
      </c>
      <c r="V201" s="137">
        <f ca="1">_xlfn.XLOOKUP(G201&amp;$V$2,BS_CONTROLE[CHAVE],BS_CONTROLE[Quantidade_11],"-")</f>
        <v>500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 t="str">
        <f ca="1">_xlfn.XLOOKUP(G202&amp;$U$2,BS_CONTROLE[CHAVE],BS_CONTROLE[Quantidade_11],"-")</f>
        <v>-</v>
      </c>
      <c r="V202" s="137">
        <f ca="1">_xlfn.XLOOKUP(G202&amp;$V$2,BS_CONTROLE[CHAVE],BS_CONTROLE[Quantidade_11],"-")</f>
        <v>1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 t="str">
        <f ca="1">_xlfn.XLOOKUP(G203&amp;$U$2,BS_CONTROLE[CHAVE],BS_CONTROLE[Quantidade_11],"-")</f>
        <v>-</v>
      </c>
      <c r="V203" s="137">
        <f ca="1">_xlfn.XLOOKUP(G203&amp;$V$2,BS_CONTROLE[CHAVE],BS_CONTROLE[Quantidade_11],"-")</f>
        <v>500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 t="str">
        <f ca="1">_xlfn.XLOOKUP(G206&amp;$U$2,BS_CONTROLE[CHAVE],BS_CONTROLE[Quantidade_11],"-")</f>
        <v>-</v>
      </c>
      <c r="V206" s="137">
        <f ca="1">_xlfn.XLOOKUP(G206&amp;$V$2,BS_CONTROLE[CHAVE],BS_CONTROLE[Quantidade_11],"-")</f>
        <v>1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>
        <f ca="1">_xlfn.XLOOKUP(G207&amp;$U$2,BS_CONTROLE[CHAVE],BS_CONTROLE[Quantidade_11],"-")</f>
        <v>1</v>
      </c>
      <c r="V207" s="137">
        <f ca="1">_xlfn.XLOOKUP(G207&amp;$V$2,BS_CONTROLE[CHAVE],BS_CONTROLE[Quantidade_11],"-")</f>
        <v>400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1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>
        <f ca="1">_xlfn.XLOOKUP(G208&amp;$U$2,BS_CONTROLE[CHAVE],BS_CONTROLE[Quantidade_11],"-")</f>
        <v>0</v>
      </c>
      <c r="V208" s="137">
        <f ca="1">_xlfn.XLOOKUP(G208&amp;$V$2,BS_CONTROLE[CHAVE],BS_CONTROLE[Quantidade_11],"-")</f>
        <v>1</v>
      </c>
      <c r="W208" s="137">
        <f ca="1">_xlfn.XLOOKUP(G208&amp;$W$2,BS_CONTROLE[CHAVE],BS_CONTROLE[Quantidade_11],"-")</f>
        <v>1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 t="str">
        <f ca="1">_xlfn.XLOOKUP(G210&amp;$U$2,BS_CONTROLE[CHAVE],BS_CONTROLE[Quantidade_11],"-")</f>
        <v>-</v>
      </c>
      <c r="V210" s="137">
        <f ca="1">_xlfn.XLOOKUP(G210&amp;$V$2,BS_CONTROLE[CHAVE],BS_CONTROLE[Quantidade_11],"-")</f>
        <v>1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0</v>
      </c>
      <c r="V211" s="137">
        <f ca="1">_xlfn.XLOOKUP(G211&amp;$V$2,BS_CONTROLE[CHAVE],BS_CONTROLE[Quantidade_11],"-")</f>
        <v>1115</v>
      </c>
      <c r="W211" s="137">
        <f ca="1">_xlfn.XLOOKUP(G211&amp;$W$2,BS_CONTROLE[CHAVE],BS_CONTROLE[Quantidade_11],"-")</f>
        <v>0</v>
      </c>
    </row>
    <row r="212" spans="1:23" hidden="1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>
        <f ca="1">_xlfn.XLOOKUP(G212&amp;$U$2,BS_CONTROLE[CHAVE],BS_CONTROLE[Quantidade_11],"-")</f>
        <v>0</v>
      </c>
      <c r="V212" s="137">
        <f ca="1">_xlfn.XLOOKUP(G212&amp;$V$2,BS_CONTROLE[CHAVE],BS_CONTROLE[Quantidade_11],"-")</f>
        <v>500</v>
      </c>
      <c r="W212" s="137">
        <f ca="1">_xlfn.XLOOKUP(G212&amp;$W$2,BS_CONTROLE[CHAVE],BS_CONTROLE[Quantidade_11],"-")</f>
        <v>1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>
        <f ca="1">_xlfn.XLOOKUP(G214&amp;$U$2,BS_CONTROLE[CHAVE],BS_CONTROLE[Quantidade_11],"-")</f>
        <v>0</v>
      </c>
      <c r="V214" s="137">
        <f ca="1">_xlfn.XLOOKUP(G214&amp;$V$2,BS_CONTROLE[CHAVE],BS_CONTROLE[Quantidade_11],"-")</f>
        <v>1</v>
      </c>
      <c r="W214" s="137">
        <f ca="1">_xlfn.XLOOKUP(G214&amp;$W$2,BS_CONTROLE[CHAVE],BS_CONTROLE[Quantidade_11],"-")</f>
        <v>0</v>
      </c>
    </row>
    <row r="215" spans="1:23" hidden="1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 t="str">
        <f ca="1">_xlfn.XLOOKUP(G215&amp;$U$2,BS_CONTROLE[CHAVE],BS_CONTROLE[Quantidade_11],"-")</f>
        <v>-</v>
      </c>
      <c r="V215" s="137">
        <f ca="1">_xlfn.XLOOKUP(G215&amp;$V$2,BS_CONTROLE[CHAVE],BS_CONTROLE[Quantidade_11],"-")</f>
        <v>1</v>
      </c>
      <c r="W215" s="137">
        <f ca="1">_xlfn.XLOOKUP(G215&amp;$W$2,BS_CONTROLE[CHAVE],BS_CONTROLE[Quantidade_11],"-")</f>
        <v>0</v>
      </c>
    </row>
    <row r="216" spans="1:23" hidden="1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>
        <f ca="1">_xlfn.XLOOKUP(G216&amp;$U$2,BS_CONTROLE[CHAVE],BS_CONTROLE[Quantidade_11],"-")</f>
        <v>2</v>
      </c>
      <c r="V216" s="137">
        <f ca="1">_xlfn.XLOOKUP(G216&amp;$V$2,BS_CONTROLE[CHAVE],BS_CONTROLE[Quantidade_11],"-")</f>
        <v>4</v>
      </c>
      <c r="W216" s="137">
        <f ca="1">_xlfn.XLOOKUP(G216&amp;$W$2,BS_CONTROLE[CHAVE],BS_CONTROLE[Quantidade_11],"-")</f>
        <v>1</v>
      </c>
    </row>
    <row r="217" spans="1:23" hidden="1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 t="str">
        <f ca="1">_xlfn.XLOOKUP(G217&amp;$U$2,BS_CONTROLE[CHAVE],BS_CONTROLE[Quantidade_11],"-")</f>
        <v>-</v>
      </c>
      <c r="V217" s="137">
        <f ca="1">_xlfn.XLOOKUP(G217&amp;$V$2,BS_CONTROLE[CHAVE],BS_CONTROLE[Quantidade_11],"-")</f>
        <v>0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1</v>
      </c>
      <c r="V220" s="137">
        <f ca="1">_xlfn.XLOOKUP(G220&amp;$V$2,BS_CONTROLE[CHAVE],BS_CONTROLE[Quantidade_11],"-")</f>
        <v>4</v>
      </c>
      <c r="W220" s="137">
        <f ca="1">_xlfn.XLOOKUP(G220&amp;$W$2,BS_CONTROLE[CHAVE],BS_CONTROLE[Quantidade_11],"-")</f>
        <v>1</v>
      </c>
    </row>
    <row r="221" spans="1:23" hidden="1">
      <c r="A221" s="146" t="str">
        <f>IF(SP_SUL!Y224="","*",SP_SUL!Y224)</f>
        <v>*</v>
      </c>
      <c r="B221" s="146" t="str">
        <f>IF(SP_SUL!X224="","*",SP_SUL!X224)</f>
        <v>Extra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46088</v>
      </c>
      <c r="G221" s="145" t="str">
        <f>IF(SP_SUL!D224="","*",SP_SUL!D224)</f>
        <v>WEMERSON (TP-708)</v>
      </c>
      <c r="H221" s="145" t="str">
        <f>IF(SP_SUL!F224="","*",SP_SUL!F224)</f>
        <v>PDM - SUBSTITUIÇÃO - TRILHO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ZBM</v>
      </c>
      <c r="L221" s="139" t="str">
        <f>IF(SP_SUL!N224="","*",SP_SUL!N224)</f>
        <v>ZBM1</v>
      </c>
      <c r="M221" s="140">
        <f>IF(SP_SUL!J224="","*",SP_SUL!J224)</f>
        <v>68</v>
      </c>
      <c r="N221" s="144">
        <f>IF(SP_SUL!K224="","*",SP_SUL!K224)</f>
        <v>56.1</v>
      </c>
      <c r="O221" s="144" t="str">
        <f>IF(SP_SUL!L224="","*",SP_SUL!L224)</f>
        <v>-</v>
      </c>
      <c r="P221" s="143">
        <f>IF(SP_SUL!O224="","*",SP_SUL!O224)</f>
        <v>0.45833333333333331</v>
      </c>
      <c r="Q221" s="143">
        <f>IF(SP_SUL!P224="","*",SP_SUL!P224)</f>
        <v>6.25E-2</v>
      </c>
      <c r="R221" s="145" t="str">
        <f>IF(SP_SUL!Q224="","*",CONCATENATE(SP_SUL!Q224," ",SP_SUL!R224))</f>
        <v>312 M</v>
      </c>
      <c r="S221" s="145" t="str">
        <f>IF(SP_SUL!V224="","*",SP_SUL!V224)</f>
        <v>Wemerson</v>
      </c>
      <c r="T221" s="145" t="str">
        <f>IF(SP_SUL!W224="","*",SP_SUL!W224)</f>
        <v xml:space="preserve">Substituição de trilho </v>
      </c>
      <c r="U221" s="137">
        <f ca="1">_xlfn.XLOOKUP(G221&amp;$U$2,BS_CONTROLE[CHAVE],BS_CONTROLE[Quantidade_11],"-")</f>
        <v>312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OPORTUNIDADE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32</v>
      </c>
      <c r="W223" s="137">
        <f ca="1">_xlfn.XLOOKUP(G223&amp;$W$2,BS_CONTROLE[CHAVE],BS_CONTROLE[Quantidade_11],"-")</f>
        <v>25</v>
      </c>
    </row>
    <row r="224" spans="1:23" hidden="1">
      <c r="A224" s="146" t="str">
        <f>IF(SP_SUL!Y227="","*",SP_SUL!Y227)</f>
        <v>OPORTUNIDADE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>
        <f ca="1">_xlfn.XLOOKUP(G224&amp;$U$2,BS_CONTROLE[CHAVE],BS_CONTROLE[Quantidade_11],"-")</f>
        <v>1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40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0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>
        <f ca="1">_xlfn.XLOOKUP(G226&amp;$U$2,BS_CONTROLE[CHAVE],BS_CONTROLE[Quantidade_11],"-")</f>
        <v>0</v>
      </c>
      <c r="V226" s="137">
        <f ca="1">_xlfn.XLOOKUP(G226&amp;$V$2,BS_CONTROLE[CHAVE],BS_CONTROLE[Quantidade_11],"-")</f>
        <v>30</v>
      </c>
      <c r="W226" s="137">
        <f ca="1">_xlfn.XLOOKUP(G226&amp;$W$2,BS_CONTROLE[CHAVE],BS_CONTROLE[Quantidade_11],"-")</f>
        <v>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>
        <f ca="1">_xlfn.XLOOKUP(G227&amp;$U$2,BS_CONTROLE[CHAVE],BS_CONTROLE[Quantidade_11],"-")</f>
        <v>0</v>
      </c>
      <c r="V227" s="137" t="str">
        <f ca="1">_xlfn.XLOOKUP(G227&amp;$V$2,BS_CONTROLE[CHAVE],BS_CONTROLE[Quantidade_11],"-")</f>
        <v>-</v>
      </c>
      <c r="W227" s="137">
        <f ca="1">_xlfn.XLOOKUP(G227&amp;$W$2,BS_CONTROLE[CHAVE],BS_CONTROLE[Quantidade_11],"-")</f>
        <v>14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V93</v>
      </c>
      <c r="H228" s="145" t="str">
        <f>IF(SP_SUL!F231="","*",SP_SUL!F231)</f>
        <v>MECANIZAÇÃO - SOCADORA</v>
      </c>
      <c r="I228" s="145" t="str">
        <f>IF(SP_SUL!H231="","*",SP_SUL!H231)</f>
        <v>ZXP-2</v>
      </c>
      <c r="J228" s="145" t="str">
        <f>IF(SP_SUL!I231="","*",SP_SUL!I231)</f>
        <v>ZXP-2</v>
      </c>
      <c r="K228" s="139" t="str">
        <f>IF(SP_SUL!M231="","*",SP_SUL!M231)</f>
        <v>ZXP-ZFY</v>
      </c>
      <c r="L228" s="139" t="str">
        <f>IF(SP_SUL!N231="","*",SP_SUL!N231)</f>
        <v>189ZFY/ZXP189</v>
      </c>
      <c r="M228" s="140">
        <f>IF(SP_SUL!J231="","*",SP_SUL!J231)</f>
        <v>56</v>
      </c>
      <c r="N228" s="144">
        <f>IF(SP_SUL!K231="","*",SP_SUL!K231)</f>
        <v>190.07</v>
      </c>
      <c r="O228" s="144">
        <f>IF(SP_SUL!L231="","*",SP_SUL!L231)</f>
        <v>188</v>
      </c>
      <c r="P228" s="143">
        <f>IF(SP_SUL!O231="","*",SP_SUL!O231)</f>
        <v>0.375</v>
      </c>
      <c r="Q228" s="143">
        <f>IF(SP_SUL!P231="","*",SP_SUL!P231)</f>
        <v>8.3333333333333329E-2</v>
      </c>
      <c r="R228" s="145" t="str">
        <f>IF(SP_SUL!Q231="","*",CONCATENATE(SP_SUL!Q231," ",SP_SUL!R231))</f>
        <v>250 M</v>
      </c>
      <c r="S228" s="145" t="str">
        <f>IF(SP_SUL!V231="","*",SP_SUL!V231)</f>
        <v>Moises</v>
      </c>
      <c r="T228" s="145" t="str">
        <f>IF(SP_SUL!W231="","*",SP_SUL!W231)</f>
        <v>Socaria mecanizada</v>
      </c>
      <c r="U228" s="137">
        <f ca="1">_xlfn.XLOOKUP(G228&amp;$U$2,BS_CONTROLE[CHAVE],BS_CONTROLE[Quantidade_11],"-")</f>
        <v>1020</v>
      </c>
      <c r="V228" s="137">
        <f ca="1">_xlfn.XLOOKUP(G228&amp;$V$2,BS_CONTROLE[CHAVE],BS_CONTROLE[Quantidade_11],"-")</f>
        <v>340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OPORTUNIDADE</v>
      </c>
      <c r="B229" s="146" t="str">
        <f>IF(SP_SUL!X232="","*",SP_SUL!X232)</f>
        <v>Oportunidade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ZBV-ZKE</v>
      </c>
      <c r="F229" s="145">
        <f>IF(SP_SUL!B232="","*",SP_SUL!B232)</f>
        <v>46088</v>
      </c>
      <c r="G229" s="145" t="str">
        <f>IF(SP_SUL!D232="","*",SP_SUL!D232)</f>
        <v>ROBSON (TF-701)</v>
      </c>
      <c r="H229" s="145" t="str">
        <f>IF(SP_SUL!F232="","*",SP_SUL!F232)</f>
        <v>LIMPEZA LASTRO</v>
      </c>
      <c r="I229" s="145" t="str">
        <f>IF(SP_SUL!H232="","*",SP_SUL!H232)</f>
        <v>ZXP189</v>
      </c>
      <c r="J229" s="145" t="str">
        <f>IF(SP_SUL!I232="","*",SP_SUL!I232)</f>
        <v>-</v>
      </c>
      <c r="K229" s="139" t="str">
        <f>IF(SP_SUL!M232="","*",SP_SUL!M232)</f>
        <v>ZXP-ZFY</v>
      </c>
      <c r="L229" s="139" t="str">
        <f>IF(SP_SUL!N232="","*",SP_SUL!N232)</f>
        <v>ZXP189</v>
      </c>
      <c r="M229" s="140">
        <f>IF(SP_SUL!J232="","*",SP_SUL!J232)</f>
        <v>56</v>
      </c>
      <c r="N229" s="144">
        <f>IF(SP_SUL!K232="","*",SP_SUL!K232)</f>
        <v>187.58</v>
      </c>
      <c r="O229" s="144" t="str">
        <f>IF(SP_SUL!L232="","*",SP_SUL!L232)</f>
        <v>-</v>
      </c>
      <c r="P229" s="143">
        <f>IF(SP_SUL!O232="","*",SP_SUL!O232)</f>
        <v>0.41666666666666669</v>
      </c>
      <c r="Q229" s="143">
        <f>IF(SP_SUL!P232="","*",SP_SUL!P232)</f>
        <v>6.25E-2</v>
      </c>
      <c r="R229" s="145" t="str">
        <f>IF(SP_SUL!Q232="","*",CONCATENATE(SP_SUL!Q232," ",SP_SUL!R232))</f>
        <v>15 M</v>
      </c>
      <c r="S229" s="145" t="str">
        <f>IF(SP_SUL!V232="","*",SP_SUL!V232)</f>
        <v>Jonas</v>
      </c>
      <c r="T229" s="145" t="str">
        <f>IF(SP_SUL!W232="","*",SP_SUL!W232)</f>
        <v>Limpeza de lastro</v>
      </c>
      <c r="U229" s="137">
        <f ca="1">_xlfn.XLOOKUP(G229&amp;$U$2,BS_CONTROLE[CHAVE],BS_CONTROLE[Quantidade_11],"-")</f>
        <v>25</v>
      </c>
      <c r="V229" s="137">
        <f ca="1">_xlfn.XLOOKUP(G229&amp;$V$2,BS_CONTROLE[CHAVE],BS_CONTROLE[Quantidade_11],"-")</f>
        <v>25</v>
      </c>
      <c r="W229" s="137">
        <f ca="1">_xlfn.XLOOKUP(G229&amp;$W$2,BS_CONTROLE[CHAVE],BS_CONTROLE[Quantidade_11],"-")</f>
        <v>30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OPORTUNIDADE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>
        <f ca="1">_xlfn.XLOOKUP(G231&amp;$U$2,BS_CONTROLE[CHAVE],BS_CONTROLE[Quantidade_11],"-")</f>
        <v>0</v>
      </c>
      <c r="V231" s="137" t="str">
        <f ca="1">_xlfn.XLOOKUP(G231&amp;$V$2,BS_CONTROLE[CHAVE],BS_CONTROLE[Quantidade_11],"-")</f>
        <v>-</v>
      </c>
      <c r="W231" s="137">
        <f ca="1">_xlfn.XLOOKUP(G231&amp;$W$2,BS_CONTROLE[CHAVE],BS_CONTROLE[Quantidade_11],"-")</f>
        <v>30</v>
      </c>
    </row>
    <row r="232" spans="1:23" hidden="1">
      <c r="A232" s="146" t="str">
        <f>IF(SP_SUL!Y235="","*",SP_SUL!Y235)</f>
        <v>OPORTUNIDADE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>
        <f ca="1">_xlfn.XLOOKUP(G232&amp;$U$2,BS_CONTROLE[CHAVE],BS_CONTROLE[Quantidade_11],"-")</f>
        <v>0</v>
      </c>
      <c r="V232" s="137">
        <f ca="1">_xlfn.XLOOKUP(G232&amp;$V$2,BS_CONTROLE[CHAVE],BS_CONTROLE[Quantidade_11],"-")</f>
        <v>70</v>
      </c>
      <c r="W232" s="137">
        <f ca="1">_xlfn.XLOOKUP(G232&amp;$W$2,BS_CONTROLE[CHAVE],BS_CONTROLE[Quantidade_11],"-")</f>
        <v>30</v>
      </c>
    </row>
    <row r="233" spans="1:23" hidden="1">
      <c r="A233" s="146" t="str">
        <f>IF(SP_SUL!Y236="","*",SP_SUL!Y236)</f>
        <v>OPORTUNIDADE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>
        <f ca="1">_xlfn.XLOOKUP(G233&amp;$V$2,BS_CONTROLE[CHAVE],BS_CONTROLE[Quantidade_11],"-")</f>
        <v>2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OPORTUNIDADE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>
        <f ca="1">_xlfn.XLOOKUP(G234&amp;$U$2,BS_CONTROLE[CHAVE],BS_CONTROLE[Quantidade_11],"-")</f>
        <v>0</v>
      </c>
      <c r="V234" s="137">
        <f ca="1">_xlfn.XLOOKUP(G234&amp;$V$2,BS_CONTROLE[CHAVE],BS_CONTROLE[Quantidade_11],"-")</f>
        <v>2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>
        <f ca="1">_xlfn.XLOOKUP(G235&amp;$U$2,BS_CONTROLE[CHAVE],BS_CONTROLE[Quantidade_11],"-")</f>
        <v>0</v>
      </c>
      <c r="V235" s="137">
        <f ca="1">_xlfn.XLOOKUP(G235&amp;$V$2,BS_CONTROLE[CHAVE],BS_CONTROLE[Quantidade_11],"-")</f>
        <v>500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OPORTUNIDADE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>
        <f ca="1">_xlfn.XLOOKUP(G237&amp;$U$2,BS_CONTROLE[CHAVE],BS_CONTROLE[Quantidade_11],"-")</f>
        <v>0</v>
      </c>
      <c r="V237" s="137" t="str">
        <f ca="1">_xlfn.XLOOKUP(G237&amp;$V$2,BS_CONTROLE[CHAVE],BS_CONTROLE[Quantidade_11],"-")</f>
        <v>-</v>
      </c>
      <c r="W237" s="137">
        <f ca="1">_xlfn.XLOOKUP(G237&amp;$W$2,BS_CONTROLE[CHAVE],BS_CONTROLE[Quantidade_11],"-")</f>
        <v>0</v>
      </c>
    </row>
    <row r="238" spans="1:23" hidden="1">
      <c r="A238" s="146" t="str">
        <f>IF(SP_SUL!Y241="","*",SP_SUL!Y241)</f>
        <v>OPORTUNIDADE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>
        <f ca="1">_xlfn.XLOOKUP(G238&amp;$U$2,BS_CONTROLE[CHAVE],BS_CONTROLE[Quantidade_11],"-")</f>
        <v>0</v>
      </c>
      <c r="V238" s="137" t="str">
        <f ca="1">_xlfn.XLOOKUP(G238&amp;$V$2,BS_CONTROLE[CHAVE],BS_CONTROLE[Quantidade_11],"-")</f>
        <v>-</v>
      </c>
      <c r="W238" s="137">
        <f ca="1">_xlfn.XLOOKUP(G238&amp;$W$2,BS_CONTROLE[CHAVE],BS_CONTROLE[Quantidade_11],"-")</f>
        <v>0</v>
      </c>
    </row>
    <row r="239" spans="1:23" hidden="1">
      <c r="A239" s="146" t="str">
        <f>IF(SP_SUL!Y242="","*",SP_SUL!Y242)</f>
        <v>OPORTUNIDADE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>
        <f ca="1">_xlfn.XLOOKUP(G239&amp;$U$2,BS_CONTROLE[CHAVE],BS_CONTROLE[Quantidade_11],"-")</f>
        <v>0</v>
      </c>
      <c r="V239" s="137" t="str">
        <f ca="1">_xlfn.XLOOKUP(G239&amp;$V$2,BS_CONTROLE[CHAVE],BS_CONTROLE[Quantidade_11],"-")</f>
        <v>-</v>
      </c>
      <c r="W239" s="137">
        <f ca="1">_xlfn.XLOOKUP(G239&amp;$W$2,BS_CONTROLE[CHAVE],BS_CONTROLE[Quantidade_11],"-")</f>
        <v>0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OPORTUNIDADE</v>
      </c>
      <c r="B241" s="146" t="str">
        <f>IF(SP_SUL!X244="","*",SP_SUL!X244)</f>
        <v>Oportunidade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ZEV-ZPT</v>
      </c>
      <c r="F241" s="145">
        <f>IF(SP_SUL!B244="","*",SP_SUL!B244)</f>
        <v>46088</v>
      </c>
      <c r="G241" s="145" t="str">
        <f>IF(SP_SUL!D244="","*",SP_SUL!D244)</f>
        <v>MODERNIZAÇÃO TURMA 2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ZXW-ZEZ</v>
      </c>
      <c r="L241" s="139" t="str">
        <f>IF(SP_SUL!N244="","*",SP_SUL!N244)</f>
        <v>ZXWK792</v>
      </c>
      <c r="M241" s="140">
        <f>IF(SP_SUL!J244="","*",SP_SUL!J244)</f>
        <v>92</v>
      </c>
      <c r="N241" s="144">
        <f>IF(SP_SUL!K244="","*",SP_SUL!K244)</f>
        <v>79.67</v>
      </c>
      <c r="O241" s="144" t="str">
        <f>IF(SP_SUL!L244="","*",SP_SUL!L244)</f>
        <v>-</v>
      </c>
      <c r="P241" s="143">
        <f>IF(SP_SUL!O244="","*",SP_SUL!O244)</f>
        <v>0.34375</v>
      </c>
      <c r="Q241" s="143">
        <f>IF(SP_SUL!P244="","*",SP_SUL!P244)</f>
        <v>6.25E-2</v>
      </c>
      <c r="R241" s="145" t="str">
        <f>IF(SP_SUL!Q244="","*",CONCATENATE(SP_SUL!Q244," ",SP_SUL!R244))</f>
        <v>1 Nº DE SOLDA</v>
      </c>
      <c r="S241" s="145" t="str">
        <f>IF(SP_SUL!V244="","*",SP_SUL!V244)</f>
        <v>Augusto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0</v>
      </c>
      <c r="V241" s="137">
        <f ca="1">_xlfn.XLOOKUP(G241&amp;$V$2,BS_CONTROLE[CHAVE],BS_CONTROLE[Quantidade_11],"-")</f>
        <v>1</v>
      </c>
      <c r="W241" s="137">
        <f ca="1">_xlfn.XLOOKUP(G241&amp;$W$2,BS_CONTROLE[CHAVE],BS_CONTROLE[Quantidade_11],"-")</f>
        <v>1</v>
      </c>
    </row>
    <row r="242" spans="1:23" hidden="1">
      <c r="A242" s="146" t="str">
        <f>IF(SP_SUL!Y245="","*",SP_SUL!Y245)</f>
        <v>OPORTUNIDADE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4.1666666666666664E-2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>
        <f ca="1">_xlfn.XLOOKUP(G242&amp;$U$2,BS_CONTROLE[CHAVE],BS_CONTROLE[Quantidade_11],"-")</f>
        <v>1</v>
      </c>
      <c r="V242" s="137">
        <f ca="1">_xlfn.XLOOKUP(G242&amp;$V$2,BS_CONTROLE[CHAVE],BS_CONTROLE[Quantidade_11],"-")</f>
        <v>400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OPORTUNIDADE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>
        <f ca="1">_xlfn.XLOOKUP(G243&amp;$U$2,BS_CONTROLE[CHAVE],BS_CONTROLE[Quantidade_11],"-")</f>
        <v>0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OPORTUNIDADE</v>
      </c>
      <c r="B244" s="146" t="str">
        <f>IF(SP_SUL!X247="","*",SP_SUL!X247)</f>
        <v>Oportunidade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46088</v>
      </c>
      <c r="G244" s="145" t="str">
        <f>IF(SP_SUL!D247="","*",SP_SUL!D247)</f>
        <v>W62</v>
      </c>
      <c r="H244" s="145" t="str">
        <f>IF(SP_SUL!F247="","*",SP_SUL!F247)</f>
        <v>RECOLHIMENTO DE MATERIAL</v>
      </c>
      <c r="I244" s="145" t="str">
        <f>IF(SP_SUL!H247="","*",SP_SUL!H247)</f>
        <v>ZPT1051</v>
      </c>
      <c r="J244" s="145" t="str">
        <f>IF(SP_SUL!I247="","*",SP_SUL!I247)</f>
        <v>ZPTZBR</v>
      </c>
      <c r="K244" s="139" t="str">
        <f>IF(SP_SUL!M247="","*",SP_SUL!M247)</f>
        <v>ZWU-ZDC</v>
      </c>
      <c r="L244" s="139" t="str">
        <f>IF(SP_SUL!N247="","*",SP_SUL!N247)</f>
        <v>K96K951</v>
      </c>
      <c r="M244" s="140">
        <f>IF(SP_SUL!J247="","*",SP_SUL!J247)</f>
        <v>54</v>
      </c>
      <c r="N244" s="144">
        <f>IF(SP_SUL!K247="","*",SP_SUL!K247)</f>
        <v>96</v>
      </c>
      <c r="O244" s="144">
        <f>IF(SP_SUL!L247="","*",SP_SUL!L247)</f>
        <v>97</v>
      </c>
      <c r="P244" s="143">
        <f>IF(SP_SUL!O247="","*",SP_SUL!O247)</f>
        <v>0.45833333333333331</v>
      </c>
      <c r="Q244" s="143">
        <f>IF(SP_SUL!P247="","*",SP_SUL!P247)</f>
        <v>8.3333333333333329E-2</v>
      </c>
      <c r="R244" s="145" t="str">
        <f>IF(SP_SUL!Q247="","*",CONCATENATE(SP_SUL!Q247," ",SP_SUL!R247))</f>
        <v>1 BINÁRIO</v>
      </c>
      <c r="S244" s="145" t="str">
        <f>IF(SP_SUL!V247="","*",SP_SUL!V247)</f>
        <v>Moisés</v>
      </c>
      <c r="T244" s="145" t="str">
        <f>IF(SP_SUL!W247="","*",SP_SUL!W247)</f>
        <v>Recolhimendo de BAG's soja do km 96 ao km 97  1h na VIA1 e 1hora na VIA2</v>
      </c>
      <c r="U244" s="137">
        <f ca="1">_xlfn.XLOOKUP(G244&amp;$U$2,BS_CONTROLE[CHAVE],BS_CONTROLE[Quantidade_11],"-")</f>
        <v>0</v>
      </c>
      <c r="V244" s="137">
        <f ca="1">_xlfn.XLOOKUP(G244&amp;$V$2,BS_CONTROLE[CHAVE],BS_CONTROLE[Quantidade_11],"-")</f>
        <v>500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OPORTUNIDADE</v>
      </c>
      <c r="B245" s="146" t="str">
        <f>IF(SP_SUL!X248="","*",SP_SUL!X248)</f>
        <v>Oportunidade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46088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ZDRZPT</v>
      </c>
      <c r="J245" s="145" t="str">
        <f>IF(SP_SUL!I248="","*",SP_SUL!I248)</f>
        <v>ZDRZPT</v>
      </c>
      <c r="K245" s="139" t="str">
        <f>IF(SP_SUL!M248="","*",SP_SUL!M248)</f>
        <v>105-ZGP</v>
      </c>
      <c r="L245" s="139" t="str">
        <f>IF(SP_SUL!N248="","*",SP_SUL!N248)</f>
        <v>ZGP1</v>
      </c>
      <c r="M245" s="140">
        <f>IF(SP_SUL!J248="","*",SP_SUL!J248)</f>
        <v>54</v>
      </c>
      <c r="N245" s="144">
        <f>IF(SP_SUL!K248="","*",SP_SUL!K248)</f>
        <v>102.1</v>
      </c>
      <c r="O245" s="144">
        <f>IF(SP_SUL!L248="","*",SP_SUL!L248)</f>
        <v>102.4</v>
      </c>
      <c r="P245" s="143">
        <f>IF(SP_SUL!O248="","*",SP_SUL!O248)</f>
        <v>0.39583333333333331</v>
      </c>
      <c r="Q245" s="143">
        <f>IF(SP_SUL!P248="","*",SP_SUL!P248)</f>
        <v>8.3333333333333329E-2</v>
      </c>
      <c r="R245" s="145" t="str">
        <f>IF(SP_SUL!Q248="","*",CONCATENATE(SP_SUL!Q248," ",SP_SUL!R248))</f>
        <v>480 M</v>
      </c>
      <c r="S245" s="145" t="str">
        <f>IF(SP_SUL!V248="","*",SP_SUL!V248)</f>
        <v>Antonioni</v>
      </c>
      <c r="T245" s="145" t="str">
        <f>IF(SP_SUL!W248="","*",SP_SUL!W248)</f>
        <v>Socaria mecanizada</v>
      </c>
      <c r="U245" s="137">
        <f ca="1">_xlfn.XLOOKUP(G245&amp;$U$2,BS_CONTROLE[CHAVE],BS_CONTROLE[Quantidade_11],"-")</f>
        <v>0</v>
      </c>
      <c r="V245" s="137">
        <f ca="1">_xlfn.XLOOKUP(G245&amp;$V$2,BS_CONTROLE[CHAVE],BS_CONTROLE[Quantidade_11],"-")</f>
        <v>1115</v>
      </c>
      <c r="W245" s="137">
        <f ca="1">_xlfn.XLOOKUP(G245&amp;$W$2,BS_CONTROLE[CHAVE],BS_CONTROLE[Quantidade_11],"-")</f>
        <v>0</v>
      </c>
    </row>
    <row r="246" spans="1:23" hidden="1">
      <c r="A246" s="146" t="str">
        <f>IF(SP_SUL!Y249="","*",SP_SUL!Y249)</f>
        <v>OPORTUNIDADE</v>
      </c>
      <c r="B246" s="146" t="str">
        <f>IF(SP_SUL!X249="","*",SP_SUL!X249)</f>
        <v>Oportunidade</v>
      </c>
      <c r="C246" s="146" t="str">
        <f>IF(SP_SUL!Z249="","*",SP_SUL!Z249)</f>
        <v>*</v>
      </c>
      <c r="D246" s="139" t="str">
        <f>IF(SP_SUL!S249="","*",SP_SUL!S249)</f>
        <v>SP SUL</v>
      </c>
      <c r="E246" s="139" t="str">
        <f>IF(SP_SUL!T249="","*",SP_SUL!T249)</f>
        <v>ZEV-ZPT</v>
      </c>
      <c r="F246" s="145">
        <f>IF(SP_SUL!B249="","*",SP_SUL!B249)</f>
        <v>46088</v>
      </c>
      <c r="G246" s="145" t="str">
        <f>IF(SP_SUL!D249="","*",SP_SUL!D249)</f>
        <v>HUELTON (TP-725)</v>
      </c>
      <c r="H246" s="145" t="str">
        <f>IF(SP_SUL!F249="","*",SP_SUL!F249)</f>
        <v>PDM - SOLDA</v>
      </c>
      <c r="I246" s="145" t="str">
        <f>IF(SP_SUL!H249="","*",SP_SUL!H249)</f>
        <v>-</v>
      </c>
      <c r="J246" s="145" t="str">
        <f>IF(SP_SUL!I249="","*",SP_SUL!I249)</f>
        <v>-</v>
      </c>
      <c r="K246" s="139" t="str">
        <f>IF(SP_SUL!M249="","*",SP_SUL!M249)</f>
        <v>ZPT</v>
      </c>
      <c r="L246" s="139" t="str">
        <f>IF(SP_SUL!N249="","*",SP_SUL!N249)</f>
        <v>ZPT2</v>
      </c>
      <c r="M246" s="140">
        <f>IF(SP_SUL!J249="","*",SP_SUL!J249)</f>
        <v>92</v>
      </c>
      <c r="N246" s="144">
        <f>IF(SP_SUL!K249="","*",SP_SUL!K249)</f>
        <v>106.8</v>
      </c>
      <c r="O246" s="144" t="str">
        <f>IF(SP_SUL!L249="","*",SP_SUL!L249)</f>
        <v>-</v>
      </c>
      <c r="P246" s="143">
        <f>IF(SP_SUL!O249="","*",SP_SUL!O249)</f>
        <v>0.375</v>
      </c>
      <c r="Q246" s="143">
        <f>IF(SP_SUL!P249="","*",SP_SUL!P249)</f>
        <v>6.25E-2</v>
      </c>
      <c r="R246" s="145" t="str">
        <f>IF(SP_SUL!Q249="","*",CONCATENATE(SP_SUL!Q249," ",SP_SUL!R249))</f>
        <v>1 Nº DE SOLDA</v>
      </c>
      <c r="S246" s="145" t="str">
        <f>IF(SP_SUL!V249="","*",SP_SUL!V249)</f>
        <v>Moises</v>
      </c>
      <c r="T246" s="145" t="str">
        <f>IF(SP_SUL!W249="","*",SP_SUL!W249)</f>
        <v xml:space="preserve">Execução de solda - Condicionado a temperatura </v>
      </c>
      <c r="U246" s="137">
        <f ca="1">_xlfn.XLOOKUP(G246&amp;$U$2,BS_CONTROLE[CHAVE],BS_CONTROLE[Quantidade_11],"-")</f>
        <v>0</v>
      </c>
      <c r="V246" s="137">
        <f ca="1">_xlfn.XLOOKUP(G246&amp;$V$2,BS_CONTROLE[CHAVE],BS_CONTROLE[Quantidade_11],"-")</f>
        <v>1</v>
      </c>
      <c r="W246" s="137">
        <f ca="1">_xlfn.XLOOKUP(G246&amp;$W$2,BS_CONTROLE[CHAVE],BS_CONTROLE[Quantidade_11],"-")</f>
        <v>0</v>
      </c>
    </row>
    <row r="247" spans="1:23" hidden="1">
      <c r="A247" s="146" t="str">
        <f>IF(SP_SUL!Y250="","*",SP_SUL!Y250)</f>
        <v>OPORTUNIDADE</v>
      </c>
      <c r="B247" s="146" t="str">
        <f>IF(SP_SUL!X250="","*",SP_SUL!X250)</f>
        <v>Oportunidade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ZPT-ZPG</v>
      </c>
      <c r="F247" s="145">
        <f>IF(SP_SUL!B250="","*",SP_SUL!B250)</f>
        <v>46088</v>
      </c>
      <c r="G247" s="145" t="str">
        <f>IF(SP_SUL!D250="","*",SP_SUL!D250)</f>
        <v>EXPANSÃO TURMA 1</v>
      </c>
      <c r="H247" s="145" t="str">
        <f>IF(SP_SUL!F250="","*",SP_SUL!F250)</f>
        <v>MODERNIZAÇÃO - SOLDA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ZGM-109</v>
      </c>
      <c r="L247" s="139">
        <f>IF(SP_SUL!N250="","*",SP_SUL!N250)</f>
        <v>1121112</v>
      </c>
      <c r="M247" s="140">
        <f>IF(SP_SUL!J250="","*",SP_SUL!J250)</f>
        <v>53</v>
      </c>
      <c r="N247" s="144">
        <f>IF(SP_SUL!K250="","*",SP_SUL!K250)</f>
        <v>111.5</v>
      </c>
      <c r="O247" s="144">
        <f>IF(SP_SUL!L250="","*",SP_SUL!L250)</f>
        <v>112</v>
      </c>
      <c r="P247" s="143">
        <f>IF(SP_SUL!O250="","*",SP_SUL!O250)</f>
        <v>0.375</v>
      </c>
      <c r="Q247" s="143">
        <f>IF(SP_SUL!P250="","*",SP_SUL!P250)</f>
        <v>6.25E-2</v>
      </c>
      <c r="R247" s="145" t="str">
        <f>IF(SP_SUL!Q250="","*",CONCATENATE(SP_SUL!Q250," ",SP_SUL!R250))</f>
        <v>1 Nº DE SOLDA</v>
      </c>
      <c r="S247" s="145" t="str">
        <f>IF(SP_SUL!V250="","*",SP_SUL!V250)</f>
        <v>Pedro</v>
      </c>
      <c r="T247" s="145" t="str">
        <f>IF(SP_SUL!W250="","*",SP_SUL!W250)</f>
        <v xml:space="preserve">Execução de solda - Condicionado a temperatura </v>
      </c>
      <c r="U247" s="137">
        <f ca="1">_xlfn.XLOOKUP(G247&amp;$U$2,BS_CONTROLE[CHAVE],BS_CONTROLE[Quantidade_11],"-")</f>
        <v>2</v>
      </c>
      <c r="V247" s="137">
        <f ca="1">_xlfn.XLOOKUP(G247&amp;$V$2,BS_CONTROLE[CHAVE],BS_CONTROLE[Quantidade_11],"-")</f>
        <v>4</v>
      </c>
      <c r="W247" s="137">
        <f ca="1">_xlfn.XLOOKUP(G247&amp;$W$2,BS_CONTROLE[CHAVE],BS_CONTROLE[Quantidade_11],"-")</f>
        <v>1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ZPT2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-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ZBV-ZKE</v>
      </c>
      <c r="F250" s="145">
        <f>IF(SP_SUL!B253="","*",SP_SUL!B253)</f>
        <v>46089</v>
      </c>
      <c r="G250" s="145" t="str">
        <f>IF(SP_SUL!D253="","*",SP_SUL!D253)</f>
        <v>ROBSON (TF-701)</v>
      </c>
      <c r="H250" s="145" t="str">
        <f>IF(SP_SUL!F253="","*",SP_SUL!F253)</f>
        <v>LIMPEZA LASTRO</v>
      </c>
      <c r="I250" s="145" t="str">
        <f>IF(SP_SUL!H253="","*",SP_SUL!H253)</f>
        <v>ZXP189</v>
      </c>
      <c r="J250" s="145" t="str">
        <f>IF(SP_SUL!I253="","*",SP_SUL!I253)</f>
        <v>-</v>
      </c>
      <c r="K250" s="139" t="str">
        <f>IF(SP_SUL!M253="","*",SP_SUL!M253)</f>
        <v>ZXP-ZFY</v>
      </c>
      <c r="L250" s="139" t="str">
        <f>IF(SP_SUL!N253="","*",SP_SUL!N253)</f>
        <v>ZXP189</v>
      </c>
      <c r="M250" s="140">
        <f>IF(SP_SUL!J253="","*",SP_SUL!J253)</f>
        <v>56</v>
      </c>
      <c r="N250" s="144">
        <f>IF(SP_SUL!K253="","*",SP_SUL!K253)</f>
        <v>187.58</v>
      </c>
      <c r="O250" s="144" t="str">
        <f>IF(SP_SUL!L253="","*",SP_SUL!L253)</f>
        <v>-</v>
      </c>
      <c r="P250" s="143">
        <f>IF(SP_SUL!O253="","*",SP_SUL!O253)</f>
        <v>0.41666666666666669</v>
      </c>
      <c r="Q250" s="143">
        <f>IF(SP_SUL!P253="","*",SP_SUL!P253)</f>
        <v>6.25E-2</v>
      </c>
      <c r="R250" s="145" t="str">
        <f>IF(SP_SUL!Q253="","*",CONCATENATE(SP_SUL!Q253," ",SP_SUL!R253))</f>
        <v>15 M</v>
      </c>
      <c r="S250" s="145" t="str">
        <f>IF(SP_SUL!V253="","*",SP_SUL!V253)</f>
        <v>Jonas</v>
      </c>
      <c r="T250" s="145" t="str">
        <f>IF(SP_SUL!W253="","*",SP_SUL!W253)</f>
        <v>Limpeza de lastro</v>
      </c>
      <c r="U250" s="137">
        <f ca="1">_xlfn.XLOOKUP(G250&amp;$U$2,BS_CONTROLE[CHAVE],BS_CONTROLE[Quantidade_11],"-")</f>
        <v>25</v>
      </c>
      <c r="V250" s="137">
        <f ca="1">_xlfn.XLOOKUP(G250&amp;$V$2,BS_CONTROLE[CHAVE],BS_CONTROLE[Quantidade_11],"-")</f>
        <v>25</v>
      </c>
      <c r="W250" s="137">
        <f ca="1">_xlfn.XLOOKUP(G250&amp;$W$2,BS_CONTROLE[CHAVE],BS_CONTROLE[Quantidade_11],"-")</f>
        <v>30</v>
      </c>
    </row>
    <row r="251" spans="1:23" hidden="1">
      <c r="A251" s="146" t="str">
        <f>IF(SP_SUL!Y254="","*",SP_SUL!Y254)</f>
        <v>*</v>
      </c>
      <c r="B251" s="146" t="str">
        <f>IF(SP_SUL!X254="","*",SP_SUL!X254)</f>
        <v>Oportunidade</v>
      </c>
      <c r="C251" s="146" t="str">
        <f>IF(SP_SUL!Z254="","*",SP_SUL!Z254)</f>
        <v>*</v>
      </c>
      <c r="D251" s="139" t="str">
        <f>IF(SP_SUL!S254="","*",SP_SUL!S254)</f>
        <v>SP SUL</v>
      </c>
      <c r="E251" s="139" t="str">
        <f>IF(SP_SUL!T254="","*",SP_SUL!T254)</f>
        <v>ZEV-ZPT</v>
      </c>
      <c r="F251" s="145">
        <f>IF(SP_SUL!B254="","*",SP_SUL!B254)</f>
        <v>46089</v>
      </c>
      <c r="G251" s="145" t="str">
        <f>IF(SP_SUL!D254="","*",SP_SUL!D254)</f>
        <v>A85</v>
      </c>
      <c r="H251" s="145" t="str">
        <f>IF(SP_SUL!F254="","*",SP_SUL!F254)</f>
        <v>DESLOCAMENTO</v>
      </c>
      <c r="I251" s="145" t="str">
        <f>IF(SP_SUL!H254="","*",SP_SUL!H254)</f>
        <v>ZXW</v>
      </c>
      <c r="J251" s="145" t="str">
        <f>IF(SP_SUL!I254="","*",SP_SUL!I254)</f>
        <v>ZPT</v>
      </c>
      <c r="K251" s="139" t="str">
        <f>IF(SP_SUL!M254="","*",SP_SUL!M254)</f>
        <v>ZXW-ZPT</v>
      </c>
      <c r="L251" s="139" t="str">
        <f>IF(SP_SUL!N254="","*",SP_SUL!N254)</f>
        <v>ZXWZPT</v>
      </c>
      <c r="M251" s="140">
        <f>IF(SP_SUL!J254="","*",SP_SUL!J254)</f>
        <v>92</v>
      </c>
      <c r="N251" s="144">
        <f>IF(SP_SUL!K254="","*",SP_SUL!K254)</f>
        <v>82</v>
      </c>
      <c r="O251" s="144" t="str">
        <f>IF(SP_SUL!L254="","*",SP_SUL!L254)</f>
        <v>-</v>
      </c>
      <c r="P251" s="143">
        <f>IF(SP_SUL!O254="","*",SP_SUL!O254)</f>
        <v>0.33333333333333331</v>
      </c>
      <c r="Q251" s="143">
        <f>IF(SP_SUL!P254="","*",SP_SUL!P254)</f>
        <v>4.1666666666666664E-2</v>
      </c>
      <c r="R251" s="145" t="str">
        <f>IF(SP_SUL!Q254="","*",CONCATENATE(SP_SUL!Q254," ",SP_SUL!R254))</f>
        <v>1 BINÁRIO</v>
      </c>
      <c r="S251" s="145" t="str">
        <f>IF(SP_SUL!V254="","*",SP_SUL!V254)</f>
        <v>Moises</v>
      </c>
      <c r="T251" s="145" t="str">
        <f>IF(SP_SUL!W254="","*",SP_SUL!W254)</f>
        <v>Deslocamento para ZPT (segunda realiza inspeção ANTT)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Oportunidade</v>
      </c>
      <c r="C252" s="146" t="str">
        <f>IF(SP_SUL!Z255="","*",SP_SUL!Z255)</f>
        <v>*</v>
      </c>
      <c r="D252" s="139" t="str">
        <f>IF(SP_SUL!S255="","*",SP_SUL!S255)</f>
        <v>SP SUL</v>
      </c>
      <c r="E252" s="139" t="str">
        <f>IF(SP_SUL!T255="","*",SP_SUL!T255)</f>
        <v>ZEV-ZPT</v>
      </c>
      <c r="F252" s="145">
        <f>IF(SP_SUL!B255="","*",SP_SUL!B255)</f>
        <v>46089</v>
      </c>
      <c r="G252" s="145" t="str">
        <f>IF(SP_SUL!D255="","*",SP_SUL!D255)</f>
        <v>V85</v>
      </c>
      <c r="H252" s="145" t="str">
        <f>IF(SP_SUL!F255="","*",SP_SUL!F255)</f>
        <v>MECANIZAÇÃO - SOCADORA</v>
      </c>
      <c r="I252" s="145" t="str">
        <f>IF(SP_SUL!H255="","*",SP_SUL!H255)</f>
        <v>ZDRZPT</v>
      </c>
      <c r="J252" s="145" t="str">
        <f>IF(SP_SUL!I255="","*",SP_SUL!I255)</f>
        <v>ZDRZPT</v>
      </c>
      <c r="K252" s="139" t="str">
        <f>IF(SP_SUL!M255="","*",SP_SUL!M255)</f>
        <v>105-ZGP</v>
      </c>
      <c r="L252" s="139" t="str">
        <f>IF(SP_SUL!N255="","*",SP_SUL!N255)</f>
        <v>ZGP1</v>
      </c>
      <c r="M252" s="140">
        <f>IF(SP_SUL!J255="","*",SP_SUL!J255)</f>
        <v>54</v>
      </c>
      <c r="N252" s="144">
        <f>IF(SP_SUL!K255="","*",SP_SUL!K255)</f>
        <v>104</v>
      </c>
      <c r="O252" s="144">
        <f>IF(SP_SUL!L255="","*",SP_SUL!L255)</f>
        <v>102</v>
      </c>
      <c r="P252" s="143">
        <f>IF(SP_SUL!O255="","*",SP_SUL!O255)</f>
        <v>0.39583333333333331</v>
      </c>
      <c r="Q252" s="143">
        <f>IF(SP_SUL!P255="","*",SP_SUL!P255)</f>
        <v>4.1666666666666664E-2</v>
      </c>
      <c r="R252" s="145" t="str">
        <f>IF(SP_SUL!Q255="","*",CONCATENATE(SP_SUL!Q255," ",SP_SUL!R255))</f>
        <v>240 M</v>
      </c>
      <c r="S252" s="145" t="str">
        <f>IF(SP_SUL!V255="","*",SP_SUL!V255)</f>
        <v>Antonioni</v>
      </c>
      <c r="T252" s="145" t="str">
        <f>IF(SP_SUL!W255="","*",SP_SUL!W255)</f>
        <v>Socaria mecanizada</v>
      </c>
      <c r="U252" s="137">
        <f ca="1">_xlfn.XLOOKUP(G252&amp;$U$2,BS_CONTROLE[CHAVE],BS_CONTROLE[Quantidade_11],"-")</f>
        <v>0</v>
      </c>
      <c r="V252" s="137">
        <f ca="1">_xlfn.XLOOKUP(G252&amp;$V$2,BS_CONTROLE[CHAVE],BS_CONTROLE[Quantidade_11],"-")</f>
        <v>1115</v>
      </c>
      <c r="W252" s="137">
        <f ca="1">_xlfn.XLOOKUP(G252&amp;$W$2,BS_CONTROLE[CHAVE],BS_CONTROLE[Quantidade_11],"-")</f>
        <v>0</v>
      </c>
    </row>
    <row r="253" spans="1:23" hidden="1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ZEV-ZPT</v>
      </c>
      <c r="F253" s="145">
        <f>IF(SP_SUL!B256="","*",SP_SUL!B256)</f>
        <v>46089</v>
      </c>
      <c r="G253" s="145" t="str">
        <f>IF(SP_SUL!D256="","*",SP_SUL!D256)</f>
        <v>DIEGO (TF-42)</v>
      </c>
      <c r="H253" s="145" t="str">
        <f>IF(SP_SUL!F256="","*",SP_SUL!F256)</f>
        <v>LIMPEZA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ZGM-109</v>
      </c>
      <c r="L253" s="139">
        <f>IF(SP_SUL!N256="","*",SP_SUL!N256)</f>
        <v>1131121</v>
      </c>
      <c r="M253" s="140">
        <f>IF(SP_SUL!J256="","*",SP_SUL!J256)</f>
        <v>30</v>
      </c>
      <c r="N253" s="144">
        <f>IF(SP_SUL!K256="","*",SP_SUL!K256)</f>
        <v>113</v>
      </c>
      <c r="O253" s="144" t="str">
        <f>IF(SP_SUL!L256="","*",SP_SUL!L256)</f>
        <v>-</v>
      </c>
      <c r="P253" s="143">
        <f>IF(SP_SUL!O256="","*",SP_SUL!O256)</f>
        <v>0.41666666666666669</v>
      </c>
      <c r="Q253" s="143">
        <f>IF(SP_SUL!P256="","*",SP_SUL!P256)</f>
        <v>8.3333333333333329E-2</v>
      </c>
      <c r="R253" s="145" t="str">
        <f>IF(SP_SUL!Q256="","*",CONCATENATE(SP_SUL!Q256," ",SP_SUL!R256))</f>
        <v>30 BINÁRIO</v>
      </c>
      <c r="S253" s="145" t="str">
        <f>IF(SP_SUL!V256="","*",SP_SUL!V256)</f>
        <v>Moises</v>
      </c>
      <c r="T253" s="145" t="str">
        <f>IF(SP_SUL!W256="","*",SP_SUL!W256)</f>
        <v>Limpeza de lastro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46090</v>
      </c>
      <c r="G256" s="145" t="str">
        <f>IF(SP_SUL!D259="","*",SP_SUL!D259)</f>
        <v>KLECIO (TP-699)</v>
      </c>
      <c r="H256" s="145" t="str">
        <f>IF(SP_SUL!F259="","*",SP_SUL!F259)</f>
        <v>PDM - SOLDA</v>
      </c>
      <c r="I256" s="145" t="str">
        <f>IF(SP_SUL!H259="","*",SP_SUL!H259)</f>
        <v>-</v>
      </c>
      <c r="J256" s="145" t="str">
        <f>IF(SP_SUL!I259="","*",SP_SUL!I259)</f>
        <v>-</v>
      </c>
      <c r="K256" s="139" t="str">
        <f>IF(SP_SUL!M259="","*",SP_SUL!M259)</f>
        <v>ZTT</v>
      </c>
      <c r="L256" s="139" t="str">
        <f>IF(SP_SUL!N259="","*",SP_SUL!N259)</f>
        <v>ZTTK971</v>
      </c>
      <c r="M256" s="140">
        <f>IF(SP_SUL!J259="","*",SP_SUL!J259)</f>
        <v>70</v>
      </c>
      <c r="N256" s="144">
        <f>IF(SP_SUL!K259="","*",SP_SUL!K259)</f>
        <v>97.3</v>
      </c>
      <c r="O256" s="144" t="str">
        <f>IF(SP_SUL!L259="","*",SP_SUL!L259)</f>
        <v>-</v>
      </c>
      <c r="P256" s="143">
        <f>IF(SP_SUL!O259="","*",SP_SUL!O259)</f>
        <v>0.375</v>
      </c>
      <c r="Q256" s="143">
        <f>IF(SP_SUL!P259="","*",SP_SUL!P259)</f>
        <v>6.25E-2</v>
      </c>
      <c r="R256" s="145" t="str">
        <f>IF(SP_SUL!Q259="","*",CONCATENATE(SP_SUL!Q259," ",SP_SUL!R259))</f>
        <v>1 Nº DE SOLDA</v>
      </c>
      <c r="S256" s="145" t="str">
        <f>IF(SP_SUL!V259="","*",SP_SUL!V259)</f>
        <v>Israel</v>
      </c>
      <c r="T256" s="145" t="str">
        <f>IF(SP_SUL!W259="","*",SP_SUL!W259)</f>
        <v xml:space="preserve">Execução de solda - Condicionado a temperatura </v>
      </c>
      <c r="U256" s="137">
        <f ca="1">_xlfn.XLOOKUP(G256&amp;$U$2,BS_CONTROLE[CHAVE],BS_CONTROLE[Quantidade_11],"-")</f>
        <v>1</v>
      </c>
      <c r="V256" s="137">
        <f ca="1">_xlfn.XLOOKUP(G256&amp;$V$2,BS_CONTROLE[CHAVE],BS_CONTROLE[Quantidade_11],"-")</f>
        <v>4</v>
      </c>
      <c r="W256" s="137">
        <f ca="1">_xlfn.XLOOKUP(G256&amp;$W$2,BS_CONTROLE[CHAVE],BS_CONTROLE[Quantidade_11],"-")</f>
        <v>1</v>
      </c>
    </row>
    <row r="257" spans="1:23">
      <c r="A257" s="146" t="str">
        <f>IF(SP_SUL!Y260="","*",SP_SUL!Y260)</f>
        <v>OPORTUNIDADE</v>
      </c>
      <c r="B257" s="146" t="str">
        <f>IF(SP_SUL!X260="","*",SP_SUL!X260)</f>
        <v>Oportunidade</v>
      </c>
      <c r="C257" s="146" t="str">
        <f>IF(SP_SUL!Z260="","*",SP_SUL!Z260)</f>
        <v>*</v>
      </c>
      <c r="D257" s="139" t="str">
        <f>IF(SP_SUL!S260="","*",SP_SUL!S260)</f>
        <v>SP SUL</v>
      </c>
      <c r="E257" s="139" t="str">
        <f>IF(SP_SUL!T260="","*",SP_SUL!T260)</f>
        <v>ZBV-ZRX</v>
      </c>
      <c r="F257" s="145">
        <f>IF(SP_SUL!B260="","*",SP_SUL!B260)</f>
        <v>46090</v>
      </c>
      <c r="G257" s="145" t="str">
        <f>IF(SP_SUL!D260="","*",SP_SUL!D260)</f>
        <v>E42</v>
      </c>
      <c r="H257" s="145" t="str">
        <f>IF(SP_SUL!F260="","*",SP_SUL!F260)</f>
        <v>TRILHEIRO - DESCARGA</v>
      </c>
      <c r="I257" s="145" t="str">
        <f>IF(SP_SUL!H260="","*",SP_SUL!H260)</f>
        <v>ZBV3</v>
      </c>
      <c r="J257" s="145" t="str">
        <f>IF(SP_SUL!I260="","*",SP_SUL!I260)</f>
        <v>ZBV3</v>
      </c>
      <c r="K257" s="139" t="str">
        <f>IF(SP_SUL!M260="","*",SP_SUL!M260)</f>
        <v>ZBM</v>
      </c>
      <c r="L257" s="139" t="str">
        <f>IF(SP_SUL!N260="","*",SP_SUL!N260)</f>
        <v>ZBMK571</v>
      </c>
      <c r="M257" s="140">
        <f>IF(SP_SUL!J260="","*",SP_SUL!J260)</f>
        <v>68</v>
      </c>
      <c r="N257" s="144">
        <f>IF(SP_SUL!K260="","*",SP_SUL!K260)</f>
        <v>56.3</v>
      </c>
      <c r="O257" s="144">
        <f>IF(SP_SUL!L260="","*",SP_SUL!L260)</f>
        <v>57</v>
      </c>
      <c r="P257" s="143">
        <f>IF(SP_SUL!O260="","*",SP_SUL!O260)</f>
        <v>0.45833333333333331</v>
      </c>
      <c r="Q257" s="143">
        <f>IF(SP_SUL!P260="","*",SP_SUL!P260)</f>
        <v>4.1666666666666664E-2</v>
      </c>
      <c r="R257" s="145" t="str">
        <f>IF(SP_SUL!Q260="","*",CONCATENATE(SP_SUL!Q260," ",SP_SUL!R260))</f>
        <v>312 M</v>
      </c>
      <c r="S257" s="145" t="str">
        <f>IF(SP_SUL!V260="","*",SP_SUL!V260)</f>
        <v>Israel</v>
      </c>
      <c r="T257" s="145" t="str">
        <f>IF(SP_SUL!W260="","*",SP_SUL!W260)</f>
        <v>Trilheiro descarga</v>
      </c>
      <c r="U257" s="137" t="str">
        <f ca="1">_xlfn.XLOOKUP(G257&amp;$U$2,BS_CONTROLE[CHAVE],BS_CONTROLE[Quantidade_11],"-")</f>
        <v>-</v>
      </c>
      <c r="V257" s="137">
        <f ca="1">_xlfn.XLOOKUP(G257&amp;$V$2,BS_CONTROLE[CHAVE],BS_CONTROLE[Quantidade_11],"-")</f>
        <v>0</v>
      </c>
      <c r="W257" s="137">
        <f ca="1">_xlfn.XLOOKUP(G257&amp;$W$2,BS_CONTROLE[CHAVE],BS_CONTROLE[Quantidade_11],"-")</f>
        <v>1560</v>
      </c>
    </row>
    <row r="258" spans="1:23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46090</v>
      </c>
      <c r="G258" s="145" t="str">
        <f>IF(SP_SUL!D261="","*",SP_SUL!D261)</f>
        <v>EDSON/NIVALDO (TP-819)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ZXI-ZVK</v>
      </c>
      <c r="L258" s="139" t="str">
        <f>IF(SP_SUL!N261="","*",SP_SUL!N261)</f>
        <v>224ZIC1</v>
      </c>
      <c r="M258" s="140">
        <f>IF(SP_SUL!J261="","*",SP_SUL!J261)</f>
        <v>49</v>
      </c>
      <c r="N258" s="144">
        <f>IF(SP_SUL!K261="","*",SP_SUL!K261)</f>
        <v>224.45</v>
      </c>
      <c r="O258" s="144" t="str">
        <f>IF(SP_SUL!L261="","*",SP_SUL!L261)</f>
        <v>-</v>
      </c>
      <c r="P258" s="143">
        <f>IF(SP_SUL!O261="","*",SP_SUL!O261)</f>
        <v>0.375</v>
      </c>
      <c r="Q258" s="143">
        <f>IF(SP_SUL!P261="","*",SP_SUL!P261)</f>
        <v>6.25E-2</v>
      </c>
      <c r="R258" s="145" t="str">
        <f>IF(SP_SUL!Q261="","*",CONCATENATE(SP_SUL!Q261," ",SP_SUL!R261))</f>
        <v>40 Nº DE DORMENTES</v>
      </c>
      <c r="S258" s="145" t="str">
        <f>IF(SP_SUL!V261="","*",SP_SUL!V261)</f>
        <v>Jonas</v>
      </c>
      <c r="T258" s="145" t="str">
        <f>IF(SP_SUL!W261="","*",SP_SUL!W261)</f>
        <v>Substituição de dormentes</v>
      </c>
      <c r="U258" s="137">
        <f ca="1">_xlfn.XLOOKUP(G258&amp;$U$2,BS_CONTROLE[CHAVE],BS_CONTROLE[Quantidade_11],"-")</f>
        <v>0</v>
      </c>
      <c r="V258" s="137">
        <f ca="1">_xlfn.XLOOKUP(G258&amp;$V$2,BS_CONTROLE[CHAVE],BS_CONTROLE[Quantidade_11],"-")</f>
        <v>32</v>
      </c>
      <c r="W258" s="137">
        <f ca="1">_xlfn.XLOOKUP(G258&amp;$W$2,BS_CONTROLE[CHAVE],BS_CONTROLE[Quantidade_11],"-")</f>
        <v>25</v>
      </c>
    </row>
    <row r="259" spans="1:23">
      <c r="A259" s="146" t="str">
        <f>IF(SP_SUL!Y262="","*",SP_SUL!Y262)</f>
        <v>OPORTUNIDADE</v>
      </c>
      <c r="B259" s="146" t="str">
        <f>IF(SP_SUL!X262="","*",SP_SUL!X262)</f>
        <v>Oportunidade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46090</v>
      </c>
      <c r="G259" s="145" t="str">
        <f>IF(SP_SUL!D262="","*",SP_SUL!D262)</f>
        <v>ROGÉRIO (TP-730)</v>
      </c>
      <c r="H259" s="145" t="str">
        <f>IF(SP_SUL!F262="","*",SP_SUL!F262)</f>
        <v>PDM - SUBSTITUIÇÃO - DORMENTE</v>
      </c>
      <c r="I259" s="145" t="str">
        <f>IF(SP_SUL!H262="","*",SP_SUL!H262)</f>
        <v>ZYU1</v>
      </c>
      <c r="J259" s="145" t="str">
        <f>IF(SP_SUL!I262="","*",SP_SUL!I262)</f>
        <v>-</v>
      </c>
      <c r="K259" s="139" t="str">
        <f>IF(SP_SUL!M262="","*",SP_SUL!M262)</f>
        <v>ZYU</v>
      </c>
      <c r="L259" s="139" t="str">
        <f>IF(SP_SUL!N262="","*",SP_SUL!N262)</f>
        <v>ZYU1</v>
      </c>
      <c r="M259" s="140">
        <f>IF(SP_SUL!J262="","*",SP_SUL!J262)</f>
        <v>49</v>
      </c>
      <c r="N259" s="144">
        <f>IF(SP_SUL!K262="","*",SP_SUL!K262)</f>
        <v>202.45</v>
      </c>
      <c r="O259" s="144" t="str">
        <f>IF(SP_SUL!L262="","*",SP_SUL!L262)</f>
        <v>-</v>
      </c>
      <c r="P259" s="143">
        <f>IF(SP_SUL!O262="","*",SP_SUL!O262)</f>
        <v>0.375</v>
      </c>
      <c r="Q259" s="143">
        <f>IF(SP_SUL!P262="","*",SP_SUL!P262)</f>
        <v>6.25E-2</v>
      </c>
      <c r="R259" s="145" t="str">
        <f>IF(SP_SUL!Q262="","*",CONCATENATE(SP_SUL!Q262," ",SP_SUL!R262))</f>
        <v>40 Nº DE DORMENTES</v>
      </c>
      <c r="S259" s="145" t="str">
        <f>IF(SP_SUL!V262="","*",SP_SUL!V262)</f>
        <v>Jonas</v>
      </c>
      <c r="T259" s="145" t="str">
        <f>IF(SP_SUL!W262="","*",SP_SUL!W262)</f>
        <v>Substituição de dormentes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30</v>
      </c>
      <c r="W259" s="137">
        <f ca="1">_xlfn.XLOOKUP(G259&amp;$W$2,BS_CONTROLE[CHAVE],BS_CONTROLE[Quantidade_11],"-")</f>
        <v>0</v>
      </c>
    </row>
    <row r="260" spans="1:23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46090</v>
      </c>
      <c r="G260" s="145" t="str">
        <f>IF(SP_SUL!D263="","*",SP_SUL!D263)</f>
        <v>W59</v>
      </c>
      <c r="H260" s="145" t="str">
        <f>IF(SP_SUL!F263="","*",SP_SUL!F263)</f>
        <v>DESCARGA DE MATERIAL</v>
      </c>
      <c r="I260" s="145" t="str">
        <f>IF(SP_SUL!H263="","*",SP_SUL!H263)</f>
        <v>198ZYU2</v>
      </c>
      <c r="J260" s="145" t="str">
        <f>IF(SP_SUL!I263="","*",SP_SUL!I263)</f>
        <v>198ZYU2</v>
      </c>
      <c r="K260" s="139" t="str">
        <f>IF(SP_SUL!M263="","*",SP_SUL!M263)</f>
        <v>ZYU</v>
      </c>
      <c r="L260" s="139" t="str">
        <f>IF(SP_SUL!N263="","*",SP_SUL!N263)</f>
        <v>198ZYU2</v>
      </c>
      <c r="M260" s="140">
        <f>IF(SP_SUL!J263="","*",SP_SUL!J263)</f>
        <v>56</v>
      </c>
      <c r="N260" s="144">
        <f>IF(SP_SUL!K263="","*",SP_SUL!K263)</f>
        <v>198.5</v>
      </c>
      <c r="O260" s="144">
        <f>IF(SP_SUL!L263="","*",SP_SUL!L263)</f>
        <v>153.94999999999999</v>
      </c>
      <c r="P260" s="143">
        <f>IF(SP_SUL!O263="","*",SP_SUL!O263)</f>
        <v>0.33333333333333331</v>
      </c>
      <c r="Q260" s="143">
        <f>IF(SP_SUL!P263="","*",SP_SUL!P263)</f>
        <v>5.5555555555555552E-2</v>
      </c>
      <c r="R260" s="145" t="str">
        <f>IF(SP_SUL!Q263="","*",CONCATENATE(SP_SUL!Q263," ",SP_SUL!R263))</f>
        <v>1 BINÁRIO</v>
      </c>
      <c r="S260" s="145" t="str">
        <f>IF(SP_SUL!V263="","*",SP_SUL!V263)</f>
        <v>Jonas</v>
      </c>
      <c r="T260" s="145" t="str">
        <f>IF(SP_SUL!W263="","*",SP_SUL!W263)</f>
        <v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>
        <f ca="1">_xlfn.XLOOKUP(G260&amp;$W$2,BS_CONTROLE[CHAVE],BS_CONTROLE[Quantidade_11],"-")</f>
        <v>300</v>
      </c>
    </row>
    <row r="261" spans="1:23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46090</v>
      </c>
      <c r="G261" s="145" t="str">
        <f>IF(SP_SUL!D264="","*",SP_SUL!D264)</f>
        <v>OSMAR (TMA-677)</v>
      </c>
      <c r="H261" s="145" t="str">
        <f>IF(SP_SUL!F264="","*",SP_SUL!F264)</f>
        <v>PDM - AMV - JACARÉ</v>
      </c>
      <c r="I261" s="145" t="str">
        <f>IF(SP_SUL!H264="","*",SP_SUL!H264)</f>
        <v>-</v>
      </c>
      <c r="J261" s="145" t="str">
        <f>IF(SP_SUL!I264="","*",SP_SUL!I264)</f>
        <v>-</v>
      </c>
      <c r="K261" s="139" t="str">
        <f>IF(SP_SUL!M264="","*",SP_SUL!M264)</f>
        <v>ZYU</v>
      </c>
      <c r="L261" s="139" t="str">
        <f>IF(SP_SUL!N264="","*",SP_SUL!N264)</f>
        <v>198ZYU2</v>
      </c>
      <c r="M261" s="140">
        <f>IF(SP_SUL!J264="","*",SP_SUL!J264)</f>
        <v>56</v>
      </c>
      <c r="N261" s="144">
        <f>IF(SP_SUL!K264="","*",SP_SUL!K264)</f>
        <v>198.5</v>
      </c>
      <c r="O261" s="144" t="str">
        <f>IF(SP_SUL!L264="","*",SP_SUL!L264)</f>
        <v>-</v>
      </c>
      <c r="P261" s="143" t="str">
        <f>IF(SP_SUL!O264="","*",SP_SUL!O264)</f>
        <v>11&gt;00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Jonas</v>
      </c>
      <c r="T261" s="145" t="str">
        <f>IF(SP_SUL!W264="","*",SP_SUL!W264)</f>
        <v>PDM - Substituição de jacaré</v>
      </c>
      <c r="U261" s="137">
        <f ca="1">_xlfn.XLOOKUP(G261&amp;$U$2,BS_CONTROLE[CHAVE],BS_CONTROLE[Quantidade_11],"-")</f>
        <v>1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46090</v>
      </c>
      <c r="G262" s="145" t="str">
        <f>IF(SP_SUL!D265="","*",SP_SUL!D265)</f>
        <v>JOSÉ  (TF-521)</v>
      </c>
      <c r="H262" s="145" t="str">
        <f>IF(SP_SUL!F265="","*",SP_SUL!F265)</f>
        <v>PDM - SUBSTITUIÇÃO - DORMENTE</v>
      </c>
      <c r="I262" s="145" t="str">
        <f>IF(SP_SUL!H265="","*",SP_SUL!H265)</f>
        <v>189ZFY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>
        <f>IF(SP_SUL!L265="","*",SP_SUL!L265)</f>
        <v>190.5</v>
      </c>
      <c r="P262" s="143">
        <f>IF(SP_SUL!O265="","*",SP_SUL!O265)</f>
        <v>0.41666666666666669</v>
      </c>
      <c r="Q262" s="143">
        <f>IF(SP_SUL!P265="","*",SP_SUL!P265)</f>
        <v>6.25E-2</v>
      </c>
      <c r="R262" s="145" t="str">
        <f>IF(SP_SUL!Q265="","*",CONCATENATE(SP_SUL!Q265," ",SP_SUL!R265))</f>
        <v>40 Nº DE DORMENTES</v>
      </c>
      <c r="S262" s="145" t="str">
        <f>IF(SP_SUL!V265="","*",SP_SUL!V265)</f>
        <v>Jonas</v>
      </c>
      <c r="T262" s="145" t="str">
        <f>IF(SP_SUL!W265="","*",SP_SUL!W265)</f>
        <v>PDM -Substituição de dormentes</v>
      </c>
      <c r="U262" s="137">
        <f ca="1">_xlfn.XLOOKUP(G262&amp;$U$2,BS_CONTROLE[CHAVE],BS_CONTROLE[Quantidade_11],"-")</f>
        <v>0</v>
      </c>
      <c r="V262" s="137" t="str">
        <f ca="1">_xlfn.XLOOKUP(G262&amp;$V$2,BS_CONTROLE[CHAVE],BS_CONTROLE[Quantidade_11],"-")</f>
        <v>-</v>
      </c>
      <c r="W262" s="137">
        <f ca="1">_xlfn.XLOOKUP(G262&amp;$W$2,BS_CONTROLE[CHAVE],BS_CONTROLE[Quantidade_11],"-")</f>
        <v>14</v>
      </c>
    </row>
    <row r="263" spans="1:23">
      <c r="A263" s="146" t="str">
        <f>IF(SP_SUL!Y266="","*",SP_SUL!Y266)</f>
        <v>OPORTUNIDADE</v>
      </c>
      <c r="B263" s="146" t="str">
        <f>IF(SP_SUL!X266="","*",SP_SUL!X266)</f>
        <v>Oportunidade</v>
      </c>
      <c r="C263" s="146" t="str">
        <f>IF(SP_SUL!Z266="","*",SP_SUL!Z266)</f>
        <v>*</v>
      </c>
      <c r="D263" s="139" t="str">
        <f>IF(SP_SUL!S266="","*",SP_SUL!S266)</f>
        <v>SP SUL</v>
      </c>
      <c r="E263" s="139" t="str">
        <f>IF(SP_SUL!T266="","*",SP_SUL!T266)</f>
        <v>ZBV-ZKE</v>
      </c>
      <c r="F263" s="145">
        <f>IF(SP_SUL!B266="","*",SP_SUL!B266)</f>
        <v>46090</v>
      </c>
      <c r="G263" s="145" t="str">
        <f>IF(SP_SUL!D266="","*",SP_SUL!D266)</f>
        <v>V93</v>
      </c>
      <c r="H263" s="145" t="str">
        <f>IF(SP_SUL!F266="","*",SP_SUL!F266)</f>
        <v>MECANIZAÇÃO - SOCADORA</v>
      </c>
      <c r="I263" s="145" t="str">
        <f>IF(SP_SUL!H266="","*",SP_SUL!H266)</f>
        <v>ZXP-2</v>
      </c>
      <c r="J263" s="145" t="str">
        <f>IF(SP_SUL!I266="","*",SP_SUL!I266)</f>
        <v>ZXP-2</v>
      </c>
      <c r="K263" s="139" t="str">
        <f>IF(SP_SUL!M266="","*",SP_SUL!M266)</f>
        <v>ZXP-ZFY</v>
      </c>
      <c r="L263" s="139" t="str">
        <f>IF(SP_SUL!N266="","*",SP_SUL!N266)</f>
        <v>189ZFY/ZXP189</v>
      </c>
      <c r="M263" s="140">
        <f>IF(SP_SUL!J266="","*",SP_SUL!J266)</f>
        <v>56</v>
      </c>
      <c r="N263" s="144">
        <f>IF(SP_SUL!K266="","*",SP_SUL!K266)</f>
        <v>190.07</v>
      </c>
      <c r="O263" s="144">
        <f>IF(SP_SUL!L266="","*",SP_SUL!L266)</f>
        <v>188</v>
      </c>
      <c r="P263" s="143">
        <f>IF(SP_SUL!O266="","*",SP_SUL!O266)</f>
        <v>0.375</v>
      </c>
      <c r="Q263" s="143">
        <f>IF(SP_SUL!P266="","*",SP_SUL!P266)</f>
        <v>8.3333333333333329E-2</v>
      </c>
      <c r="R263" s="145" t="str">
        <f>IF(SP_SUL!Q266="","*",CONCATENATE(SP_SUL!Q266," ",SP_SUL!R266))</f>
        <v>250 M</v>
      </c>
      <c r="S263" s="145" t="str">
        <f>IF(SP_SUL!V266="","*",SP_SUL!V266)</f>
        <v>Moises</v>
      </c>
      <c r="T263" s="145" t="str">
        <f>IF(SP_SUL!W266="","*",SP_SUL!W266)</f>
        <v>Socaria mecanizada</v>
      </c>
      <c r="U263" s="137">
        <f ca="1">_xlfn.XLOOKUP(G263&amp;$U$2,BS_CONTROLE[CHAVE],BS_CONTROLE[Quantidade_11],"-")</f>
        <v>1020</v>
      </c>
      <c r="V263" s="137">
        <f ca="1">_xlfn.XLOOKUP(G263&amp;$V$2,BS_CONTROLE[CHAVE],BS_CONTROLE[Quantidade_11],"-")</f>
        <v>340</v>
      </c>
      <c r="W263" s="137" t="str">
        <f ca="1">_xlfn.XLOOKUP(G263&amp;$W$2,BS_CONTROLE[CHAVE],BS_CONTROLE[Quantidade_11],"-")</f>
        <v>-</v>
      </c>
    </row>
    <row r="264" spans="1:23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ZBV-ZKE</v>
      </c>
      <c r="F264" s="145">
        <f>IF(SP_SUL!B267="","*",SP_SUL!B267)</f>
        <v>46090</v>
      </c>
      <c r="G264" s="145" t="str">
        <f>IF(SP_SUL!D267="","*",SP_SUL!D267)</f>
        <v>ROBSON (TF-701)</v>
      </c>
      <c r="H264" s="145" t="str">
        <f>IF(SP_SUL!F267="","*",SP_SUL!F267)</f>
        <v>LIMPEZA LASTRO</v>
      </c>
      <c r="I264" s="145" t="str">
        <f>IF(SP_SUL!H267="","*",SP_SUL!H267)</f>
        <v>ZXP189</v>
      </c>
      <c r="J264" s="145" t="str">
        <f>IF(SP_SUL!I267="","*",SP_SUL!I267)</f>
        <v>-</v>
      </c>
      <c r="K264" s="139" t="str">
        <f>IF(SP_SUL!M267="","*",SP_SUL!M267)</f>
        <v>ZXP-ZFY</v>
      </c>
      <c r="L264" s="139" t="str">
        <f>IF(SP_SUL!N267="","*",SP_SUL!N267)</f>
        <v>ZXP189</v>
      </c>
      <c r="M264" s="140">
        <f>IF(SP_SUL!J267="","*",SP_SUL!J267)</f>
        <v>56</v>
      </c>
      <c r="N264" s="144">
        <f>IF(SP_SUL!K267="","*",SP_SUL!K267)</f>
        <v>187.58</v>
      </c>
      <c r="O264" s="144" t="str">
        <f>IF(SP_SUL!L267="","*",SP_SUL!L267)</f>
        <v>-</v>
      </c>
      <c r="P264" s="143">
        <f>IF(SP_SUL!O267="","*",SP_SUL!O267)</f>
        <v>0.41666666666666669</v>
      </c>
      <c r="Q264" s="143">
        <f>IF(SP_SUL!P267="","*",SP_SUL!P267)</f>
        <v>6.25E-2</v>
      </c>
      <c r="R264" s="145" t="str">
        <f>IF(SP_SUL!Q267="","*",CONCATENATE(SP_SUL!Q267," ",SP_SUL!R267))</f>
        <v>15 M</v>
      </c>
      <c r="S264" s="145" t="str">
        <f>IF(SP_SUL!V267="","*",SP_SUL!V267)</f>
        <v>Jonas</v>
      </c>
      <c r="T264" s="145" t="str">
        <f>IF(SP_SUL!W267="","*",SP_SUL!W267)</f>
        <v>Limpeza de lastro</v>
      </c>
      <c r="U264" s="137">
        <f ca="1">_xlfn.XLOOKUP(G264&amp;$U$2,BS_CONTROLE[CHAVE],BS_CONTROLE[Quantidade_11],"-")</f>
        <v>25</v>
      </c>
      <c r="V264" s="137">
        <f ca="1">_xlfn.XLOOKUP(G264&amp;$V$2,BS_CONTROLE[CHAVE],BS_CONTROLE[Quantidade_11],"-")</f>
        <v>25</v>
      </c>
      <c r="W264" s="137">
        <f ca="1">_xlfn.XLOOKUP(G264&amp;$W$2,BS_CONTROLE[CHAVE],BS_CONTROLE[Quantidade_11],"-")</f>
        <v>30</v>
      </c>
    </row>
    <row r="265" spans="1:23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ZBV-ZKE</v>
      </c>
      <c r="F265" s="145">
        <f>IF(SP_SUL!B268="","*",SP_SUL!B268)</f>
        <v>46090</v>
      </c>
      <c r="G265" s="145" t="str">
        <f>IF(SP_SUL!D268="","*",SP_SUL!D268)</f>
        <v>CARLOS (TP-722)</v>
      </c>
      <c r="H265" s="145" t="str">
        <f>IF(SP_SUL!F268="","*",SP_SUL!F268)</f>
        <v>PDM - SOLDA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ZPS-ZCX</v>
      </c>
      <c r="L265" s="139" t="str">
        <f>IF(SP_SUL!N268="","*",SP_SUL!N268)</f>
        <v>ZPSZCX</v>
      </c>
      <c r="M265" s="140">
        <f>IF(SP_SUL!J268="","*",SP_SUL!J268)</f>
        <v>56</v>
      </c>
      <c r="N265" s="144">
        <f>IF(SP_SUL!K268="","*",SP_SUL!K268)</f>
        <v>158.4</v>
      </c>
      <c r="O265" s="144" t="str">
        <f>IF(SP_SUL!L268="","*",SP_SUL!L268)</f>
        <v>-</v>
      </c>
      <c r="P265" s="143">
        <f>IF(SP_SUL!O268="","*",SP_SUL!O268)</f>
        <v>0.375</v>
      </c>
      <c r="Q265" s="143">
        <f>IF(SP_SUL!P268="","*",SP_SUL!P268)</f>
        <v>6.25E-2</v>
      </c>
      <c r="R265" s="145" t="str">
        <f>IF(SP_SUL!Q268="","*",CONCATENATE(SP_SUL!Q268," ",SP_SUL!R268))</f>
        <v>1 Nº DE SOLDA</v>
      </c>
      <c r="S265" s="145" t="str">
        <f>IF(SP_SUL!V268="","*",SP_SUL!V268)</f>
        <v>Jonas</v>
      </c>
      <c r="T265" s="145" t="str">
        <f>IF(SP_SUL!W268="","*",SP_SUL!W268)</f>
        <v xml:space="preserve">Execução de solda - Condicionado a temperatura </v>
      </c>
      <c r="U265" s="137">
        <f ca="1">_xlfn.XLOOKUP(G265&amp;$U$2,BS_CONTROLE[CHAVE],BS_CONTROLE[Quantidade_11],"-")</f>
        <v>0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46090</v>
      </c>
      <c r="G267" s="145" t="str">
        <f>IF(SP_SUL!D270="","*",SP_SUL!D270)</f>
        <v>A84</v>
      </c>
      <c r="H267" s="145" t="str">
        <f>IF(SP_SUL!F270="","*",SP_SUL!F270)</f>
        <v>DETECÇÃO - RONDA 7 DIAS</v>
      </c>
      <c r="I267" s="145" t="str">
        <f>IF(SP_SUL!H270="","*",SP_SUL!H270)</f>
        <v>ZKEZGA-2</v>
      </c>
      <c r="J267" s="145" t="str">
        <f>IF(SP_SUL!I270="","*",SP_SUL!I270)</f>
        <v>ZEV-2</v>
      </c>
      <c r="K267" s="139" t="str">
        <f>IF(SP_SUL!M270="","*",SP_SUL!M270)</f>
        <v>ZKE-ZEV</v>
      </c>
      <c r="L267" s="139" t="str">
        <f>IF(SP_SUL!N270="","*",SP_SUL!N270)</f>
        <v>ZKEZEV</v>
      </c>
      <c r="M267" s="140">
        <f>IF(SP_SUL!J270="","*",SP_SUL!J270)</f>
        <v>55</v>
      </c>
      <c r="N267" s="144">
        <f>IF(SP_SUL!K270="","*",SP_SUL!K270)</f>
        <v>77</v>
      </c>
      <c r="O267" s="144">
        <f>IF(SP_SUL!L270="","*",SP_SUL!L270)</f>
        <v>159</v>
      </c>
      <c r="P267" s="143">
        <f>IF(SP_SUL!O270="","*",SP_SUL!O270)</f>
        <v>0.375</v>
      </c>
      <c r="Q267" s="143">
        <f>IF(SP_SUL!P270="","*",SP_SUL!P270)</f>
        <v>4.1666666666666664E-2</v>
      </c>
      <c r="R267" s="145" t="str">
        <f>IF(SP_SUL!Q270="","*",CONCATENATE(SP_SUL!Q270," ",SP_SUL!R270))</f>
        <v>82 KM</v>
      </c>
      <c r="S267" s="145" t="str">
        <f>IF(SP_SUL!V270="","*",SP_SUL!V270)</f>
        <v>Jhon</v>
      </c>
      <c r="T267" s="145" t="str">
        <f>IF(SP_SUL!W270="","*",SP_SUL!W270)</f>
        <v>R7D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>
        <f ca="1">_xlfn.XLOOKUP(G267&amp;$W$2,BS_CONTROLE[CHAVE],BS_CONTROLE[Quantidade_11],"-")</f>
        <v>60</v>
      </c>
    </row>
    <row r="268" spans="1:23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46090</v>
      </c>
      <c r="G268" s="145" t="str">
        <f>IF(SP_SUL!D271="","*",SP_SUL!D271)</f>
        <v>CLEBISON (TP-728)</v>
      </c>
      <c r="H268" s="145" t="str">
        <f>IF(SP_SUL!F271="","*",SP_SUL!F271)</f>
        <v>PDM - SOLDA</v>
      </c>
      <c r="I268" s="145" t="str">
        <f>IF(SP_SUL!H271="","*",SP_SUL!H271)</f>
        <v>-</v>
      </c>
      <c r="J268" s="145" t="str">
        <f>IF(SP_SUL!I271="","*",SP_SUL!I271)</f>
        <v>-</v>
      </c>
      <c r="K268" s="139" t="str">
        <f>IF(SP_SUL!M271="","*",SP_SUL!M271)</f>
        <v>ZWW-ZKW</v>
      </c>
      <c r="L268" s="139" t="str">
        <f>IF(SP_SUL!N271="","*",SP_SUL!N271)</f>
        <v>K93K912</v>
      </c>
      <c r="M268" s="140">
        <f>IF(SP_SUL!J271="","*",SP_SUL!J271)</f>
        <v>55</v>
      </c>
      <c r="N268" s="144">
        <f>IF(SP_SUL!K271="","*",SP_SUL!K271)</f>
        <v>91.15</v>
      </c>
      <c r="O268" s="144">
        <f>IF(SP_SUL!L271="","*",SP_SUL!L271)</f>
        <v>91.5</v>
      </c>
      <c r="P268" s="143">
        <f>IF(SP_SUL!O271="","*",SP_SUL!O271)</f>
        <v>0.375</v>
      </c>
      <c r="Q268" s="143">
        <f>IF(SP_SUL!P271="","*",SP_SUL!P271)</f>
        <v>6.25E-2</v>
      </c>
      <c r="R268" s="145" t="str">
        <f>IF(SP_SUL!Q271="","*",CONCATENATE(SP_SUL!Q271," ",SP_SUL!R271))</f>
        <v>1 Nº DE SOLDA</v>
      </c>
      <c r="S268" s="145" t="str">
        <f>IF(SP_SUL!V271="","*",SP_SUL!V271)</f>
        <v>Felipe</v>
      </c>
      <c r="T268" s="145" t="str">
        <f>IF(SP_SUL!W271="","*",SP_SUL!W271)</f>
        <v xml:space="preserve">Execução de solda - Condicionado a temperatura </v>
      </c>
      <c r="U268" s="137">
        <f ca="1">_xlfn.XLOOKUP(G268&amp;$U$2,BS_CONTROLE[CHAVE],BS_CONTROLE[Quantidade_11],"-")</f>
        <v>0</v>
      </c>
      <c r="V268" s="137">
        <f ca="1">_xlfn.XLOOKUP(G268&amp;$V$2,BS_CONTROLE[CHAVE],BS_CONTROLE[Quantidade_11],"-")</f>
        <v>2</v>
      </c>
      <c r="W268" s="137">
        <f ca="1">_xlfn.XLOOKUP(G268&amp;$W$2,BS_CONTROLE[CHAVE],BS_CONTROLE[Quantidade_11],"-")</f>
        <v>0</v>
      </c>
    </row>
    <row r="269" spans="1:23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46090</v>
      </c>
      <c r="G269" s="145" t="str">
        <f>IF(SP_SUL!D272="","*",SP_SUL!D272)</f>
        <v>ISMAEL(TP-726)</v>
      </c>
      <c r="H269" s="145" t="str">
        <f>IF(SP_SUL!F272="","*",SP_SUL!F272)</f>
        <v>PDM - SOLDA</v>
      </c>
      <c r="I269" s="145" t="str">
        <f>IF(SP_SUL!H272="","*",SP_SUL!H272)</f>
        <v>-</v>
      </c>
      <c r="J269" s="145" t="str">
        <f>IF(SP_SUL!I272="","*",SP_SUL!I272)</f>
        <v>-</v>
      </c>
      <c r="K269" s="139" t="str">
        <f>IF(SP_SUL!M272="","*",SP_SUL!M272)</f>
        <v>ZWW-ZKW</v>
      </c>
      <c r="L269" s="139" t="str">
        <f>IF(SP_SUL!N272="","*",SP_SUL!N272)</f>
        <v>K93K912</v>
      </c>
      <c r="M269" s="140">
        <f>IF(SP_SUL!J272="","*",SP_SUL!J272)</f>
        <v>55</v>
      </c>
      <c r="N269" s="144">
        <f>IF(SP_SUL!K272="","*",SP_SUL!K272)</f>
        <v>91.15</v>
      </c>
      <c r="O269" s="144">
        <f>IF(SP_SUL!L272="","*",SP_SUL!L272)</f>
        <v>91.5</v>
      </c>
      <c r="P269" s="143">
        <f>IF(SP_SUL!O272="","*",SP_SUL!O272)</f>
        <v>0.375</v>
      </c>
      <c r="Q269" s="143">
        <f>IF(SP_SUL!P272="","*",SP_SUL!P272)</f>
        <v>6.25E-2</v>
      </c>
      <c r="R269" s="145" t="str">
        <f>IF(SP_SUL!Q272="","*",CONCATENATE(SP_SUL!Q272," ",SP_SUL!R272))</f>
        <v>1 Nº DE SOLDA</v>
      </c>
      <c r="S269" s="145" t="str">
        <f>IF(SP_SUL!V272="","*",SP_SUL!V272)</f>
        <v>Felipe</v>
      </c>
      <c r="T269" s="145" t="str">
        <f>IF(SP_SUL!W272="","*",SP_SUL!W272)</f>
        <v xml:space="preserve">Execução de solda - Condicionado a temperatura </v>
      </c>
      <c r="U269" s="137">
        <f ca="1">_xlfn.XLOOKUP(G269&amp;$U$2,BS_CONTROLE[CHAVE],BS_CONTROLE[Quantidade_11],"-")</f>
        <v>0</v>
      </c>
      <c r="V269" s="137">
        <f ca="1">_xlfn.XLOOKUP(G269&amp;$V$2,BS_CONTROLE[CHAVE],BS_CONTROLE[Quantidade_11],"-")</f>
        <v>2</v>
      </c>
      <c r="W269" s="137">
        <f ca="1">_xlfn.XLOOKUP(G269&amp;$W$2,BS_CONTROLE[CHAVE],BS_CONTROLE[Quantidade_11],"-")</f>
        <v>0</v>
      </c>
    </row>
    <row r="270" spans="1:23">
      <c r="A270" s="146" t="str">
        <f>IF(SP_SUL!Y273="","*",SP_SUL!Y273)</f>
        <v>OPORTUNIDADE</v>
      </c>
      <c r="B270" s="146" t="str">
        <f>IF(SP_SUL!X273="","*",SP_SUL!X273)</f>
        <v>Oportunidade</v>
      </c>
      <c r="C270" s="146" t="str">
        <f>IF(SP_SUL!Z273="","*",SP_SUL!Z273)</f>
        <v>*</v>
      </c>
      <c r="D270" s="139" t="str">
        <f>IF(SP_SUL!S273="","*",SP_SUL!S273)</f>
        <v>SP SUL</v>
      </c>
      <c r="E270" s="139" t="str">
        <f>IF(SP_SUL!T273="","*",SP_SUL!T273)</f>
        <v>ZKE-ZEV</v>
      </c>
      <c r="F270" s="145">
        <f>IF(SP_SUL!B273="","*",SP_SUL!B273)</f>
        <v>46090</v>
      </c>
      <c r="G270" s="145" t="str">
        <f>IF(SP_SUL!D273="","*",SP_SUL!D273)</f>
        <v>W60</v>
      </c>
      <c r="H270" s="145" t="str">
        <f>IF(SP_SUL!F273="","*",SP_SUL!F273)</f>
        <v>OUTRAS ATIVIDADES</v>
      </c>
      <c r="I270" s="145" t="str">
        <f>IF(SP_SUL!H273="","*",SP_SUL!H273)</f>
        <v>ZEM1302</v>
      </c>
      <c r="J270" s="145" t="str">
        <f>IF(SP_SUL!I273="","*",SP_SUL!I273)</f>
        <v>ZEM1303</v>
      </c>
      <c r="K270" s="139" t="str">
        <f>IF(SP_SUL!M273="","*",SP_SUL!M273)</f>
        <v>ZYQ-ZEM</v>
      </c>
      <c r="L270" s="139" t="str">
        <f>IF(SP_SUL!N273="","*",SP_SUL!N273)</f>
        <v>130ZYQ2</v>
      </c>
      <c r="M270" s="140">
        <f>IF(SP_SUL!J273="","*",SP_SUL!J273)</f>
        <v>55</v>
      </c>
      <c r="N270" s="144">
        <f>IF(SP_SUL!K273="","*",SP_SUL!K273)</f>
        <v>127.5</v>
      </c>
      <c r="O270" s="144">
        <f>IF(SP_SUL!L273="","*",SP_SUL!L273)</f>
        <v>128.9</v>
      </c>
      <c r="P270" s="143">
        <f>IF(SP_SUL!O273="","*",SP_SUL!O273)</f>
        <v>0.33333333333333331</v>
      </c>
      <c r="Q270" s="143">
        <f>IF(SP_SUL!P273="","*",SP_SUL!P273)</f>
        <v>4.1666666666666664E-2</v>
      </c>
      <c r="R270" s="145" t="str">
        <f>IF(SP_SUL!Q273="","*",CONCATENATE(SP_SUL!Q273," ",SP_SUL!R273))</f>
        <v>1 BINÁRIO</v>
      </c>
      <c r="S270" s="145" t="str">
        <f>IF(SP_SUL!V273="","*",SP_SUL!V273)</f>
        <v>Felipe</v>
      </c>
      <c r="T270" s="145" t="str">
        <f>IF(SP_SUL!W273="","*",SP_SUL!W273)</f>
        <v>Posicionamento de dormentes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>
        <f ca="1">_xlfn.XLOOKUP(G270&amp;$W$2,BS_CONTROLE[CHAVE],BS_CONTROLE[Quantidade_11],"-")</f>
        <v>300</v>
      </c>
    </row>
    <row r="271" spans="1:23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46090</v>
      </c>
      <c r="G271" s="145" t="str">
        <f>IF(SP_SUL!D274="","*",SP_SUL!D274)</f>
        <v>EDSON (TP-780)</v>
      </c>
      <c r="H271" s="145" t="str">
        <f>IF(SP_SUL!F274="","*",SP_SUL!F274)</f>
        <v>PDM - SUBSTITUIÇÃO - DORMENTE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ZYQ-ZEM</v>
      </c>
      <c r="L271" s="139" t="str">
        <f>IF(SP_SUL!N274="","*",SP_SUL!N274)</f>
        <v>130ZYQ2</v>
      </c>
      <c r="M271" s="140">
        <f>IF(SP_SUL!J274="","*",SP_SUL!J274)</f>
        <v>55</v>
      </c>
      <c r="N271" s="144">
        <f>IF(SP_SUL!K274="","*",SP_SUL!K274)</f>
        <v>129.19999999999999</v>
      </c>
      <c r="O271" s="144" t="str">
        <f>IF(SP_SUL!L274="","*",SP_SUL!L274)</f>
        <v>-</v>
      </c>
      <c r="P271" s="143">
        <f>IF(SP_SUL!O274="","*",SP_SUL!O274)</f>
        <v>0.375</v>
      </c>
      <c r="Q271" s="143">
        <f>IF(SP_SUL!P274="","*",SP_SUL!P274)</f>
        <v>6.25E-2</v>
      </c>
      <c r="R271" s="145" t="str">
        <f>IF(SP_SUL!Q274="","*",CONCATENATE(SP_SUL!Q274," ",SP_SUL!R274))</f>
        <v>30 Nº DE DORMENTES</v>
      </c>
      <c r="S271" s="145" t="str">
        <f>IF(SP_SUL!V274="","*",SP_SUL!V274)</f>
        <v>Felipe</v>
      </c>
      <c r="T271" s="145" t="str">
        <f>IF(SP_SUL!W274="","*",SP_SUL!W274)</f>
        <v>PDM -Substituição de dormentes</v>
      </c>
      <c r="U271" s="137">
        <f ca="1">_xlfn.XLOOKUP(G271&amp;$U$2,BS_CONTROLE[CHAVE],BS_CONTROLE[Quantidade_11],"-")</f>
        <v>0</v>
      </c>
      <c r="V271" s="137" t="str">
        <f ca="1">_xlfn.XLOOKUP(G271&amp;$V$2,BS_CONTROLE[CHAVE],BS_CONTROLE[Quantidade_11],"-")</f>
        <v>-</v>
      </c>
      <c r="W271" s="137">
        <f ca="1">_xlfn.XLOOKUP(G271&amp;$W$2,BS_CONTROLE[CHAVE],BS_CONTROLE[Quantidade_11],"-")</f>
        <v>30</v>
      </c>
    </row>
    <row r="272" spans="1:23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46090</v>
      </c>
      <c r="G272" s="145" t="str">
        <f>IF(SP_SUL!D275="","*",SP_SUL!D275)</f>
        <v>EDSON (TP-719)</v>
      </c>
      <c r="H272" s="145" t="str">
        <f>IF(SP_SUL!F275="","*",SP_SUL!F275)</f>
        <v>PDM - SUBSTITUIÇÃO - DORMENTE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ZYQ-ZEM</v>
      </c>
      <c r="L272" s="139" t="str">
        <f>IF(SP_SUL!N275="","*",SP_SUL!N275)</f>
        <v>130ZYQ2</v>
      </c>
      <c r="M272" s="140">
        <f>IF(SP_SUL!J275="","*",SP_SUL!J275)</f>
        <v>55</v>
      </c>
      <c r="N272" s="144">
        <f>IF(SP_SUL!K275="","*",SP_SUL!K275)</f>
        <v>129.19999999999999</v>
      </c>
      <c r="O272" s="144" t="str">
        <f>IF(SP_SUL!L275="","*",SP_SUL!L275)</f>
        <v>-</v>
      </c>
      <c r="P272" s="143">
        <f>IF(SP_SUL!O275="","*",SP_SUL!O275)</f>
        <v>0.375</v>
      </c>
      <c r="Q272" s="143">
        <f>IF(SP_SUL!P275="","*",SP_SUL!P275)</f>
        <v>6.25E-2</v>
      </c>
      <c r="R272" s="145" t="str">
        <f>IF(SP_SUL!Q275="","*",CONCATENATE(SP_SUL!Q275," ",SP_SUL!R275))</f>
        <v>30 Nº DE DORMENTES</v>
      </c>
      <c r="S272" s="145" t="str">
        <f>IF(SP_SUL!V275="","*",SP_SUL!V275)</f>
        <v>Felipe</v>
      </c>
      <c r="T272" s="145" t="str">
        <f>IF(SP_SUL!W275="","*",SP_SUL!W275)</f>
        <v>PDM -Substituição de dormentes</v>
      </c>
      <c r="U272" s="137">
        <f ca="1">_xlfn.XLOOKUP(G272&amp;$U$2,BS_CONTROLE[CHAVE],BS_CONTROLE[Quantidade_11],"-")</f>
        <v>0</v>
      </c>
      <c r="V272" s="137">
        <f ca="1">_xlfn.XLOOKUP(G272&amp;$V$2,BS_CONTROLE[CHAVE],BS_CONTROLE[Quantidade_11],"-")</f>
        <v>70</v>
      </c>
      <c r="W272" s="137">
        <f ca="1">_xlfn.XLOOKUP(G272&amp;$W$2,BS_CONTROLE[CHAVE],BS_CONTROLE[Quantidade_11],"-")</f>
        <v>30</v>
      </c>
    </row>
    <row r="273" spans="1:23">
      <c r="A273" s="146" t="str">
        <f>IF(SP_SUL!Y276="","*",SP_SUL!Y276)</f>
        <v>OPORTUNIDADE</v>
      </c>
      <c r="B273" s="146" t="str">
        <f>IF(SP_SUL!X276="","*",SP_SUL!X276)</f>
        <v>Oportunidade</v>
      </c>
      <c r="C273" s="146" t="str">
        <f>IF(SP_SUL!Z276="","*",SP_SUL!Z276)</f>
        <v>*</v>
      </c>
      <c r="D273" s="139" t="str">
        <f>IF(SP_SUL!S276="","*",SP_SUL!S276)</f>
        <v>SP SUL</v>
      </c>
      <c r="E273" s="139" t="str">
        <f>IF(SP_SUL!T276="","*",SP_SUL!T276)</f>
        <v>ZKE-ZEV</v>
      </c>
      <c r="F273" s="145">
        <f>IF(SP_SUL!B276="","*",SP_SUL!B276)</f>
        <v>46090</v>
      </c>
      <c r="G273" s="145" t="str">
        <f>IF(SP_SUL!D276="","*",SP_SUL!D276)</f>
        <v>V89</v>
      </c>
      <c r="H273" s="145" t="str">
        <f>IF(SP_SUL!F276="","*",SP_SUL!F276)</f>
        <v>MECANIZAÇÃO - SOCADORA</v>
      </c>
      <c r="I273" s="145" t="str">
        <f>IF(SP_SUL!H276="","*",SP_SUL!H276)</f>
        <v>ZEM130-1</v>
      </c>
      <c r="J273" s="145" t="str">
        <f>IF(SP_SUL!I276="","*",SP_SUL!I276)</f>
        <v>ZEM130-2</v>
      </c>
      <c r="K273" s="139" t="str">
        <f>IF(SP_SUL!M276="","*",SP_SUL!M276)</f>
        <v>ZYQ-ZEM</v>
      </c>
      <c r="L273" s="139" t="str">
        <f>IF(SP_SUL!N276="","*",SP_SUL!N276)</f>
        <v>ZEM1302</v>
      </c>
      <c r="M273" s="140">
        <f>IF(SP_SUL!J276="","*",SP_SUL!J276)</f>
        <v>55</v>
      </c>
      <c r="N273" s="144">
        <f>IF(SP_SUL!K276="","*",SP_SUL!K276)</f>
        <v>134</v>
      </c>
      <c r="O273" s="144">
        <f>IF(SP_SUL!L276="","*",SP_SUL!L276)</f>
        <v>135.1</v>
      </c>
      <c r="P273" s="143">
        <f>IF(SP_SUL!O276="","*",SP_SUL!O276)</f>
        <v>0.33333333333333331</v>
      </c>
      <c r="Q273" s="143">
        <f>IF(SP_SUL!P276="","*",SP_SUL!P276)</f>
        <v>6.9444444444444447E-4</v>
      </c>
      <c r="R273" s="145" t="str">
        <f>IF(SP_SUL!Q276="","*",CONCATENATE(SP_SUL!Q276," ",SP_SUL!R276))</f>
        <v>700 M</v>
      </c>
      <c r="S273" s="145" t="str">
        <f>IF(SP_SUL!V276="","*",SP_SUL!V276)</f>
        <v>Antonioni</v>
      </c>
      <c r="T273" s="145" t="str">
        <f>IF(SP_SUL!W276="","*",SP_SUL!W276)</f>
        <v>Socaria mecanizada</v>
      </c>
      <c r="U273" s="137" t="str">
        <f ca="1">_xlfn.XLOOKUP(G273&amp;$U$2,BS_CONTROLE[CHAVE],BS_CONTROLE[Quantidade_11],"-")</f>
        <v>-</v>
      </c>
      <c r="V273" s="137">
        <f ca="1">_xlfn.XLOOKUP(G273&amp;$V$2,BS_CONTROLE[CHAVE],BS_CONTROLE[Quantidade_11],"-")</f>
        <v>0</v>
      </c>
      <c r="W273" s="137">
        <f ca="1">_xlfn.XLOOKUP(G273&amp;$W$2,BS_CONTROLE[CHAVE],BS_CONTROLE[Quantidade_11],"-")</f>
        <v>0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>
      <c r="A275" s="146" t="str">
        <f>IF(SP_SUL!Y278="","*",SP_SUL!Y278)</f>
        <v>OPORTUNIDADE</v>
      </c>
      <c r="B275" s="146" t="str">
        <f>IF(SP_SUL!X278="","*",SP_SUL!X278)</f>
        <v>Oportunidade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ZKE-ZEV</v>
      </c>
      <c r="F275" s="145">
        <f>IF(SP_SUL!B278="","*",SP_SUL!B278)</f>
        <v>46090</v>
      </c>
      <c r="G275" s="145" t="str">
        <f>IF(SP_SUL!D278="","*",SP_SUL!D278)</f>
        <v>CAIQUE (TP-869)</v>
      </c>
      <c r="H275" s="145" t="str">
        <f>IF(SP_SUL!F278="","*",SP_SUL!F278)</f>
        <v>MODERNIZAÇÃO - SOLDA</v>
      </c>
      <c r="I275" s="145" t="str">
        <f>IF(SP_SUL!H278="","*",SP_SUL!H278)</f>
        <v>-</v>
      </c>
      <c r="J275" s="145" t="str">
        <f>IF(SP_SUL!I278="","*",SP_SUL!I278)</f>
        <v>-</v>
      </c>
      <c r="K275" s="139" t="str">
        <f>IF(SP_SUL!M278="","*",SP_SUL!M278)</f>
        <v>ZEJ-ZEV</v>
      </c>
      <c r="L275" s="139">
        <f>IF(SP_SUL!N278="","*",SP_SUL!N278)</f>
        <v>1561551</v>
      </c>
      <c r="M275" s="140">
        <f>IF(SP_SUL!J278="","*",SP_SUL!J278)</f>
        <v>48</v>
      </c>
      <c r="N275" s="144">
        <f>IF(SP_SUL!K278="","*",SP_SUL!K278)</f>
        <v>155.59200000000001</v>
      </c>
      <c r="O275" s="144" t="str">
        <f>IF(SP_SUL!L278="","*",SP_SUL!L278)</f>
        <v>-</v>
      </c>
      <c r="P275" s="143">
        <f>IF(SP_SUL!O278="","*",SP_SUL!O278)</f>
        <v>0.35416666666666669</v>
      </c>
      <c r="Q275" s="143">
        <f>IF(SP_SUL!P278="","*",SP_SUL!P278)</f>
        <v>6.25E-2</v>
      </c>
      <c r="R275" s="145" t="str">
        <f>IF(SP_SUL!Q278="","*",CONCATENATE(SP_SUL!Q278," ",SP_SUL!R278))</f>
        <v>1 Nº DE SOLDA</v>
      </c>
      <c r="S275" s="145" t="str">
        <f>IF(SP_SUL!V278="","*",SP_SUL!V278)</f>
        <v>Alison</v>
      </c>
      <c r="T275" s="145" t="str">
        <f>IF(SP_SUL!W278="","*",SP_SUL!W278)</f>
        <v xml:space="preserve">Execução de solda - Condicionado a temperatura 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ZKE-ZEV</v>
      </c>
      <c r="F276" s="145">
        <f>IF(SP_SUL!B279="","*",SP_SUL!B279)</f>
        <v>46090</v>
      </c>
      <c r="G276" s="145" t="str">
        <f>IF(SP_SUL!D279="","*",SP_SUL!D279)</f>
        <v>MATEUS (TP-809)</v>
      </c>
      <c r="H276" s="145" t="str">
        <f>IF(SP_SUL!F279="","*",SP_SUL!F279)</f>
        <v>MODERNIZAÇÃO - SOLDA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ZEJ-ZEV</v>
      </c>
      <c r="L276" s="139">
        <f>IF(SP_SUL!N279="","*",SP_SUL!N279)</f>
        <v>1561551</v>
      </c>
      <c r="M276" s="140">
        <f>IF(SP_SUL!J279="","*",SP_SUL!J279)</f>
        <v>48</v>
      </c>
      <c r="N276" s="144">
        <f>IF(SP_SUL!K279="","*",SP_SUL!K279)</f>
        <v>155.39599999999999</v>
      </c>
      <c r="O276" s="144" t="str">
        <f>IF(SP_SUL!L279="","*",SP_SUL!L279)</f>
        <v>-</v>
      </c>
      <c r="P276" s="143">
        <f>IF(SP_SUL!O279="","*",SP_SUL!O279)</f>
        <v>0.35416666666666669</v>
      </c>
      <c r="Q276" s="143">
        <f>IF(SP_SUL!P279="","*",SP_SUL!P279)</f>
        <v>6.25E-2</v>
      </c>
      <c r="R276" s="145" t="str">
        <f>IF(SP_SUL!Q279="","*",CONCATENATE(SP_SUL!Q279," ",SP_SUL!R279))</f>
        <v>1 Nº DE SOLDA</v>
      </c>
      <c r="S276" s="145" t="str">
        <f>IF(SP_SUL!V279="","*",SP_SUL!V279)</f>
        <v>Alison</v>
      </c>
      <c r="T276" s="145" t="str">
        <f>IF(SP_SUL!W279="","*",SP_SUL!W279)</f>
        <v xml:space="preserve">Execução de solda - Condicionado a temperatura </v>
      </c>
      <c r="U276" s="137">
        <f ca="1">_xlfn.XLOOKUP(G276&amp;$U$2,BS_CONTROLE[CHAVE],BS_CONTROLE[Quantidade_11],"-")</f>
        <v>0</v>
      </c>
      <c r="V276" s="137" t="str">
        <f ca="1">_xlfn.XLOOKUP(G276&amp;$V$2,BS_CONTROLE[CHAVE],BS_CONTROLE[Quantidade_11],"-")</f>
        <v>-</v>
      </c>
      <c r="W276" s="137">
        <f ca="1">_xlfn.XLOOKUP(G276&amp;$W$2,BS_CONTROLE[CHAVE],BS_CONTROLE[Quantidade_11],"-")</f>
        <v>0</v>
      </c>
    </row>
    <row r="277" spans="1:23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ZKE-ZEV</v>
      </c>
      <c r="F277" s="145">
        <f>IF(SP_SUL!B280="","*",SP_SUL!B280)</f>
        <v>46090</v>
      </c>
      <c r="G277" s="145" t="str">
        <f>IF(SP_SUL!D280="","*",SP_SUL!D280)</f>
        <v>WALTER (TP-810)</v>
      </c>
      <c r="H277" s="145" t="str">
        <f>IF(SP_SUL!F280="","*",SP_SUL!F280)</f>
        <v>MODERNIZAÇÃO - SOLDA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ZEJ-ZEV</v>
      </c>
      <c r="L277" s="139">
        <f>IF(SP_SUL!N280="","*",SP_SUL!N280)</f>
        <v>1561551</v>
      </c>
      <c r="M277" s="140">
        <f>IF(SP_SUL!J280="","*",SP_SUL!J280)</f>
        <v>48</v>
      </c>
      <c r="N277" s="144">
        <f>IF(SP_SUL!K280="","*",SP_SUL!K280)</f>
        <v>155.36799999999999</v>
      </c>
      <c r="O277" s="144" t="str">
        <f>IF(SP_SUL!L280="","*",SP_SUL!L280)</f>
        <v>*</v>
      </c>
      <c r="P277" s="143">
        <f>IF(SP_SUL!O280="","*",SP_SUL!O280)</f>
        <v>0.35416666666666669</v>
      </c>
      <c r="Q277" s="143">
        <f>IF(SP_SUL!P280="","*",SP_SUL!P280)</f>
        <v>6.25E-2</v>
      </c>
      <c r="R277" s="145" t="str">
        <f>IF(SP_SUL!Q280="","*",CONCATENATE(SP_SUL!Q280," ",SP_SUL!R280))</f>
        <v>1 Nº DE SOLDA</v>
      </c>
      <c r="S277" s="145" t="str">
        <f>IF(SP_SUL!V280="","*",SP_SUL!V280)</f>
        <v>Alison</v>
      </c>
      <c r="T277" s="145" t="str">
        <f>IF(SP_SUL!W280="","*",SP_SUL!W280)</f>
        <v xml:space="preserve">Execução de solda - Condicionado a temperatura </v>
      </c>
      <c r="U277" s="137">
        <f ca="1">_xlfn.XLOOKUP(G277&amp;$U$2,BS_CONTROLE[CHAVE],BS_CONTROLE[Quantidade_11],"-")</f>
        <v>0</v>
      </c>
      <c r="V277" s="137" t="str">
        <f ca="1">_xlfn.XLOOKUP(G277&amp;$V$2,BS_CONTROLE[CHAVE],BS_CONTROLE[Quantidade_11],"-")</f>
        <v>-</v>
      </c>
      <c r="W277" s="137">
        <f ca="1">_xlfn.XLOOKUP(G277&amp;$W$2,BS_CONTROLE[CHAVE],BS_CONTROLE[Quantidade_11],"-")</f>
        <v>0</v>
      </c>
    </row>
    <row r="278" spans="1:23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ZKE-ZEV</v>
      </c>
      <c r="F278" s="145">
        <f>IF(SP_SUL!B281="","*",SP_SUL!B281)</f>
        <v>46090</v>
      </c>
      <c r="G278" s="145" t="str">
        <f>IF(SP_SUL!D281="","*",SP_SUL!D281)</f>
        <v>ADENISON (TP-810)</v>
      </c>
      <c r="H278" s="145" t="str">
        <f>IF(SP_SUL!F281="","*",SP_SUL!F281)</f>
        <v>MODERNIZAÇÃO - SOLDA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ZEJ-ZEV</v>
      </c>
      <c r="L278" s="139">
        <f>IF(SP_SUL!N281="","*",SP_SUL!N281)</f>
        <v>1561551</v>
      </c>
      <c r="M278" s="140">
        <f>IF(SP_SUL!J281="","*",SP_SUL!J281)</f>
        <v>48</v>
      </c>
      <c r="N278" s="144">
        <f>IF(SP_SUL!K281="","*",SP_SUL!K281)</f>
        <v>155.37899999999999</v>
      </c>
      <c r="O278" s="144" t="str">
        <f>IF(SP_SUL!L281="","*",SP_SUL!L281)</f>
        <v>*</v>
      </c>
      <c r="P278" s="143">
        <f>IF(SP_SUL!O281="","*",SP_SUL!O281)</f>
        <v>0.35416666666666669</v>
      </c>
      <c r="Q278" s="143">
        <f>IF(SP_SUL!P281="","*",SP_SUL!P281)</f>
        <v>6.25E-2</v>
      </c>
      <c r="R278" s="145" t="str">
        <f>IF(SP_SUL!Q281="","*",CONCATENATE(SP_SUL!Q281," ",SP_SUL!R281))</f>
        <v>1 Nº DE SOLDA</v>
      </c>
      <c r="S278" s="145" t="str">
        <f>IF(SP_SUL!V281="","*",SP_SUL!V281)</f>
        <v>Alison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0</v>
      </c>
      <c r="V278" s="137" t="str">
        <f ca="1">_xlfn.XLOOKUP(G278&amp;$V$2,BS_CONTROLE[CHAVE],BS_CONTROLE[Quantidade_11],"-")</f>
        <v>-</v>
      </c>
      <c r="W278" s="137">
        <f ca="1">_xlfn.XLOOKUP(G278&amp;$W$2,BS_CONTROLE[CHAVE],BS_CONTROLE[Quantidade_11],"-")</f>
        <v>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ZEV-ZPT</v>
      </c>
      <c r="F281" s="145">
        <f>IF(SP_SUL!B284="","*",SP_SUL!B284)</f>
        <v>46090</v>
      </c>
      <c r="G281" s="145" t="str">
        <f>IF(SP_SUL!D284="","*",SP_SUL!D284)</f>
        <v>MODERNIZAÇÃO TURMA 2</v>
      </c>
      <c r="H281" s="145" t="str">
        <f>IF(SP_SUL!F284="","*",SP_SUL!F284)</f>
        <v>MODERNIZAÇÃO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ZXW-ZEZ</v>
      </c>
      <c r="L281" s="139" t="str">
        <f>IF(SP_SUL!N284="","*",SP_SUL!N284)</f>
        <v>ZXWK792</v>
      </c>
      <c r="M281" s="140">
        <f>IF(SP_SUL!J284="","*",SP_SUL!J284)</f>
        <v>92</v>
      </c>
      <c r="N281" s="144">
        <f>IF(SP_SUL!K284="","*",SP_SUL!K284)</f>
        <v>79.715999999999994</v>
      </c>
      <c r="O281" s="144" t="str">
        <f>IF(SP_SUL!L284="","*",SP_SUL!L284)</f>
        <v>-</v>
      </c>
      <c r="P281" s="143">
        <f>IF(SP_SUL!O284="","*",SP_SUL!O284)</f>
        <v>0.34375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>Augusto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0</v>
      </c>
      <c r="V281" s="137">
        <f ca="1">_xlfn.XLOOKUP(G281&amp;$V$2,BS_CONTROLE[CHAVE],BS_CONTROLE[Quantidade_11],"-")</f>
        <v>1</v>
      </c>
      <c r="W281" s="137">
        <f ca="1">_xlfn.XLOOKUP(G281&amp;$W$2,BS_CONTROLE[CHAVE],BS_CONTROLE[Quantidade_11],"-")</f>
        <v>1</v>
      </c>
    </row>
    <row r="282" spans="1:23">
      <c r="A282" s="146" t="str">
        <f>IF(SP_SUL!Y285="","*",SP_SUL!Y285)</f>
        <v>OPORTUNIDADE</v>
      </c>
      <c r="B282" s="146" t="str">
        <f>IF(SP_SUL!X285="","*",SP_SUL!X285)</f>
        <v>Contrato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ZEV-ZPT</v>
      </c>
      <c r="F282" s="145">
        <f>IF(SP_SUL!B285="","*",SP_SUL!B285)</f>
        <v>46090</v>
      </c>
      <c r="G282" s="145" t="str">
        <f>IF(SP_SUL!D285="","*",SP_SUL!D285)</f>
        <v>W61</v>
      </c>
      <c r="H282" s="145" t="str">
        <f>IF(SP_SUL!F285="","*",SP_SUL!F285)</f>
        <v>DESLOCAMENTO</v>
      </c>
      <c r="I282" s="145" t="str">
        <f>IF(SP_SUL!H285="","*",SP_SUL!H285)</f>
        <v>K67ZEV2</v>
      </c>
      <c r="J282" s="145" t="str">
        <f>IF(SP_SUL!I285="","*",SP_SUL!I285)</f>
        <v>K67ZEV2</v>
      </c>
      <c r="K282" s="139" t="str">
        <f>IF(SP_SUL!M285="","*",SP_SUL!M285)</f>
        <v>ZXW</v>
      </c>
      <c r="L282" s="139" t="str">
        <f>IF(SP_SUL!N285="","*",SP_SUL!N285)</f>
        <v>K84ZXW2</v>
      </c>
      <c r="M282" s="140">
        <f>IF(SP_SUL!J285="","*",SP_SUL!J285)</f>
        <v>92</v>
      </c>
      <c r="N282" s="144">
        <f>IF(SP_SUL!K285="","*",SP_SUL!K285)</f>
        <v>83.7</v>
      </c>
      <c r="O282" s="144" t="str">
        <f>IF(SP_SUL!L285="","*",SP_SUL!L285)</f>
        <v>-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 BINÁRIO</v>
      </c>
      <c r="S282" s="145" t="str">
        <f>IF(SP_SUL!V285="","*",SP_SUL!V285)</f>
        <v>Moises</v>
      </c>
      <c r="T282" s="145" t="str">
        <f>IF(SP_SUL!W285="","*",SP_SUL!W285)</f>
        <v>Deslocamento das turmas (Gira no travessão do km92)</v>
      </c>
      <c r="U282" s="137">
        <f ca="1">_xlfn.XLOOKUP(G282&amp;$U$2,BS_CONTROLE[CHAVE],BS_CONTROLE[Quantidade_11],"-")</f>
        <v>1</v>
      </c>
      <c r="V282" s="137">
        <f ca="1">_xlfn.XLOOKUP(G282&amp;$V$2,BS_CONTROLE[CHAVE],BS_CONTROLE[Quantidade_11],"-")</f>
        <v>400</v>
      </c>
      <c r="W282" s="137" t="str">
        <f ca="1">_xlfn.XLOOKUP(G282&amp;$W$2,BS_CONTROLE[CHAVE],BS_CONTROLE[Quantidade_11],"-")</f>
        <v>-</v>
      </c>
    </row>
    <row r="283" spans="1:23">
      <c r="A283" s="146" t="str">
        <f>IF(SP_SUL!Y286="","*",SP_SUL!Y286)</f>
        <v>OPORTUNIDADE</v>
      </c>
      <c r="B283" s="146" t="str">
        <f>IF(SP_SUL!X286="","*",SP_SUL!X286)</f>
        <v>Contrato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ZEV-ZPT</v>
      </c>
      <c r="F283" s="145">
        <f>IF(SP_SUL!B286="","*",SP_SUL!B286)</f>
        <v>46090</v>
      </c>
      <c r="G283" s="145" t="str">
        <f>IF(SP_SUL!D286="","*",SP_SUL!D286)</f>
        <v>W62</v>
      </c>
      <c r="H283" s="145" t="str">
        <f>IF(SP_SUL!F286="","*",SP_SUL!F286)</f>
        <v>DESLOCAMENTO</v>
      </c>
      <c r="I283" s="145" t="str">
        <f>IF(SP_SUL!H286="","*",SP_SUL!H286)</f>
        <v>ZPT1051</v>
      </c>
      <c r="J283" s="145" t="str">
        <f>IF(SP_SUL!I286="","*",SP_SUL!I286)</f>
        <v>ZPTZDR</v>
      </c>
      <c r="K283" s="139" t="str">
        <f>IF(SP_SUL!M286="","*",SP_SUL!M286)</f>
        <v>ZXW</v>
      </c>
      <c r="L283" s="139" t="str">
        <f>IF(SP_SUL!N286="","*",SP_SUL!N286)</f>
        <v>K84ZXW2</v>
      </c>
      <c r="M283" s="140">
        <f>IF(SP_SUL!J286="","*",SP_SUL!J286)</f>
        <v>92</v>
      </c>
      <c r="N283" s="144">
        <f>IF(SP_SUL!K286="","*",SP_SUL!K286)</f>
        <v>83.7</v>
      </c>
      <c r="O283" s="144" t="str">
        <f>IF(SP_SUL!L286="","*",SP_SUL!L286)</f>
        <v>-</v>
      </c>
      <c r="P283" s="143">
        <f>IF(SP_SUL!O286="","*",SP_SUL!O286)</f>
        <v>0.32291666666666669</v>
      </c>
      <c r="Q283" s="143">
        <f>IF(SP_SUL!P286="","*",SP_SUL!P286)</f>
        <v>4.1666666666666664E-2</v>
      </c>
      <c r="R283" s="145" t="str">
        <f>IF(SP_SUL!Q286="","*",CONCATENATE(SP_SUL!Q286," ",SP_SUL!R286))</f>
        <v>1 BINÁRIO</v>
      </c>
      <c r="S283" s="145" t="str">
        <f>IF(SP_SUL!V286="","*",SP_SUL!V286)</f>
        <v xml:space="preserve">Moises </v>
      </c>
      <c r="T283" s="145" t="str">
        <f>IF(SP_SUL!W286="","*",SP_SUL!W286)</f>
        <v xml:space="preserve">Deslocamento de turmas na serra </v>
      </c>
      <c r="U283" s="137">
        <f ca="1">_xlfn.XLOOKUP(G283&amp;$U$2,BS_CONTROLE[CHAVE],BS_CONTROLE[Quantidade_11],"-")</f>
        <v>0</v>
      </c>
      <c r="V283" s="137">
        <f ca="1">_xlfn.XLOOKUP(G283&amp;$V$2,BS_CONTROLE[CHAVE],BS_CONTROLE[Quantidade_11],"-")</f>
        <v>500</v>
      </c>
      <c r="W283" s="137">
        <f ca="1">_xlfn.XLOOKUP(G283&amp;$W$2,BS_CONTROLE[CHAVE],BS_CONTROLE[Quantidade_11],"-")</f>
        <v>1</v>
      </c>
    </row>
    <row r="284" spans="1:23">
      <c r="A284" s="146" t="str">
        <f>IF(SP_SUL!Y287="","*",SP_SUL!Y287)</f>
        <v>OPORTUNIDADE</v>
      </c>
      <c r="B284" s="146" t="str">
        <f>IF(SP_SUL!X287="","*",SP_SUL!X287)</f>
        <v>Oportunidade</v>
      </c>
      <c r="C284" s="146" t="str">
        <f>IF(SP_SUL!Z287="","*",SP_SUL!Z287)</f>
        <v>*</v>
      </c>
      <c r="D284" s="139" t="str">
        <f>IF(SP_SUL!S287="","*",SP_SUL!S287)</f>
        <v>SP SUL</v>
      </c>
      <c r="E284" s="139" t="str">
        <f>IF(SP_SUL!T287="","*",SP_SUL!T287)</f>
        <v>ZEV-ZPT</v>
      </c>
      <c r="F284" s="145">
        <f>IF(SP_SUL!B287="","*",SP_SUL!B287)</f>
        <v>46090</v>
      </c>
      <c r="G284" s="145" t="str">
        <f>IF(SP_SUL!D287="","*",SP_SUL!D287)</f>
        <v>CARLOS (TP-722)</v>
      </c>
      <c r="H284" s="145" t="str">
        <f>IF(SP_SUL!F287="","*",SP_SUL!F287)</f>
        <v>PDM - SUBSTITUIÇÃO - DORMENTE</v>
      </c>
      <c r="I284" s="145" t="str">
        <f>IF(SP_SUL!H287="","*",SP_SUL!H287)</f>
        <v>-</v>
      </c>
      <c r="J284" s="145" t="str">
        <f>IF(SP_SUL!I287="","*",SP_SUL!I287)</f>
        <v>*</v>
      </c>
      <c r="K284" s="139" t="str">
        <f>IF(SP_SUL!M287="","*",SP_SUL!M287)</f>
        <v>ZXW</v>
      </c>
      <c r="L284" s="139" t="str">
        <f>IF(SP_SUL!N287="","*",SP_SUL!N287)</f>
        <v>ZXW2</v>
      </c>
      <c r="M284" s="140">
        <f>IF(SP_SUL!J287="","*",SP_SUL!J287)</f>
        <v>92</v>
      </c>
      <c r="N284" s="144">
        <f>IF(SP_SUL!K287="","*",SP_SUL!K287)</f>
        <v>82</v>
      </c>
      <c r="O284" s="144" t="str">
        <f>IF(SP_SUL!L287="","*",SP_SUL!L287)</f>
        <v>-</v>
      </c>
      <c r="P284" s="143">
        <f>IF(SP_SUL!O287="","*",SP_SUL!O287)</f>
        <v>0.5</v>
      </c>
      <c r="Q284" s="143">
        <f>IF(SP_SUL!P287="","*",SP_SUL!P287)</f>
        <v>8.3333333333333329E-2</v>
      </c>
      <c r="R284" s="145" t="str">
        <f>IF(SP_SUL!Q287="","*",CONCATENATE(SP_SUL!Q287," ",SP_SUL!R287))</f>
        <v>30 Nº DE DORMENTES</v>
      </c>
      <c r="S284" s="145" t="str">
        <f>IF(SP_SUL!V287="","*",SP_SUL!V287)</f>
        <v xml:space="preserve">Moises </v>
      </c>
      <c r="T284" s="145" t="str">
        <f>IF(SP_SUL!W287="","*",SP_SUL!W287)</f>
        <v>PDM -Substituição de dormentes</v>
      </c>
      <c r="U284" s="137">
        <f ca="1">_xlfn.XLOOKUP(G284&amp;$U$2,BS_CONTROLE[CHAVE],BS_CONTROLE[Quantidade_11],"-")</f>
        <v>0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ZEV-ZPT</v>
      </c>
      <c r="F285" s="145">
        <f>IF(SP_SUL!B288="","*",SP_SUL!B288)</f>
        <v>46090</v>
      </c>
      <c r="G285" s="145" t="str">
        <f>IF(SP_SUL!D288="","*",SP_SUL!D288)</f>
        <v>HUELTON (TP-725)</v>
      </c>
      <c r="H285" s="145" t="str">
        <f>IF(SP_SUL!F288="","*",SP_SUL!F288)</f>
        <v>PDM - SOLDA</v>
      </c>
      <c r="I285" s="145" t="str">
        <f>IF(SP_SUL!H288="","*",SP_SUL!H288)</f>
        <v>-</v>
      </c>
      <c r="J285" s="145" t="str">
        <f>IF(SP_SUL!I288="","*",SP_SUL!I288)</f>
        <v>-</v>
      </c>
      <c r="K285" s="139" t="str">
        <f>IF(SP_SUL!M288="","*",SP_SUL!M288)</f>
        <v>ZDC-ZXW</v>
      </c>
      <c r="L285" s="139" t="str">
        <f>IF(SP_SUL!N288="","*",SP_SUL!N288)</f>
        <v>K89ZES2</v>
      </c>
      <c r="M285" s="140">
        <f>IF(SP_SUL!J288="","*",SP_SUL!J288)</f>
        <v>92</v>
      </c>
      <c r="N285" s="144">
        <f>IF(SP_SUL!K288="","*",SP_SUL!K288)</f>
        <v>87.2</v>
      </c>
      <c r="O285" s="144" t="str">
        <f>IF(SP_SUL!L288="","*",SP_SUL!L288)</f>
        <v>-</v>
      </c>
      <c r="P285" s="143">
        <f>IF(SP_SUL!O288="","*",SP_SUL!O288)</f>
        <v>0.41666666666666669</v>
      </c>
      <c r="Q285" s="143">
        <f>IF(SP_SUL!P288="","*",SP_SUL!P288)</f>
        <v>6.25E-2</v>
      </c>
      <c r="R285" s="145" t="str">
        <f>IF(SP_SUL!Q288="","*",CONCATENATE(SP_SUL!Q288," ",SP_SUL!R288))</f>
        <v>1 Nº DE SOLDA</v>
      </c>
      <c r="S285" s="145" t="str">
        <f>IF(SP_SUL!V288="","*",SP_SUL!V288)</f>
        <v xml:space="preserve">Moises </v>
      </c>
      <c r="T285" s="145" t="str">
        <f>IF(SP_SUL!W288="","*",SP_SUL!W288)</f>
        <v xml:space="preserve">Execução de solda - Condicionado a temperatura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1</v>
      </c>
      <c r="W285" s="137">
        <f ca="1">_xlfn.XLOOKUP(G285&amp;$W$2,BS_CONTROLE[CHAVE],BS_CONTROLE[Quantidade_11],"-")</f>
        <v>0</v>
      </c>
    </row>
    <row r="286" spans="1:23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ZEV-ZPT</v>
      </c>
      <c r="F286" s="145">
        <f>IF(SP_SUL!B289="","*",SP_SUL!B289)</f>
        <v>46090</v>
      </c>
      <c r="G286" s="145" t="str">
        <f>IF(SP_SUL!D289="","*",SP_SUL!D289)</f>
        <v>V85</v>
      </c>
      <c r="H286" s="145" t="str">
        <f>IF(SP_SUL!F289="","*",SP_SUL!F289)</f>
        <v>DESLOCAMENTO</v>
      </c>
      <c r="I286" s="145" t="str">
        <f>IF(SP_SUL!H289="","*",SP_SUL!H289)</f>
        <v>ZPT1051</v>
      </c>
      <c r="J286" s="145" t="str">
        <f>IF(SP_SUL!I289="","*",SP_SUL!I289)</f>
        <v>ZEV</v>
      </c>
      <c r="K286" s="139" t="str">
        <f>IF(SP_SUL!M289="","*",SP_SUL!M289)</f>
        <v>ZTP-ZEV</v>
      </c>
      <c r="L286" s="139" t="str">
        <f>IF(SP_SUL!N289="","*",SP_SUL!N289)</f>
        <v>ZPTZEV</v>
      </c>
      <c r="M286" s="140">
        <f>IF(SP_SUL!J289="","*",SP_SUL!J289)</f>
        <v>54</v>
      </c>
      <c r="N286" s="144">
        <f>IF(SP_SUL!K289="","*",SP_SUL!K289)</f>
        <v>106</v>
      </c>
      <c r="O286" s="144" t="str">
        <f>IF(SP_SUL!L289="","*",SP_SUL!L289)</f>
        <v>-</v>
      </c>
      <c r="P286" s="143">
        <f>IF(SP_SUL!O289="","*",SP_SUL!O289)</f>
        <v>0.33333333333333331</v>
      </c>
      <c r="Q286" s="143">
        <f>IF(SP_SUL!P289="","*",SP_SUL!P289)</f>
        <v>4.1666666666666664E-2</v>
      </c>
      <c r="R286" s="145" t="str">
        <f>IF(SP_SUL!Q289="","*",CONCATENATE(SP_SUL!Q289," ",SP_SUL!R289))</f>
        <v>1 BINÁRIO</v>
      </c>
      <c r="S286" s="145" t="str">
        <f>IF(SP_SUL!V289="","*",SP_SUL!V289)</f>
        <v>Antonioni</v>
      </c>
      <c r="T286" s="145" t="str">
        <f>IF(SP_SUL!W289="","*",SP_SUL!W289)</f>
        <v>Deslocamento</v>
      </c>
      <c r="U286" s="137">
        <f ca="1">_xlfn.XLOOKUP(G286&amp;$U$2,BS_CONTROLE[CHAVE],BS_CONTROLE[Quantidade_11],"-")</f>
        <v>0</v>
      </c>
      <c r="V286" s="137">
        <f ca="1">_xlfn.XLOOKUP(G286&amp;$V$2,BS_CONTROLE[CHAVE],BS_CONTROLE[Quantidade_11],"-")</f>
        <v>1115</v>
      </c>
      <c r="W286" s="137">
        <f ca="1">_xlfn.XLOOKUP(G286&amp;$W$2,BS_CONTROLE[CHAVE],BS_CONTROLE[Quantidade_11],"-")</f>
        <v>0</v>
      </c>
    </row>
    <row r="287" spans="1:23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ZEV-ZPT</v>
      </c>
      <c r="F287" s="145">
        <f>IF(SP_SUL!B290="","*",SP_SUL!B290)</f>
        <v>46090</v>
      </c>
      <c r="G287" s="145" t="str">
        <f>IF(SP_SUL!D290="","*",SP_SUL!D290)</f>
        <v>A85</v>
      </c>
      <c r="H287" s="145" t="str">
        <f>IF(SP_SUL!F290="","*",SP_SUL!F290)</f>
        <v xml:space="preserve">INSPEÇÃO </v>
      </c>
      <c r="I287" s="145" t="str">
        <f>IF(SP_SUL!H290="","*",SP_SUL!H290)</f>
        <v>ZDRZPT</v>
      </c>
      <c r="J287" s="145" t="str">
        <f>IF(SP_SUL!I290="","*",SP_SUL!I290)</f>
        <v>ZPG</v>
      </c>
      <c r="K287" s="139" t="str">
        <f>IF(SP_SUL!M290="","*",SP_SUL!M290)</f>
        <v>ZPT-ZPG-ZPT</v>
      </c>
      <c r="L287" s="139" t="str">
        <f>IF(SP_SUL!N290="","*",SP_SUL!N290)</f>
        <v>ZPTZPGZPT</v>
      </c>
      <c r="M287" s="140">
        <f>IF(SP_SUL!J290="","*",SP_SUL!J290)</f>
        <v>92</v>
      </c>
      <c r="N287" s="144">
        <f>IF(SP_SUL!K290="","*",SP_SUL!K290)</f>
        <v>106</v>
      </c>
      <c r="O287" s="144" t="str">
        <f>IF(SP_SUL!L290="","*",SP_SUL!L290)</f>
        <v>-</v>
      </c>
      <c r="P287" s="143">
        <f>IF(SP_SUL!O290="","*",SP_SUL!O290)</f>
        <v>0.5</v>
      </c>
      <c r="Q287" s="143">
        <f>IF(SP_SUL!P290="","*",SP_SUL!P290)</f>
        <v>4.1666666666666664E-2</v>
      </c>
      <c r="R287" s="145" t="str">
        <f>IF(SP_SUL!Q290="","*",CONCATENATE(SP_SUL!Q290," ",SP_SUL!R290))</f>
        <v>1 BINÁRIO</v>
      </c>
      <c r="S287" s="145" t="str">
        <f>IF(SP_SUL!V290="","*",SP_SUL!V290)</f>
        <v>Moises</v>
      </c>
      <c r="T287" s="145" t="str">
        <f>IF(SP_SUL!W290="","*",SP_SUL!W290)</f>
        <v>Inspeção ANTT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ZPT-ZPG</v>
      </c>
      <c r="F288" s="145">
        <f>IF(SP_SUL!B291="","*",SP_SUL!B291)</f>
        <v>46090</v>
      </c>
      <c r="G288" s="145" t="str">
        <f>IF(SP_SUL!D291="","*",SP_SUL!D291)</f>
        <v>EXPANSÃO TURMA 1</v>
      </c>
      <c r="H288" s="145" t="str">
        <f>IF(SP_SUL!F291="","*",SP_SUL!F291)</f>
        <v>EXPANSÃO - SOLDA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ZGM-109</v>
      </c>
      <c r="L288" s="139">
        <f>IF(SP_SUL!N291="","*",SP_SUL!N291)</f>
        <v>1121112</v>
      </c>
      <c r="M288" s="140">
        <f>IF(SP_SUL!J291="","*",SP_SUL!J291)</f>
        <v>53</v>
      </c>
      <c r="N288" s="144">
        <f>IF(SP_SUL!K291="","*",SP_SUL!K291)</f>
        <v>111.5</v>
      </c>
      <c r="O288" s="144">
        <f>IF(SP_SUL!L291="","*",SP_SUL!L291)</f>
        <v>112</v>
      </c>
      <c r="P288" s="143">
        <f>IF(SP_SUL!O291="","*",SP_SUL!O291)</f>
        <v>0.35416666666666669</v>
      </c>
      <c r="Q288" s="143">
        <f>IF(SP_SUL!P291="","*",SP_SUL!P291)</f>
        <v>6.25E-2</v>
      </c>
      <c r="R288" s="145" t="str">
        <f>IF(SP_SUL!Q291="","*",CONCATENATE(SP_SUL!Q291," ",SP_SUL!R291))</f>
        <v>1 Nº DE SOLDA</v>
      </c>
      <c r="S288" s="145" t="str">
        <f>IF(SP_SUL!V291="","*",SP_SUL!V291)</f>
        <v>Pedro</v>
      </c>
      <c r="T288" s="145" t="str">
        <f>IF(SP_SUL!W291="","*",SP_SUL!W291)</f>
        <v xml:space="preserve">Execução de solda - Condicionado a temperatura </v>
      </c>
      <c r="U288" s="137">
        <f ca="1">_xlfn.XLOOKUP(G288&amp;$U$2,BS_CONTROLE[CHAVE],BS_CONTROLE[Quantidade_11],"-")</f>
        <v>2</v>
      </c>
      <c r="V288" s="137">
        <f ca="1">_xlfn.XLOOKUP(G288&amp;$V$2,BS_CONTROLE[CHAVE],BS_CONTROLE[Quantidade_11],"-")</f>
        <v>4</v>
      </c>
      <c r="W288" s="137">
        <f ca="1">_xlfn.XLOOKUP(G288&amp;$W$2,BS_CONTROLE[CHAVE],BS_CONTROLE[Quantidade_11],"-")</f>
        <v>1</v>
      </c>
    </row>
    <row r="289" spans="1:23">
      <c r="A289" s="146" t="str">
        <f>IF(SP_SUL!Y292="","*",SP_SUL!Y292)</f>
        <v>OPORTUNIDADE</v>
      </c>
      <c r="B289" s="146" t="str">
        <f>IF(SP_SUL!X292="","*",SP_SUL!X292)</f>
        <v>Oportunidade</v>
      </c>
      <c r="C289" s="146" t="str">
        <f>IF(SP_SUL!Z292="","*",SP_SUL!Z292)</f>
        <v>*</v>
      </c>
      <c r="D289" s="139" t="str">
        <f>IF(SP_SUL!S292="","*",SP_SUL!S292)</f>
        <v>SP SUL</v>
      </c>
      <c r="E289" s="139" t="str">
        <f>IF(SP_SUL!T292="","*",SP_SUL!T292)</f>
        <v>ZEV-ZPT</v>
      </c>
      <c r="F289" s="145">
        <f>IF(SP_SUL!B292="","*",SP_SUL!B292)</f>
        <v>46090</v>
      </c>
      <c r="G289" s="145" t="str">
        <f>IF(SP_SUL!D292="","*",SP_SUL!D292)</f>
        <v>DIEGO (TF-42)</v>
      </c>
      <c r="H289" s="145" t="str">
        <f>IF(SP_SUL!F292="","*",SP_SUL!F292)</f>
        <v>LIMPEZA LASTRO</v>
      </c>
      <c r="I289" s="145" t="str">
        <f>IF(SP_SUL!H292="","*",SP_SUL!H292)</f>
        <v>-</v>
      </c>
      <c r="J289" s="145" t="str">
        <f>IF(SP_SUL!I292="","*",SP_SUL!I292)</f>
        <v>-</v>
      </c>
      <c r="K289" s="139" t="str">
        <f>IF(SP_SUL!M292="","*",SP_SUL!M292)</f>
        <v>ZGM-109</v>
      </c>
      <c r="L289" s="139">
        <f>IF(SP_SUL!N292="","*",SP_SUL!N292)</f>
        <v>1131121</v>
      </c>
      <c r="M289" s="140">
        <f>IF(SP_SUL!J292="","*",SP_SUL!J292)</f>
        <v>30</v>
      </c>
      <c r="N289" s="144">
        <f>IF(SP_SUL!K292="","*",SP_SUL!K292)</f>
        <v>113</v>
      </c>
      <c r="O289" s="144" t="str">
        <f>IF(SP_SUL!L292="","*",SP_SUL!L292)</f>
        <v>-</v>
      </c>
      <c r="P289" s="143">
        <f>IF(SP_SUL!O292="","*",SP_SUL!O292)</f>
        <v>0.41666666666666669</v>
      </c>
      <c r="Q289" s="143">
        <f>IF(SP_SUL!P292="","*",SP_SUL!P292)</f>
        <v>6.25E-2</v>
      </c>
      <c r="R289" s="145" t="str">
        <f>IF(SP_SUL!Q292="","*",CONCATENATE(SP_SUL!Q292," ",SP_SUL!R292))</f>
        <v>30 M</v>
      </c>
      <c r="S289" s="145" t="str">
        <f>IF(SP_SUL!V292="","*",SP_SUL!V292)</f>
        <v>Moises</v>
      </c>
      <c r="T289" s="145" t="str">
        <f>IF(SP_SUL!W292="","*",SP_SUL!W292)</f>
        <v>Limpeza de lastro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ZBV-ZKE</v>
      </c>
      <c r="F307" s="145" t="str">
        <f>IF(SP_SUL!B310="","*",SP_SUL!B310)</f>
        <v>*</v>
      </c>
      <c r="G307" s="145" t="str">
        <f>IF(SP_SUL!D310="","*",SP_SUL!D310)</f>
        <v>ROBSON (TF-701)</v>
      </c>
      <c r="H307" s="145" t="str">
        <f>IF(SP_SUL!F310="","*",SP_SUL!F310)</f>
        <v>PDM - SUBSTITUIÇÃO - DORMENTE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ZDY-ZFY</v>
      </c>
      <c r="L307" s="139" t="str">
        <f>IF(SP_SUL!N310="","*",SP_SUL!N310)</f>
        <v>189ZFY</v>
      </c>
      <c r="M307" s="140">
        <f>IF(SP_SUL!J310="","*",SP_SUL!J310)</f>
        <v>56</v>
      </c>
      <c r="N307" s="144">
        <f>IF(SP_SUL!K310="","*",SP_SUL!K310)</f>
        <v>190.3</v>
      </c>
      <c r="O307" s="144">
        <f>IF(SP_SUL!L310="","*",SP_SUL!L310)</f>
        <v>190.5</v>
      </c>
      <c r="P307" s="143">
        <f>IF(SP_SUL!O310="","*",SP_SUL!O310)</f>
        <v>0.375</v>
      </c>
      <c r="Q307" s="143">
        <f>IF(SP_SUL!P310="","*",SP_SUL!P310)</f>
        <v>8.3333333333333329E-2</v>
      </c>
      <c r="R307" s="145" t="str">
        <f>IF(SP_SUL!Q310="","*",CONCATENATE(SP_SUL!Q310," ",SP_SUL!R310))</f>
        <v>50 Nº DE DORMENTES</v>
      </c>
      <c r="S307" s="145" t="str">
        <f>IF(SP_SUL!V310="","*",SP_SUL!V310)</f>
        <v>Robson</v>
      </c>
      <c r="T307" s="145" t="str">
        <f>IF(SP_SUL!W310="","*",SP_SUL!W310)</f>
        <v>Substituição de dormentes</v>
      </c>
      <c r="U307" s="137">
        <f ca="1">_xlfn.XLOOKUP(G307&amp;$U$2,BS_CONTROLE[CHAVE],BS_CONTROLE[Quantidade_11],"-")</f>
        <v>25</v>
      </c>
      <c r="V307" s="137">
        <f ca="1">_xlfn.XLOOKUP(G307&amp;$V$2,BS_CONTROLE[CHAVE],BS_CONTROLE[Quantidade_11],"-")</f>
        <v>25</v>
      </c>
      <c r="W307" s="137">
        <f ca="1">_xlfn.XLOOKUP(G307&amp;$W$2,BS_CONTROLE[CHAVE],BS_CONTROLE[Quantidade_11],"-")</f>
        <v>30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2</v>
      </c>
      <c r="V533" s="137">
        <f ca="1">_xlfn.XLOOKUP(G533&amp;$V$2,BS_CONTROLE[CHAVE],BS_CONTROLE[Quantidade_11],"-")</f>
        <v>4</v>
      </c>
      <c r="W533" s="137">
        <f ca="1">_xlfn.XLOOKUP(G533&amp;$W$2,BS_CONTROLE[CHAVE],BS_CONTROLE[Quantidade_11],"-")</f>
        <v>1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9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9" t="s">
        <v>1443</v>
      </c>
      <c r="D5" s="230"/>
      <c r="E5" s="230"/>
      <c r="F5" s="230"/>
      <c r="G5" s="230"/>
      <c r="H5" s="230"/>
      <c r="I5" s="230"/>
      <c r="J5" s="231"/>
      <c r="K5" s="232" t="s">
        <v>1444</v>
      </c>
      <c r="L5" s="233"/>
      <c r="M5" s="233"/>
      <c r="N5" s="233"/>
      <c r="O5" s="234" t="s">
        <v>1445</v>
      </c>
      <c r="P5" s="235"/>
    </row>
    <row r="6" spans="1:16" s="74" customFormat="1" ht="15" customHeight="1">
      <c r="A6" s="66" t="s">
        <v>1441</v>
      </c>
      <c r="B6" s="75" t="s">
        <v>1440</v>
      </c>
      <c r="C6" s="76" t="s">
        <v>962</v>
      </c>
      <c r="D6" s="77" t="s">
        <v>963</v>
      </c>
      <c r="E6" s="76" t="s">
        <v>1446</v>
      </c>
      <c r="F6" s="76" t="s">
        <v>953</v>
      </c>
      <c r="G6" s="76" t="s">
        <v>957</v>
      </c>
      <c r="H6" s="115" t="s">
        <v>576</v>
      </c>
      <c r="I6" s="78" t="s">
        <v>958</v>
      </c>
      <c r="J6" s="78" t="s">
        <v>959</v>
      </c>
      <c r="K6" s="79" t="s">
        <v>953</v>
      </c>
      <c r="L6" s="79" t="s">
        <v>1447</v>
      </c>
      <c r="M6" s="80" t="s">
        <v>576</v>
      </c>
      <c r="N6" s="81" t="s">
        <v>957</v>
      </c>
      <c r="O6" s="158" t="s">
        <v>1000</v>
      </c>
      <c r="P6" s="133" t="s">
        <v>1448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2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40min de parada devido 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0</v>
      </c>
      <c r="P185" s="147" t="str">
        <f>IF($A$2=1,IF(SP_SUL!BJ185="","*",SP_SUL!BJ185),IF(SP_SUL!BK185="","*",SP_SUL!BK185))</f>
        <v>TP pronto 10h00 / Realizado intervalo das 10h00 até 11h30. Produção 0, devido realizar posicionamento de tampão.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2</v>
      </c>
      <c r="P186" s="147" t="str">
        <f>IF($A$2=1,IF(SP_SUL!BJ186="","*",SP_SUL!BJ186),IF(SP_SUL!BK186="","*",SP_SUL!BK186))</f>
        <v>TP pronto 09h00 / Realizado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2</v>
      </c>
      <c r="P187" s="147" t="str">
        <f>IF($A$2=1,IF(SP_SUL!BJ187="","*",SP_SUL!BJ187),IF(SP_SUL!BK187="","*",SP_SUL!BK187))</f>
        <v>MC1 07h39 / Concedido intervalo das 10h56 até 12h56, liberado 13h23 devido avaria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2</v>
      </c>
      <c r="P193" s="147" t="str">
        <f>IF($A$2=1,IF(SP_SUL!BJ193="","*",SP_SUL!BJ193),IF(SP_SUL!BK193="","*",SP_SUL!BK193))</f>
        <v>TP's pronto 09h00 / Realizado intervalo das 09h40 até 14h40/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2</v>
      </c>
      <c r="P194" s="147" t="str">
        <f>IF($A$2=1,IF(SP_SUL!BJ194="","*",SP_SUL!BJ194),IF(SP_SUL!BK194="","*",SP_SUL!BK194))</f>
        <v>TP's pronto 09h00 / Realizado intervalo das 09h40 até 14h40/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2</v>
      </c>
      <c r="P195" s="147" t="str">
        <f>IF($A$2=1,IF(SP_SUL!BJ195="","*",SP_SUL!BJ195),IF(SP_SUL!BK195="","*",SP_SUL!BK195))</f>
        <v>TP's pronto 09h00 / Realizado intervalo das 09h40 até 14h40/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2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2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2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2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2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2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2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2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2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>Concedido intervalo das 07h54 até 13h24, libeado intervalo 13h52, devido atraso na entrega do intervalo da via no km106+320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2</v>
      </c>
      <c r="P214" s="147" t="str">
        <f>IF($A$2=1,IF(SP_SUL!BJ214="","*",SP_SUL!BJ214),IF(SP_SUL!BK214="","*",SP_SUL!BK214))</f>
        <v>Realizado intervalo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2</v>
      </c>
      <c r="P215" s="147" t="str">
        <f>IF($A$2=1,IF(SP_SUL!BJ215="","*",SP_SUL!BJ215),IF(SP_SUL!BK215="","*",SP_SUL!BK215))</f>
        <v>Realizado intervalo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>
        <f>IF(SP_SUL!BH220="","*",SP_SUL!BH220)</f>
        <v>0</v>
      </c>
      <c r="P220" s="147" t="str">
        <f>IF($A$2=1,IF(SP_SUL!BJ220="","*",SP_SUL!BJ220),IF(SP_SUL!BK220="","*",SP_SUL!BK220))</f>
        <v>TP programado para 09h00, informou pronto 15h00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>
        <f>IF(SP_SUL!BH223="","*",SP_SUL!BH223)</f>
        <v>2</v>
      </c>
      <c r="P223" s="147" t="str">
        <f>IF($A$2=1,IF(SP_SUL!BJ223="","*",SP_SUL!BJ223),IF(SP_SUL!BK223="","*",SP_SUL!BK223))</f>
        <v xml:space="preserve">Equipe pronta 09:18, em intervalo 10:37 até 12:07, realizou 1 solda </v>
      </c>
    </row>
    <row r="224" spans="1:16">
      <c r="A224" s="82">
        <f>IF(SP_SUL!B224="","*",SP_SUL!B224)</f>
        <v>46088</v>
      </c>
      <c r="B224" s="83" t="str">
        <f>IF(SP_SUL!X224="","*",SP_SUL!X224)</f>
        <v>Extra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WEMERSON (TP-708)</v>
      </c>
      <c r="F224" s="83" t="str">
        <f>IF(SP_SUL!H224="","*",SP_SUL!H224)</f>
        <v>-</v>
      </c>
      <c r="G224" s="83" t="str">
        <f>IF(SP_SUL!M224="","*",SP_SUL!M224)</f>
        <v>ZBM</v>
      </c>
      <c r="H224" s="116">
        <f>IF(SP_SUL!K224="","*",SP_SUL!K224)</f>
        <v>56.1</v>
      </c>
      <c r="I224" s="113">
        <f>IF(SP_SUL!O224="","*",SP_SUL!O224)</f>
        <v>0.45833333333333331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ZBM</v>
      </c>
      <c r="M224" s="83">
        <f>IF(SP_SUL!AP224="","*",SP_SUL!AP224)</f>
        <v>56.1</v>
      </c>
      <c r="N224" s="83" t="str">
        <f>IF(SP_SUL!AM224="","*",SP_SUL!AM224)</f>
        <v>ZBM</v>
      </c>
      <c r="O224" s="110">
        <f>IF(SP_SUL!BH224="","*",SP_SUL!BH224)</f>
        <v>2</v>
      </c>
      <c r="P224" s="147" t="str">
        <f>IF($A$2=1,IF(SP_SUL!BJ224="","*",SP_SUL!BJ224),IF(SP_SUL!BK224="","*",SP_SUL!BK224))</f>
        <v xml:space="preserve">Em intervalo 11:37, substituido 312m de trilho 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>
        <f>IF(SP_SUL!BH226="","*",SP_SUL!BH226)</f>
        <v>0</v>
      </c>
      <c r="P226" s="147" t="str">
        <f>IF($A$2=1,IF(SP_SUL!BJ226="","*",SP_SUL!BJ226),IF(SP_SUL!BK226="","*",SP_SUL!BK226))</f>
        <v xml:space="preserve">Sem contato com equipe 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>
        <f>IF(SP_SUL!BH227="","*",SP_SUL!BH227)</f>
        <v>2</v>
      </c>
      <c r="P227" s="147" t="str">
        <f>IF($A$2=1,IF(SP_SUL!BJ227="","*",SP_SUL!BJ227),IF(SP_SUL!BK227="","*",SP_SUL!BK227))</f>
        <v>Equipe pronta 11:50, aguarda oportunidade, em intervalo 12:10 até 14:10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>
        <f>IF(SP_SUL!BH228="","*",SP_SUL!BH228)</f>
        <v>0</v>
      </c>
      <c r="P228" s="147" t="str">
        <f>IF($A$2=1,IF(SP_SUL!BJ228="","*",SP_SUL!BJ228),IF(SP_SUL!BK228="","*",SP_SUL!BK228))</f>
        <v>Equipe no local sem condições climáticas para realizar atividade - Chuva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>
        <f>IF(SP_SUL!BH229="","*",SP_SUL!BH229)</f>
        <v>2</v>
      </c>
      <c r="P229" s="147" t="str">
        <f>IF($A$2=1,IF(SP_SUL!BJ229="","*",SP_SUL!BJ229),IF(SP_SUL!BK229="","*",SP_SUL!BK229))</f>
        <v>Equipe pronta 10:40, oportunidade após U68 as 12:20, em intervalo 12:33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>
        <f>IF(SP_SUL!BH230="","*",SP_SUL!BH230)</f>
        <v>0</v>
      </c>
      <c r="P230" s="147" t="str">
        <f>IF($A$2=1,IF(SP_SUL!BJ230="","*",SP_SUL!BJ230),IF(SP_SUL!BK230="","*",SP_SUL!BK230))</f>
        <v xml:space="preserve">Não solicitou intervalo 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V93</v>
      </c>
      <c r="F231" s="83" t="str">
        <f>IF(SP_SUL!H231="","*",SP_SUL!H231)</f>
        <v>ZXP-2</v>
      </c>
      <c r="G231" s="83" t="str">
        <f>IF(SP_SUL!M231="","*",SP_SUL!M231)</f>
        <v>ZXP-ZFY</v>
      </c>
      <c r="H231" s="116">
        <f>IF(SP_SUL!K231="","*",SP_SUL!K231)</f>
        <v>190.07</v>
      </c>
      <c r="I231" s="113">
        <f>IF(SP_SUL!O231="","*",SP_SUL!O231)</f>
        <v>0.375</v>
      </c>
      <c r="J231" s="113">
        <f>IF(SP_SUL!P231="","*",SP_SUL!P231)</f>
        <v>8.3333333333333329E-2</v>
      </c>
      <c r="K231" s="83" t="str">
        <f>IF(SP_SUL!AK231="","*",SP_SUL!AK231)</f>
        <v>ZXP-2</v>
      </c>
      <c r="L231" s="83" t="str">
        <f>IF(SP_SUL!AM231="","*",SP_SUL!AM231)</f>
        <v>ZXP-ZFY</v>
      </c>
      <c r="M231" s="83">
        <f>IF(SP_SUL!AP231="","*",SP_SUL!AP231)</f>
        <v>190.07</v>
      </c>
      <c r="N231" s="83" t="str">
        <f>IF(SP_SUL!AM231="","*",SP_SUL!AM231)</f>
        <v>ZXP-ZFY</v>
      </c>
      <c r="O231" s="110">
        <f>IF(SP_SUL!BH231="","*",SP_SUL!BH231)</f>
        <v>2</v>
      </c>
      <c r="P231" s="147" t="str">
        <f>IF($A$2=1,IF(SP_SUL!BJ231="","*",SP_SUL!BJ231),IF(SP_SUL!BK231="","*",SP_SUL!BK231))</f>
        <v xml:space="preserve">MC1 09:53, autorizado 10:21 em intervalo 12:02 até 14:03, 1020m de socaria </v>
      </c>
    </row>
    <row r="232" spans="1:16">
      <c r="A232" s="82">
        <f>IF(SP_SUL!B232="","*",SP_SUL!B232)</f>
        <v>46088</v>
      </c>
      <c r="B232" s="83" t="str">
        <f>IF(SP_SUL!X232="","*",SP_SUL!X232)</f>
        <v>Oportunidade</v>
      </c>
      <c r="C232" s="83" t="str">
        <f>IF(SP_SUL!S232="","*",SP_SUL!S232)</f>
        <v>SP SUL</v>
      </c>
      <c r="D232" s="83" t="str">
        <f>IF(SP_SUL!T232="","*",SP_SUL!T232)</f>
        <v>ZBV-ZKE</v>
      </c>
      <c r="E232" s="83" t="str">
        <f>IF(SP_SUL!D232="","*",SP_SUL!D232)</f>
        <v>ROBSON (TF-701)</v>
      </c>
      <c r="F232" s="83" t="str">
        <f>IF(SP_SUL!H232="","*",SP_SUL!H232)</f>
        <v>ZXP189</v>
      </c>
      <c r="G232" s="83" t="str">
        <f>IF(SP_SUL!M232="","*",SP_SUL!M232)</f>
        <v>ZXP-ZFY</v>
      </c>
      <c r="H232" s="116">
        <f>IF(SP_SUL!K232="","*",SP_SUL!K232)</f>
        <v>187.58</v>
      </c>
      <c r="I232" s="113">
        <f>IF(SP_SUL!O232="","*",SP_SUL!O232)</f>
        <v>0.41666666666666669</v>
      </c>
      <c r="J232" s="113">
        <f>IF(SP_SUL!P232="","*",SP_SUL!P232)</f>
        <v>6.25E-2</v>
      </c>
      <c r="K232" s="83" t="str">
        <f>IF(SP_SUL!AK232="","*",SP_SUL!AK232)</f>
        <v>ZXP189</v>
      </c>
      <c r="L232" s="83" t="str">
        <f>IF(SP_SUL!AM232="","*",SP_SUL!AM232)</f>
        <v>ZXP-ZFY</v>
      </c>
      <c r="M232" s="83">
        <f>IF(SP_SUL!AP232="","*",SP_SUL!AP232)</f>
        <v>187.58</v>
      </c>
      <c r="N232" s="83" t="str">
        <f>IF(SP_SUL!AM232="","*",SP_SUL!AM232)</f>
        <v>ZXP-ZFY</v>
      </c>
      <c r="O232" s="110">
        <f>IF(SP_SUL!BH232="","*",SP_SUL!BH232)</f>
        <v>2</v>
      </c>
      <c r="P232" s="147" t="str">
        <f>IF($A$2=1,IF(SP_SUL!BJ232="","*",SP_SUL!BJ232),IF(SP_SUL!BK232="","*",SP_SUL!BK232))</f>
        <v>Equipe pronta 9h, aguarda oportunidade de intervalo, em intervalo 11:40, limpeza de 25m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>
        <f>IF(SP_SUL!BH234="","*",SP_SUL!BH234)</f>
        <v>0</v>
      </c>
      <c r="P234" s="147" t="str">
        <f>IF($A$2=1,IF(SP_SUL!BJ234="","*",SP_SUL!BJ234),IF(SP_SUL!BK234="","*",SP_SUL!BK234))</f>
        <v xml:space="preserve">Equipe pronta 9h, sem oportunidade 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>
        <f>IF(SP_SUL!BH235="","*",SP_SUL!BH235)</f>
        <v>0</v>
      </c>
      <c r="P235" s="147" t="str">
        <f>IF($A$2=1,IF(SP_SUL!BJ235="","*",SP_SUL!BJ235),IF(SP_SUL!BK235="","*",SP_SUL!BK235))</f>
        <v>Aguarda equipe informar pronto para alinhar intervalo, previsão de pronto 9h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>
        <f>IF(SP_SUL!BH236="","*",SP_SUL!BH236)</f>
        <v>0</v>
      </c>
      <c r="P236" s="147" t="str">
        <f>IF($A$2=1,IF(SP_SUL!BJ236="","*",SP_SUL!BJ236),IF(SP_SUL!BK236="","*",SP_SUL!BK236))</f>
        <v>Aguarda equipe informar pronto para alinhar intervalo, previsão de pronto 9h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>
        <f>IF(SP_SUL!BH237="","*",SP_SUL!BH237)</f>
        <v>0</v>
      </c>
      <c r="P237" s="147" t="str">
        <f>IF($A$2=1,IF(SP_SUL!BJ237="","*",SP_SUL!BJ237),IF(SP_SUL!BK237="","*",SP_SUL!BK237))</f>
        <v>Aguarda equipe informar pronto para alinhar intervalo, previsão de pronto 9h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>
        <f>IF(SP_SUL!BH238="","*",SP_SUL!BH238)</f>
        <v>0</v>
      </c>
      <c r="P238" s="147" t="str">
        <f>IF($A$2=1,IF(SP_SUL!BJ238="","*",SP_SUL!BJ238),IF(SP_SUL!BK238="","*",SP_SUL!BK238))</f>
        <v>Não solicitou MC1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>
        <f>IF(SP_SUL!BH240="","*",SP_SUL!BH240)</f>
        <v>0</v>
      </c>
      <c r="P240" s="147" t="str">
        <f>IF($A$2=1,IF(SP_SUL!BJ240="","*",SP_SUL!BJ240),IF(SP_SUL!BK240="","*",SP_SUL!BK240))</f>
        <v>Aguarda equipe informar pronto para alinhar intervalo, previsão de pronto 9h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>
        <f>IF(SP_SUL!BH241="","*",SP_SUL!BH241)</f>
        <v>0</v>
      </c>
      <c r="P241" s="147" t="str">
        <f>IF($A$2=1,IF(SP_SUL!BJ241="","*",SP_SUL!BJ241),IF(SP_SUL!BK241="","*",SP_SUL!BK241))</f>
        <v>Aguarda equipe informar pronto para alinhar intervalo, previsão de pronto 9h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>
        <f>IF(SP_SUL!BH242="","*",SP_SUL!BH242)</f>
        <v>0</v>
      </c>
      <c r="P242" s="147" t="str">
        <f>IF($A$2=1,IF(SP_SUL!BJ242="","*",SP_SUL!BJ242),IF(SP_SUL!BK242="","*",SP_SUL!BK242))</f>
        <v>Aguarda equipe informar pronto para alinhar intervalo, previsão de pronto 9h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46088</v>
      </c>
      <c r="B244" s="83" t="str">
        <f>IF(SP_SUL!X244="","*",SP_SUL!X244)</f>
        <v>Oportunidade</v>
      </c>
      <c r="C244" s="83" t="str">
        <f>IF(SP_SUL!S244="","*",SP_SUL!S244)</f>
        <v>SP SUL</v>
      </c>
      <c r="D244" s="83" t="str">
        <f>IF(SP_SUL!T244="","*",SP_SUL!T244)</f>
        <v>ZEV-ZPT</v>
      </c>
      <c r="E244" s="83" t="str">
        <f>IF(SP_SUL!D244="","*",SP_SUL!D244)</f>
        <v>MODERNIZAÇÃO TURMA 2</v>
      </c>
      <c r="F244" s="83" t="str">
        <f>IF(SP_SUL!H244="","*",SP_SUL!H244)</f>
        <v>-</v>
      </c>
      <c r="G244" s="83" t="str">
        <f>IF(SP_SUL!M244="","*",SP_SUL!M244)</f>
        <v>ZXW-ZEZ</v>
      </c>
      <c r="H244" s="116">
        <f>IF(SP_SUL!K244="","*",SP_SUL!K244)</f>
        <v>79.67</v>
      </c>
      <c r="I244" s="113">
        <f>IF(SP_SUL!O244="","*",SP_SUL!O244)</f>
        <v>0.34375</v>
      </c>
      <c r="J244" s="113">
        <f>IF(SP_SUL!P244="","*",SP_SUL!P244)</f>
        <v>6.25E-2</v>
      </c>
      <c r="K244" s="83" t="str">
        <f>IF(SP_SUL!AK244="","*",SP_SUL!AK244)</f>
        <v>-</v>
      </c>
      <c r="L244" s="83" t="str">
        <f>IF(SP_SUL!AM244="","*",SP_SUL!AM244)</f>
        <v>ZXW-ZEZ</v>
      </c>
      <c r="M244" s="83">
        <f>IF(SP_SUL!AP244="","*",SP_SUL!AP244)</f>
        <v>79.67</v>
      </c>
      <c r="N244" s="83" t="str">
        <f>IF(SP_SUL!AM244="","*",SP_SUL!AM244)</f>
        <v>ZXW-ZEZ</v>
      </c>
      <c r="O244" s="110">
        <f>IF(SP_SUL!BH244="","*",SP_SUL!BH244)</f>
        <v>0</v>
      </c>
      <c r="P244" s="147" t="str">
        <f>IF($A$2=1,IF(SP_SUL!BJ244="","*",SP_SUL!BJ244),IF(SP_SUL!BK244="","*",SP_SUL!BK244))</f>
        <v>Aguarda equipe informar pronto para alinhar intervalo, previsão de pronto 9h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4.1666666666666664E-2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>
        <f>IF(SP_SUL!BH245="","*",SP_SUL!BH245)</f>
        <v>2</v>
      </c>
      <c r="P245" s="147" t="str">
        <f>IF($A$2=1,IF(SP_SUL!BJ245="","*",SP_SUL!BJ245),IF(SP_SUL!BK245="","*",SP_SUL!BK245))</f>
        <v xml:space="preserve">MC1 10:02, autorizado 11:05, em deslocamento na serra 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>
        <f>IF(SP_SUL!BH246="","*",SP_SUL!BH246)</f>
        <v>0</v>
      </c>
      <c r="P246" s="147" t="str">
        <f>IF($A$2=1,IF(SP_SUL!BJ246="","*",SP_SUL!BJ246),IF(SP_SUL!BK246="","*",SP_SUL!BK246))</f>
        <v>Sem oportunidade</v>
      </c>
    </row>
    <row r="247" spans="1:16">
      <c r="A247" s="82">
        <f>IF(SP_SUL!B247="","*",SP_SUL!B247)</f>
        <v>46088</v>
      </c>
      <c r="B247" s="83" t="str">
        <f>IF(SP_SUL!X247="","*",SP_SUL!X247)</f>
        <v>Oportunidade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W62</v>
      </c>
      <c r="F247" s="83" t="str">
        <f>IF(SP_SUL!H247="","*",SP_SUL!H247)</f>
        <v>ZPT1051</v>
      </c>
      <c r="G247" s="83" t="str">
        <f>IF(SP_SUL!M247="","*",SP_SUL!M247)</f>
        <v>ZWU-ZDC</v>
      </c>
      <c r="H247" s="116">
        <f>IF(SP_SUL!K247="","*",SP_SUL!K247)</f>
        <v>96</v>
      </c>
      <c r="I247" s="113">
        <f>IF(SP_SUL!O247="","*",SP_SUL!O247)</f>
        <v>0.45833333333333331</v>
      </c>
      <c r="J247" s="113">
        <f>IF(SP_SUL!P247="","*",SP_SUL!P247)</f>
        <v>8.3333333333333329E-2</v>
      </c>
      <c r="K247" s="83" t="str">
        <f>IF(SP_SUL!AK247="","*",SP_SUL!AK247)</f>
        <v>ZPT1051</v>
      </c>
      <c r="L247" s="83" t="str">
        <f>IF(SP_SUL!AM247="","*",SP_SUL!AM247)</f>
        <v>ZWU-ZDC</v>
      </c>
      <c r="M247" s="83">
        <f>IF(SP_SUL!AP247="","*",SP_SUL!AP247)</f>
        <v>96</v>
      </c>
      <c r="N247" s="83" t="str">
        <f>IF(SP_SUL!AM247="","*",SP_SUL!AM247)</f>
        <v>ZWU-ZDC</v>
      </c>
      <c r="O247" s="110">
        <f>IF(SP_SUL!BH247="","*",SP_SUL!BH247)</f>
        <v>0</v>
      </c>
      <c r="P247" s="147" t="str">
        <f>IF($A$2=1,IF(SP_SUL!BJ247="","*",SP_SUL!BJ247),IF(SP_SUL!BK247="","*",SP_SUL!BK247))</f>
        <v xml:space="preserve">Cancelado devido fluxo de trens </v>
      </c>
    </row>
    <row r="248" spans="1:16">
      <c r="A248" s="82">
        <f>IF(SP_SUL!B248="","*",SP_SUL!B248)</f>
        <v>46088</v>
      </c>
      <c r="B248" s="83" t="str">
        <f>IF(SP_SUL!X248="","*",SP_SUL!X248)</f>
        <v>Oportunidade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ZDRZPT</v>
      </c>
      <c r="G248" s="83" t="str">
        <f>IF(SP_SUL!M248="","*",SP_SUL!M248)</f>
        <v>105-ZGP</v>
      </c>
      <c r="H248" s="116">
        <f>IF(SP_SUL!K248="","*",SP_SUL!K248)</f>
        <v>102.1</v>
      </c>
      <c r="I248" s="113">
        <f>IF(SP_SUL!O248="","*",SP_SUL!O248)</f>
        <v>0.39583333333333331</v>
      </c>
      <c r="J248" s="113">
        <f>IF(SP_SUL!P248="","*",SP_SUL!P248)</f>
        <v>8.3333333333333329E-2</v>
      </c>
      <c r="K248" s="83" t="str">
        <f>IF(SP_SUL!AK248="","*",SP_SUL!AK248)</f>
        <v>ZDRZPT</v>
      </c>
      <c r="L248" s="83" t="str">
        <f>IF(SP_SUL!AM248="","*",SP_SUL!AM248)</f>
        <v>105-ZGP</v>
      </c>
      <c r="M248" s="83">
        <f>IF(SP_SUL!AP248="","*",SP_SUL!AP248)</f>
        <v>102.1</v>
      </c>
      <c r="N248" s="83" t="str">
        <f>IF(SP_SUL!AM248="","*",SP_SUL!AM248)</f>
        <v>105-ZGP</v>
      </c>
      <c r="O248" s="110">
        <f>IF(SP_SUL!BH248="","*",SP_SUL!BH248)</f>
        <v>0</v>
      </c>
      <c r="P248" s="147" t="str">
        <f>IF($A$2=1,IF(SP_SUL!BJ248="","*",SP_SUL!BJ248),IF(SP_SUL!BK248="","*",SP_SUL!BK248))</f>
        <v xml:space="preserve">MC1 08:37, sem oportunidade </v>
      </c>
    </row>
    <row r="249" spans="1:16">
      <c r="A249" s="82">
        <f>IF(SP_SUL!B249="","*",SP_SUL!B249)</f>
        <v>46088</v>
      </c>
      <c r="B249" s="83" t="str">
        <f>IF(SP_SUL!X249="","*",SP_SUL!X249)</f>
        <v>Oportunidade</v>
      </c>
      <c r="C249" s="83" t="str">
        <f>IF(SP_SUL!S249="","*",SP_SUL!S249)</f>
        <v>SP SUL</v>
      </c>
      <c r="D249" s="83" t="str">
        <f>IF(SP_SUL!T249="","*",SP_SUL!T249)</f>
        <v>ZEV-ZPT</v>
      </c>
      <c r="E249" s="83" t="str">
        <f>IF(SP_SUL!D249="","*",SP_SUL!D249)</f>
        <v>HUELTON (TP-725)</v>
      </c>
      <c r="F249" s="83" t="str">
        <f>IF(SP_SUL!H249="","*",SP_SUL!H249)</f>
        <v>-</v>
      </c>
      <c r="G249" s="83" t="str">
        <f>IF(SP_SUL!M249="","*",SP_SUL!M249)</f>
        <v>ZPT</v>
      </c>
      <c r="H249" s="116">
        <f>IF(SP_SUL!K249="","*",SP_SUL!K249)</f>
        <v>106.8</v>
      </c>
      <c r="I249" s="113">
        <f>IF(SP_SUL!O249="","*",SP_SUL!O249)</f>
        <v>0.375</v>
      </c>
      <c r="J249" s="113">
        <f>IF(SP_SUL!P249="","*",SP_SUL!P249)</f>
        <v>6.25E-2</v>
      </c>
      <c r="K249" s="83" t="str">
        <f>IF(SP_SUL!AK249="","*",SP_SUL!AK249)</f>
        <v>-</v>
      </c>
      <c r="L249" s="83" t="str">
        <f>IF(SP_SUL!AM249="","*",SP_SUL!AM249)</f>
        <v>ZPT</v>
      </c>
      <c r="M249" s="83">
        <f>IF(SP_SUL!AP249="","*",SP_SUL!AP249)</f>
        <v>106.8</v>
      </c>
      <c r="N249" s="83" t="str">
        <f>IF(SP_SUL!AM249="","*",SP_SUL!AM249)</f>
        <v>ZPT</v>
      </c>
      <c r="O249" s="110">
        <f>IF(SP_SUL!BH249="","*",SP_SUL!BH249)</f>
        <v>0</v>
      </c>
      <c r="P249" s="147" t="str">
        <f>IF($A$2=1,IF(SP_SUL!BJ249="","*",SP_SUL!BJ249),IF(SP_SUL!BK249="","*",SP_SUL!BK249))</f>
        <v>Equipe no local sem condições climáticas para realizar atividade - Chuva</v>
      </c>
    </row>
    <row r="250" spans="1:16">
      <c r="A250" s="82">
        <f>IF(SP_SUL!B250="","*",SP_SUL!B250)</f>
        <v>46088</v>
      </c>
      <c r="B250" s="83" t="str">
        <f>IF(SP_SUL!X250="","*",SP_SUL!X250)</f>
        <v>Oportunidade</v>
      </c>
      <c r="C250" s="83" t="str">
        <f>IF(SP_SUL!S250="","*",SP_SUL!S250)</f>
        <v>SP SUL</v>
      </c>
      <c r="D250" s="83" t="str">
        <f>IF(SP_SUL!T250="","*",SP_SUL!T250)</f>
        <v>ZPT-ZPG</v>
      </c>
      <c r="E250" s="83" t="str">
        <f>IF(SP_SUL!D250="","*",SP_SUL!D250)</f>
        <v>EXPANSÃO TURMA 1</v>
      </c>
      <c r="F250" s="83" t="str">
        <f>IF(SP_SUL!H250="","*",SP_SUL!H250)</f>
        <v>-</v>
      </c>
      <c r="G250" s="83" t="str">
        <f>IF(SP_SUL!M250="","*",SP_SUL!M250)</f>
        <v>ZGM-109</v>
      </c>
      <c r="H250" s="116">
        <f>IF(SP_SUL!K250="","*",SP_SUL!K250)</f>
        <v>111.5</v>
      </c>
      <c r="I250" s="113">
        <f>IF(SP_SUL!O250="","*",SP_SUL!O250)</f>
        <v>0.375</v>
      </c>
      <c r="J250" s="113">
        <f>IF(SP_SUL!P250="","*",SP_SUL!P250)</f>
        <v>6.25E-2</v>
      </c>
      <c r="K250" s="83" t="str">
        <f>IF(SP_SUL!AK250="","*",SP_SUL!AK250)</f>
        <v>-</v>
      </c>
      <c r="L250" s="83" t="str">
        <f>IF(SP_SUL!AM250="","*",SP_SUL!AM250)</f>
        <v>ZGM-109</v>
      </c>
      <c r="M250" s="83">
        <f>IF(SP_SUL!AP250="","*",SP_SUL!AP250)</f>
        <v>111.5</v>
      </c>
      <c r="N250" s="83" t="str">
        <f>IF(SP_SUL!AM250="","*",SP_SUL!AM250)</f>
        <v>ZGM-109</v>
      </c>
      <c r="O250" s="110">
        <f>IF(SP_SUL!BH250="","*",SP_SUL!BH250)</f>
        <v>2</v>
      </c>
      <c r="P250" s="147" t="str">
        <f>IF($A$2=1,IF(SP_SUL!BJ250="","*",SP_SUL!BJ250),IF(SP_SUL!BK250="","*",SP_SUL!BK250))</f>
        <v xml:space="preserve">Em intervalo 08:40 até 10:10, realizou 2 soldas 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46089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ZBV-ZKE</v>
      </c>
      <c r="E253" s="83" t="str">
        <f>IF(SP_SUL!D253="","*",SP_SUL!D253)</f>
        <v>ROBSON (TF-701)</v>
      </c>
      <c r="F253" s="83" t="str">
        <f>IF(SP_SUL!H253="","*",SP_SUL!H253)</f>
        <v>ZXP189</v>
      </c>
      <c r="G253" s="83" t="str">
        <f>IF(SP_SUL!M253="","*",SP_SUL!M253)</f>
        <v>ZXP-ZFY</v>
      </c>
      <c r="H253" s="116">
        <f>IF(SP_SUL!K253="","*",SP_SUL!K253)</f>
        <v>187.58</v>
      </c>
      <c r="I253" s="113">
        <f>IF(SP_SUL!O253="","*",SP_SUL!O253)</f>
        <v>0.41666666666666669</v>
      </c>
      <c r="J253" s="113">
        <f>IF(SP_SUL!P253="","*",SP_SUL!P253)</f>
        <v>6.25E-2</v>
      </c>
      <c r="K253" s="83" t="str">
        <f>IF(SP_SUL!AK253="","*",SP_SUL!AK253)</f>
        <v>ZXP189</v>
      </c>
      <c r="L253" s="83" t="str">
        <f>IF(SP_SUL!AM253="","*",SP_SUL!AM253)</f>
        <v>ZXP-ZFY</v>
      </c>
      <c r="M253" s="83">
        <f>IF(SP_SUL!AP253="","*",SP_SUL!AP253)</f>
        <v>187.58</v>
      </c>
      <c r="N253" s="83" t="str">
        <f>IF(SP_SUL!AM253="","*",SP_SUL!AM253)</f>
        <v>ZXP-ZFY</v>
      </c>
      <c r="O253" s="110" t="str">
        <f>IF(SP_SUL!BH253="","*",SP_SUL!BH253)</f>
        <v>*</v>
      </c>
      <c r="P253" s="147" t="str">
        <f>IF($A$2=1,IF(SP_SUL!BJ253="","*",SP_SUL!BJ253),IF(SP_SUL!BK253="","*",SP_SUL!BK253))</f>
        <v xml:space="preserve">Equipe pronta 08:43, sem oportunidade </v>
      </c>
    </row>
    <row r="254" spans="1:16">
      <c r="A254" s="82">
        <f>IF(SP_SUL!B254="","*",SP_SUL!B254)</f>
        <v>46089</v>
      </c>
      <c r="B254" s="83" t="str">
        <f>IF(SP_SUL!X254="","*",SP_SUL!X254)</f>
        <v>Oportunidade</v>
      </c>
      <c r="C254" s="83" t="str">
        <f>IF(SP_SUL!S254="","*",SP_SUL!S254)</f>
        <v>SP SUL</v>
      </c>
      <c r="D254" s="83" t="str">
        <f>IF(SP_SUL!T254="","*",SP_SUL!T254)</f>
        <v>ZEV-ZPT</v>
      </c>
      <c r="E254" s="83" t="str">
        <f>IF(SP_SUL!D254="","*",SP_SUL!D254)</f>
        <v>A85</v>
      </c>
      <c r="F254" s="83" t="str">
        <f>IF(SP_SUL!H254="","*",SP_SUL!H254)</f>
        <v>ZXW</v>
      </c>
      <c r="G254" s="83" t="str">
        <f>IF(SP_SUL!M254="","*",SP_SUL!M254)</f>
        <v>ZXW-ZPT</v>
      </c>
      <c r="H254" s="116">
        <f>IF(SP_SUL!K254="","*",SP_SUL!K254)</f>
        <v>82</v>
      </c>
      <c r="I254" s="113">
        <f>IF(SP_SUL!O254="","*",SP_SUL!O254)</f>
        <v>0.33333333333333331</v>
      </c>
      <c r="J254" s="113">
        <f>IF(SP_SUL!P254="","*",SP_SUL!P254)</f>
        <v>4.1666666666666664E-2</v>
      </c>
      <c r="K254" s="83" t="str">
        <f>IF(SP_SUL!AK254="","*",SP_SUL!AK254)</f>
        <v>ZXW</v>
      </c>
      <c r="L254" s="83" t="str">
        <f>IF(SP_SUL!AM254="","*",SP_SUL!AM254)</f>
        <v>ZXW-ZPT</v>
      </c>
      <c r="M254" s="83">
        <f>IF(SP_SUL!AP254="","*",SP_SUL!AP254)</f>
        <v>82</v>
      </c>
      <c r="N254" s="83" t="str">
        <f>IF(SP_SUL!AM254="","*",SP_SUL!AM254)</f>
        <v>ZXW-ZPT</v>
      </c>
      <c r="O254" s="110">
        <f>IF(SP_SUL!BH254="","*",SP_SUL!BH254)</f>
        <v>2</v>
      </c>
      <c r="P254" s="147" t="str">
        <f>IF($A$2=1,IF(SP_SUL!BJ254="","*",SP_SUL!BJ254),IF(SP_SUL!BK254="","*",SP_SUL!BK254))</f>
        <v>MC1 08:01, autorizado 09:28, em deslocamento para ZPT</v>
      </c>
    </row>
    <row r="255" spans="1:16">
      <c r="A255" s="82">
        <f>IF(SP_SUL!B255="","*",SP_SUL!B255)</f>
        <v>46089</v>
      </c>
      <c r="B255" s="83" t="str">
        <f>IF(SP_SUL!X255="","*",SP_SUL!X255)</f>
        <v>Oportunidade</v>
      </c>
      <c r="C255" s="83" t="str">
        <f>IF(SP_SUL!S255="","*",SP_SUL!S255)</f>
        <v>SP SUL</v>
      </c>
      <c r="D255" s="83" t="str">
        <f>IF(SP_SUL!T255="","*",SP_SUL!T255)</f>
        <v>ZEV-ZPT</v>
      </c>
      <c r="E255" s="83" t="str">
        <f>IF(SP_SUL!D255="","*",SP_SUL!D255)</f>
        <v>V85</v>
      </c>
      <c r="F255" s="83" t="str">
        <f>IF(SP_SUL!H255="","*",SP_SUL!H255)</f>
        <v>ZDRZPT</v>
      </c>
      <c r="G255" s="83" t="str">
        <f>IF(SP_SUL!M255="","*",SP_SUL!M255)</f>
        <v>105-ZGP</v>
      </c>
      <c r="H255" s="116">
        <f>IF(SP_SUL!K255="","*",SP_SUL!K255)</f>
        <v>104</v>
      </c>
      <c r="I255" s="113">
        <f>IF(SP_SUL!O255="","*",SP_SUL!O255)</f>
        <v>0.39583333333333331</v>
      </c>
      <c r="J255" s="113">
        <f>IF(SP_SUL!P255="","*",SP_SUL!P255)</f>
        <v>4.1666666666666664E-2</v>
      </c>
      <c r="K255" s="83" t="str">
        <f>IF(SP_SUL!AK255="","*",SP_SUL!AK255)</f>
        <v>ZDRZPT</v>
      </c>
      <c r="L255" s="83" t="str">
        <f>IF(SP_SUL!AM255="","*",SP_SUL!AM255)</f>
        <v>105-ZGP</v>
      </c>
      <c r="M255" s="83">
        <f>IF(SP_SUL!AP255="","*",SP_SUL!AP255)</f>
        <v>104</v>
      </c>
      <c r="N255" s="83" t="str">
        <f>IF(SP_SUL!AM255="","*",SP_SUL!AM255)</f>
        <v>105-ZGP</v>
      </c>
      <c r="O255" s="110">
        <f>IF(SP_SUL!BH255="","*",SP_SUL!BH255)</f>
        <v>2</v>
      </c>
      <c r="P255" s="147" t="str">
        <f>IF($A$2=1,IF(SP_SUL!BJ255="","*",SP_SUL!BJ255),IF(SP_SUL!BK255="","*",SP_SUL!BK255))</f>
        <v>MC1 07:58, autorizado 08:02, em deslocamento para intervalo, em intervalo 08:46 até 09:46, finalizou OS solicitou faixa via 2 sem oportunidade.</v>
      </c>
    </row>
    <row r="256" spans="1:16">
      <c r="A256" s="82">
        <f>IF(SP_SUL!B256="","*",SP_SUL!B256)</f>
        <v>46089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ZEV-ZPT</v>
      </c>
      <c r="E256" s="83" t="str">
        <f>IF(SP_SUL!D256="","*",SP_SUL!D256)</f>
        <v>DIEGO (TF-42)</v>
      </c>
      <c r="F256" s="83" t="str">
        <f>IF(SP_SUL!H256="","*",SP_SUL!H256)</f>
        <v>-</v>
      </c>
      <c r="G256" s="83" t="str">
        <f>IF(SP_SUL!M256="","*",SP_SUL!M256)</f>
        <v>ZGM-109</v>
      </c>
      <c r="H256" s="116">
        <f>IF(SP_SUL!K256="","*",SP_SUL!K256)</f>
        <v>113</v>
      </c>
      <c r="I256" s="113">
        <f>IF(SP_SUL!O256="","*",SP_SUL!O256)</f>
        <v>0.41666666666666669</v>
      </c>
      <c r="J256" s="113">
        <f>IF(SP_SUL!P256="","*",SP_SUL!P256)</f>
        <v>8.3333333333333329E-2</v>
      </c>
      <c r="K256" s="83" t="str">
        <f>IF(SP_SUL!AK256="","*",SP_SUL!AK256)</f>
        <v>-</v>
      </c>
      <c r="L256" s="83" t="str">
        <f>IF(SP_SUL!AM256="","*",SP_SUL!AM256)</f>
        <v>ZGM-109</v>
      </c>
      <c r="M256" s="83">
        <f>IF(SP_SUL!AP256="","*",SP_SUL!AP256)</f>
        <v>113</v>
      </c>
      <c r="N256" s="83" t="str">
        <f>IF(SP_SUL!AM256="","*",SP_SUL!AM256)</f>
        <v>ZGM-109</v>
      </c>
      <c r="O256" s="110">
        <f>IF(SP_SUL!BH256="","*",SP_SUL!BH256)</f>
        <v>0</v>
      </c>
      <c r="P256" s="147" t="str">
        <f>IF($A$2=1,IF(SP_SUL!BJ256="","*",SP_SUL!BJ256),IF(SP_SUL!BK256="","*",SP_SUL!BK256))</f>
        <v>Equipe no local, não necessita de intervalo, realizando correlatos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46090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KLECIO (TP-699)</v>
      </c>
      <c r="F259" s="83" t="str">
        <f>IF(SP_SUL!H259="","*",SP_SUL!H259)</f>
        <v>-</v>
      </c>
      <c r="G259" s="83" t="str">
        <f>IF(SP_SUL!M259="","*",SP_SUL!M259)</f>
        <v>ZTT</v>
      </c>
      <c r="H259" s="116">
        <f>IF(SP_SUL!K259="","*",SP_SUL!K259)</f>
        <v>97.3</v>
      </c>
      <c r="I259" s="113">
        <f>IF(SP_SUL!O259="","*",SP_SUL!O259)</f>
        <v>0.375</v>
      </c>
      <c r="J259" s="113">
        <f>IF(SP_SUL!P259="","*",SP_SUL!P259)</f>
        <v>6.25E-2</v>
      </c>
      <c r="K259" s="83" t="str">
        <f>IF(SP_SUL!AK259="","*",SP_SUL!AK259)</f>
        <v>-</v>
      </c>
      <c r="L259" s="83" t="str">
        <f>IF(SP_SUL!AM259="","*",SP_SUL!AM259)</f>
        <v>ZTT</v>
      </c>
      <c r="M259" s="83">
        <f>IF(SP_SUL!AP259="","*",SP_SUL!AP259)</f>
        <v>97.3</v>
      </c>
      <c r="N259" s="83" t="str">
        <f>IF(SP_SUL!AM259="","*",SP_SUL!AM259)</f>
        <v>ZTT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>
        <f>IF(SP_SUL!B260="","*",SP_SUL!B260)</f>
        <v>46090</v>
      </c>
      <c r="B260" s="83" t="str">
        <f>IF(SP_SUL!X260="","*",SP_SUL!X260)</f>
        <v>Oportunidade</v>
      </c>
      <c r="C260" s="83" t="str">
        <f>IF(SP_SUL!S260="","*",SP_SUL!S260)</f>
        <v>SP SUL</v>
      </c>
      <c r="D260" s="83" t="str">
        <f>IF(SP_SUL!T260="","*",SP_SUL!T260)</f>
        <v>ZBV-ZRX</v>
      </c>
      <c r="E260" s="83" t="str">
        <f>IF(SP_SUL!D260="","*",SP_SUL!D260)</f>
        <v>E42</v>
      </c>
      <c r="F260" s="83" t="str">
        <f>IF(SP_SUL!H260="","*",SP_SUL!H260)</f>
        <v>ZBV3</v>
      </c>
      <c r="G260" s="83" t="str">
        <f>IF(SP_SUL!M260="","*",SP_SUL!M260)</f>
        <v>ZBM</v>
      </c>
      <c r="H260" s="116">
        <f>IF(SP_SUL!K260="","*",SP_SUL!K260)</f>
        <v>56.3</v>
      </c>
      <c r="I260" s="113">
        <f>IF(SP_SUL!O260="","*",SP_SUL!O260)</f>
        <v>0.45833333333333331</v>
      </c>
      <c r="J260" s="113">
        <f>IF(SP_SUL!P260="","*",SP_SUL!P260)</f>
        <v>4.1666666666666664E-2</v>
      </c>
      <c r="K260" s="83" t="str">
        <f>IF(SP_SUL!AK260="","*",SP_SUL!AK260)</f>
        <v>ZBV3</v>
      </c>
      <c r="L260" s="83" t="str">
        <f>IF(SP_SUL!AM260="","*",SP_SUL!AM260)</f>
        <v>ZBM</v>
      </c>
      <c r="M260" s="83">
        <f>IF(SP_SUL!AP260="","*",SP_SUL!AP260)</f>
        <v>56.3</v>
      </c>
      <c r="N260" s="83" t="str">
        <f>IF(SP_SUL!AM260="","*",SP_SUL!AM260)</f>
        <v>ZBM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>
        <f>IF(SP_SUL!B261="","*",SP_SUL!B261)</f>
        <v>46090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EDSON/NIVALDO (TP-819)</v>
      </c>
      <c r="F261" s="83" t="str">
        <f>IF(SP_SUL!H261="","*",SP_SUL!H261)</f>
        <v>-</v>
      </c>
      <c r="G261" s="83" t="str">
        <f>IF(SP_SUL!M261="","*",SP_SUL!M261)</f>
        <v>ZXI-ZVK</v>
      </c>
      <c r="H261" s="116">
        <f>IF(SP_SUL!K261="","*",SP_SUL!K261)</f>
        <v>224.45</v>
      </c>
      <c r="I261" s="113">
        <f>IF(SP_SUL!O261="","*",SP_SUL!O261)</f>
        <v>0.375</v>
      </c>
      <c r="J261" s="113">
        <f>IF(SP_SUL!P261="","*",SP_SUL!P261)</f>
        <v>6.25E-2</v>
      </c>
      <c r="K261" s="83" t="str">
        <f>IF(SP_SUL!AK261="","*",SP_SUL!AK261)</f>
        <v>-</v>
      </c>
      <c r="L261" s="83" t="str">
        <f>IF(SP_SUL!AM261="","*",SP_SUL!AM261)</f>
        <v>ZXI-ZVK</v>
      </c>
      <c r="M261" s="83">
        <f>IF(SP_SUL!AP261="","*",SP_SUL!AP261)</f>
        <v>224.45</v>
      </c>
      <c r="N261" s="83" t="str">
        <f>IF(SP_SUL!AM261="","*",SP_SUL!AM261)</f>
        <v>ZXI-ZVK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>
        <f>IF(SP_SUL!B262="","*",SP_SUL!B262)</f>
        <v>46090</v>
      </c>
      <c r="B262" s="83" t="str">
        <f>IF(SP_SUL!X262="","*",SP_SUL!X262)</f>
        <v>Oportunidade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ROGÉRIO (TP-730)</v>
      </c>
      <c r="F262" s="83" t="str">
        <f>IF(SP_SUL!H262="","*",SP_SUL!H262)</f>
        <v>ZYU1</v>
      </c>
      <c r="G262" s="83" t="str">
        <f>IF(SP_SUL!M262="","*",SP_SUL!M262)</f>
        <v>ZYU</v>
      </c>
      <c r="H262" s="116">
        <f>IF(SP_SUL!K262="","*",SP_SUL!K262)</f>
        <v>202.45</v>
      </c>
      <c r="I262" s="113">
        <f>IF(SP_SUL!O262="","*",SP_SUL!O262)</f>
        <v>0.375</v>
      </c>
      <c r="J262" s="113">
        <f>IF(SP_SUL!P262="","*",SP_SUL!P262)</f>
        <v>6.25E-2</v>
      </c>
      <c r="K262" s="83" t="str">
        <f>IF(SP_SUL!AK262="","*",SP_SUL!AK262)</f>
        <v>ZYU1</v>
      </c>
      <c r="L262" s="83" t="str">
        <f>IF(SP_SUL!AM262="","*",SP_SUL!AM262)</f>
        <v>ZYU</v>
      </c>
      <c r="M262" s="83">
        <f>IF(SP_SUL!AP262="","*",SP_SUL!AP262)</f>
        <v>202.45</v>
      </c>
      <c r="N262" s="83" t="str">
        <f>IF(SP_SUL!AM262="","*",SP_SUL!AM262)</f>
        <v>ZYU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>
        <f>IF(SP_SUL!B263="","*",SP_SUL!B263)</f>
        <v>46090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W59</v>
      </c>
      <c r="F263" s="83" t="str">
        <f>IF(SP_SUL!H263="","*",SP_SUL!H263)</f>
        <v>198ZYU2</v>
      </c>
      <c r="G263" s="83" t="str">
        <f>IF(SP_SUL!M263="","*",SP_SUL!M263)</f>
        <v>ZYU</v>
      </c>
      <c r="H263" s="116">
        <f>IF(SP_SUL!K263="","*",SP_SUL!K263)</f>
        <v>198.5</v>
      </c>
      <c r="I263" s="113">
        <f>IF(SP_SUL!O263="","*",SP_SUL!O263)</f>
        <v>0.33333333333333331</v>
      </c>
      <c r="J263" s="113">
        <f>IF(SP_SUL!P263="","*",SP_SUL!P263)</f>
        <v>5.5555555555555552E-2</v>
      </c>
      <c r="K263" s="83" t="str">
        <f>IF(SP_SUL!AK263="","*",SP_SUL!AK263)</f>
        <v>198ZYU2</v>
      </c>
      <c r="L263" s="83" t="str">
        <f>IF(SP_SUL!AM263="","*",SP_SUL!AM263)</f>
        <v>ZYU</v>
      </c>
      <c r="M263" s="83">
        <f>IF(SP_SUL!AP263="","*",SP_SUL!AP263)</f>
        <v>198.5</v>
      </c>
      <c r="N263" s="83" t="str">
        <f>IF(SP_SUL!AM263="","*",SP_SUL!AM263)</f>
        <v>ZYU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>
        <f>IF(SP_SUL!B264="","*",SP_SUL!B264)</f>
        <v>46090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OSMAR (TMA-677)</v>
      </c>
      <c r="F264" s="83" t="str">
        <f>IF(SP_SUL!H264="","*",SP_SUL!H264)</f>
        <v>-</v>
      </c>
      <c r="G264" s="83" t="str">
        <f>IF(SP_SUL!M264="","*",SP_SUL!M264)</f>
        <v>ZYU</v>
      </c>
      <c r="H264" s="116">
        <f>IF(SP_SUL!K264="","*",SP_SUL!K264)</f>
        <v>198.5</v>
      </c>
      <c r="I264" s="113" t="str">
        <f>IF(SP_SUL!O264="","*",SP_SUL!O264)</f>
        <v>11&gt;00</v>
      </c>
      <c r="J264" s="113" t="str">
        <f>IF(SP_SUL!P264="","*",SP_SUL!P264)</f>
        <v>*</v>
      </c>
      <c r="K264" s="83" t="str">
        <f>IF(SP_SUL!AK264="","*",SP_SUL!AK264)</f>
        <v>-</v>
      </c>
      <c r="L264" s="83" t="str">
        <f>IF(SP_SUL!AM264="","*",SP_SUL!AM264)</f>
        <v>ZYU</v>
      </c>
      <c r="M264" s="83">
        <f>IF(SP_SUL!AP264="","*",SP_SUL!AP264)</f>
        <v>198.5</v>
      </c>
      <c r="N264" s="83" t="str">
        <f>IF(SP_SUL!AM264="","*",SP_SUL!AM264)</f>
        <v>ZYU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>
        <f>IF(SP_SUL!B265="","*",SP_SUL!B265)</f>
        <v>46090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JOSÉ  (TF-521)</v>
      </c>
      <c r="F265" s="83" t="str">
        <f>IF(SP_SUL!H265="","*",SP_SUL!H265)</f>
        <v>189ZFY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0.41666666666666669</v>
      </c>
      <c r="J265" s="113">
        <f>IF(SP_SUL!P265="","*",SP_SUL!P265)</f>
        <v>6.25E-2</v>
      </c>
      <c r="K265" s="83" t="str">
        <f>IF(SP_SUL!AK265="","*",SP_SUL!AK265)</f>
        <v>189ZFY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>
        <f>IF(SP_SUL!B266="","*",SP_SUL!B266)</f>
        <v>46090</v>
      </c>
      <c r="B266" s="83" t="str">
        <f>IF(SP_SUL!X266="","*",SP_SUL!X266)</f>
        <v>Oportunidade</v>
      </c>
      <c r="C266" s="83" t="str">
        <f>IF(SP_SUL!S266="","*",SP_SUL!S266)</f>
        <v>SP SUL</v>
      </c>
      <c r="D266" s="83" t="str">
        <f>IF(SP_SUL!T266="","*",SP_SUL!T266)</f>
        <v>ZBV-ZKE</v>
      </c>
      <c r="E266" s="83" t="str">
        <f>IF(SP_SUL!D266="","*",SP_SUL!D266)</f>
        <v>V93</v>
      </c>
      <c r="F266" s="83" t="str">
        <f>IF(SP_SUL!H266="","*",SP_SUL!H266)</f>
        <v>ZXP-2</v>
      </c>
      <c r="G266" s="83" t="str">
        <f>IF(SP_SUL!M266="","*",SP_SUL!M266)</f>
        <v>ZXP-ZFY</v>
      </c>
      <c r="H266" s="116">
        <f>IF(SP_SUL!K266="","*",SP_SUL!K266)</f>
        <v>190.07</v>
      </c>
      <c r="I266" s="113">
        <f>IF(SP_SUL!O266="","*",SP_SUL!O266)</f>
        <v>0.375</v>
      </c>
      <c r="J266" s="113">
        <f>IF(SP_SUL!P266="","*",SP_SUL!P266)</f>
        <v>8.3333333333333329E-2</v>
      </c>
      <c r="K266" s="83" t="str">
        <f>IF(SP_SUL!AK266="","*",SP_SUL!AK266)</f>
        <v>ZXP-2</v>
      </c>
      <c r="L266" s="83" t="str">
        <f>IF(SP_SUL!AM266="","*",SP_SUL!AM266)</f>
        <v>ZXP-ZFY</v>
      </c>
      <c r="M266" s="83">
        <f>IF(SP_SUL!AP266="","*",SP_SUL!AP266)</f>
        <v>190.07</v>
      </c>
      <c r="N266" s="83" t="str">
        <f>IF(SP_SUL!AM266="","*",SP_SUL!AM266)</f>
        <v>ZXP-ZFY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>
        <f>IF(SP_SUL!B267="","*",SP_SUL!B267)</f>
        <v>46090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ZBV-ZKE</v>
      </c>
      <c r="E267" s="83" t="str">
        <f>IF(SP_SUL!D267="","*",SP_SUL!D267)</f>
        <v>ROBSON (TF-701)</v>
      </c>
      <c r="F267" s="83" t="str">
        <f>IF(SP_SUL!H267="","*",SP_SUL!H267)</f>
        <v>ZXP189</v>
      </c>
      <c r="G267" s="83" t="str">
        <f>IF(SP_SUL!M267="","*",SP_SUL!M267)</f>
        <v>ZXP-ZFY</v>
      </c>
      <c r="H267" s="116">
        <f>IF(SP_SUL!K267="","*",SP_SUL!K267)</f>
        <v>187.58</v>
      </c>
      <c r="I267" s="113">
        <f>IF(SP_SUL!O267="","*",SP_SUL!O267)</f>
        <v>0.41666666666666669</v>
      </c>
      <c r="J267" s="113">
        <f>IF(SP_SUL!P267="","*",SP_SUL!P267)</f>
        <v>6.25E-2</v>
      </c>
      <c r="K267" s="83" t="str">
        <f>IF(SP_SUL!AK267="","*",SP_SUL!AK267)</f>
        <v>ZXP189</v>
      </c>
      <c r="L267" s="83" t="str">
        <f>IF(SP_SUL!AM267="","*",SP_SUL!AM267)</f>
        <v>ZXP-ZFY</v>
      </c>
      <c r="M267" s="83">
        <f>IF(SP_SUL!AP267="","*",SP_SUL!AP267)</f>
        <v>187.58</v>
      </c>
      <c r="N267" s="83" t="str">
        <f>IF(SP_SUL!AM267="","*",SP_SUL!AM267)</f>
        <v>ZXP-ZFY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>
        <f>IF(SP_SUL!B268="","*",SP_SUL!B268)</f>
        <v>46090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ZBV-ZKE</v>
      </c>
      <c r="E268" s="83" t="str">
        <f>IF(SP_SUL!D268="","*",SP_SUL!D268)</f>
        <v>CARLOS (TP-722)</v>
      </c>
      <c r="F268" s="83" t="str">
        <f>IF(SP_SUL!H268="","*",SP_SUL!H268)</f>
        <v>-</v>
      </c>
      <c r="G268" s="83" t="str">
        <f>IF(SP_SUL!M268="","*",SP_SUL!M268)</f>
        <v>ZPS-ZCX</v>
      </c>
      <c r="H268" s="116">
        <f>IF(SP_SUL!K268="","*",SP_SUL!K268)</f>
        <v>158.4</v>
      </c>
      <c r="I268" s="113">
        <f>IF(SP_SUL!O268="","*",SP_SUL!O268)</f>
        <v>0.375</v>
      </c>
      <c r="J268" s="113">
        <f>IF(SP_SUL!P268="","*",SP_SUL!P268)</f>
        <v>6.25E-2</v>
      </c>
      <c r="K268" s="83" t="str">
        <f>IF(SP_SUL!AK268="","*",SP_SUL!AK268)</f>
        <v>-</v>
      </c>
      <c r="L268" s="83" t="str">
        <f>IF(SP_SUL!AM268="","*",SP_SUL!AM268)</f>
        <v>ZPS-ZCX</v>
      </c>
      <c r="M268" s="83">
        <f>IF(SP_SUL!AP268="","*",SP_SUL!AP268)</f>
        <v>158.4</v>
      </c>
      <c r="N268" s="83" t="str">
        <f>IF(SP_SUL!AM268="","*",SP_SUL!AM268)</f>
        <v>ZPS-ZCX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>
        <f>IF(SP_SUL!B270="","*",SP_SUL!B270)</f>
        <v>46090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A84</v>
      </c>
      <c r="F270" s="83" t="str">
        <f>IF(SP_SUL!H270="","*",SP_SUL!H270)</f>
        <v>ZKEZGA-2</v>
      </c>
      <c r="G270" s="83" t="str">
        <f>IF(SP_SUL!M270="","*",SP_SUL!M270)</f>
        <v>ZKE-ZEV</v>
      </c>
      <c r="H270" s="116">
        <f>IF(SP_SUL!K270="","*",SP_SUL!K270)</f>
        <v>77</v>
      </c>
      <c r="I270" s="113">
        <f>IF(SP_SUL!O270="","*",SP_SUL!O270)</f>
        <v>0.375</v>
      </c>
      <c r="J270" s="113">
        <f>IF(SP_SUL!P270="","*",SP_SUL!P270)</f>
        <v>4.1666666666666664E-2</v>
      </c>
      <c r="K270" s="83" t="str">
        <f>IF(SP_SUL!AK270="","*",SP_SUL!AK270)</f>
        <v>ZKEZGA-2</v>
      </c>
      <c r="L270" s="83" t="str">
        <f>IF(SP_SUL!AM270="","*",SP_SUL!AM270)</f>
        <v>ZKE-ZEV</v>
      </c>
      <c r="M270" s="83">
        <f>IF(SP_SUL!AP270="","*",SP_SUL!AP270)</f>
        <v>77</v>
      </c>
      <c r="N270" s="83" t="str">
        <f>IF(SP_SUL!AM270="","*",SP_SUL!AM270)</f>
        <v>ZKE-ZEV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>
        <f>IF(SP_SUL!B271="","*",SP_SUL!B271)</f>
        <v>46090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CLEBISON (TP-728)</v>
      </c>
      <c r="F271" s="83" t="str">
        <f>IF(SP_SUL!H271="","*",SP_SUL!H271)</f>
        <v>-</v>
      </c>
      <c r="G271" s="83" t="str">
        <f>IF(SP_SUL!M271="","*",SP_SUL!M271)</f>
        <v>ZWW-ZKW</v>
      </c>
      <c r="H271" s="116">
        <f>IF(SP_SUL!K271="","*",SP_SUL!K271)</f>
        <v>91.15</v>
      </c>
      <c r="I271" s="113">
        <f>IF(SP_SUL!O271="","*",SP_SUL!O271)</f>
        <v>0.375</v>
      </c>
      <c r="J271" s="113">
        <f>IF(SP_SUL!P271="","*",SP_SUL!P271)</f>
        <v>6.25E-2</v>
      </c>
      <c r="K271" s="83" t="str">
        <f>IF(SP_SUL!AK271="","*",SP_SUL!AK271)</f>
        <v>-</v>
      </c>
      <c r="L271" s="83" t="str">
        <f>IF(SP_SUL!AM271="","*",SP_SUL!AM271)</f>
        <v>ZWW-ZKW</v>
      </c>
      <c r="M271" s="83">
        <f>IF(SP_SUL!AP271="","*",SP_SUL!AP271)</f>
        <v>91.15</v>
      </c>
      <c r="N271" s="83" t="str">
        <f>IF(SP_SUL!AM271="","*",SP_SUL!AM271)</f>
        <v>ZWW-ZKW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>
        <f>IF(SP_SUL!B272="","*",SP_SUL!B272)</f>
        <v>46090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ISMAEL(TP-726)</v>
      </c>
      <c r="F272" s="83" t="str">
        <f>IF(SP_SUL!H272="","*",SP_SUL!H272)</f>
        <v>-</v>
      </c>
      <c r="G272" s="83" t="str">
        <f>IF(SP_SUL!M272="","*",SP_SUL!M272)</f>
        <v>ZWW-ZKW</v>
      </c>
      <c r="H272" s="116">
        <f>IF(SP_SUL!K272="","*",SP_SUL!K272)</f>
        <v>91.15</v>
      </c>
      <c r="I272" s="113">
        <f>IF(SP_SUL!O272="","*",SP_SUL!O272)</f>
        <v>0.375</v>
      </c>
      <c r="J272" s="113">
        <f>IF(SP_SUL!P272="","*",SP_SUL!P272)</f>
        <v>6.25E-2</v>
      </c>
      <c r="K272" s="83" t="str">
        <f>IF(SP_SUL!AK272="","*",SP_SUL!AK272)</f>
        <v>-</v>
      </c>
      <c r="L272" s="83" t="str">
        <f>IF(SP_SUL!AM272="","*",SP_SUL!AM272)</f>
        <v>ZWW-ZKW</v>
      </c>
      <c r="M272" s="83">
        <f>IF(SP_SUL!AP272="","*",SP_SUL!AP272)</f>
        <v>91.15</v>
      </c>
      <c r="N272" s="83" t="str">
        <f>IF(SP_SUL!AM272="","*",SP_SUL!AM272)</f>
        <v>ZWW-ZKW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>
        <f>IF(SP_SUL!B273="","*",SP_SUL!B273)</f>
        <v>46090</v>
      </c>
      <c r="B273" s="83" t="str">
        <f>IF(SP_SUL!X273="","*",SP_SUL!X273)</f>
        <v>Oportunidade</v>
      </c>
      <c r="C273" s="83" t="str">
        <f>IF(SP_SUL!S273="","*",SP_SUL!S273)</f>
        <v>SP SUL</v>
      </c>
      <c r="D273" s="83" t="str">
        <f>IF(SP_SUL!T273="","*",SP_SUL!T273)</f>
        <v>ZKE-ZEV</v>
      </c>
      <c r="E273" s="83" t="str">
        <f>IF(SP_SUL!D273="","*",SP_SUL!D273)</f>
        <v>W60</v>
      </c>
      <c r="F273" s="83" t="str">
        <f>IF(SP_SUL!H273="","*",SP_SUL!H273)</f>
        <v>ZEM1302</v>
      </c>
      <c r="G273" s="83" t="str">
        <f>IF(SP_SUL!M273="","*",SP_SUL!M273)</f>
        <v>ZYQ-ZEM</v>
      </c>
      <c r="H273" s="116">
        <f>IF(SP_SUL!K273="","*",SP_SUL!K273)</f>
        <v>127.5</v>
      </c>
      <c r="I273" s="113">
        <f>IF(SP_SUL!O273="","*",SP_SUL!O273)</f>
        <v>0.33333333333333331</v>
      </c>
      <c r="J273" s="113">
        <f>IF(SP_SUL!P273="","*",SP_SUL!P273)</f>
        <v>4.1666666666666664E-2</v>
      </c>
      <c r="K273" s="83" t="str">
        <f>IF(SP_SUL!AK273="","*",SP_SUL!AK273)</f>
        <v>ZEM1302</v>
      </c>
      <c r="L273" s="83" t="str">
        <f>IF(SP_SUL!AM273="","*",SP_SUL!AM273)</f>
        <v>ZYQ-ZEM</v>
      </c>
      <c r="M273" s="83">
        <f>IF(SP_SUL!AP273="","*",SP_SUL!AP273)</f>
        <v>127.5</v>
      </c>
      <c r="N273" s="83" t="str">
        <f>IF(SP_SUL!AM273="","*",SP_SUL!AM273)</f>
        <v>ZYQ-ZEM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>
        <f>IF(SP_SUL!B274="","*",SP_SUL!B274)</f>
        <v>46090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EDSON (TP-780)</v>
      </c>
      <c r="F274" s="83" t="str">
        <f>IF(SP_SUL!H274="","*",SP_SUL!H274)</f>
        <v>-</v>
      </c>
      <c r="G274" s="83" t="str">
        <f>IF(SP_SUL!M274="","*",SP_SUL!M274)</f>
        <v>ZYQ-ZEM</v>
      </c>
      <c r="H274" s="116">
        <f>IF(SP_SUL!K274="","*",SP_SUL!K274)</f>
        <v>129.19999999999999</v>
      </c>
      <c r="I274" s="113">
        <f>IF(SP_SUL!O274="","*",SP_SUL!O274)</f>
        <v>0.375</v>
      </c>
      <c r="J274" s="113">
        <f>IF(SP_SUL!P274="","*",SP_SUL!P274)</f>
        <v>6.25E-2</v>
      </c>
      <c r="K274" s="83" t="str">
        <f>IF(SP_SUL!AK274="","*",SP_SUL!AK274)</f>
        <v>-</v>
      </c>
      <c r="L274" s="83" t="str">
        <f>IF(SP_SUL!AM274="","*",SP_SUL!AM274)</f>
        <v>ZYQ-ZEM</v>
      </c>
      <c r="M274" s="83">
        <f>IF(SP_SUL!AP274="","*",SP_SUL!AP274)</f>
        <v>129.19999999999999</v>
      </c>
      <c r="N274" s="83" t="str">
        <f>IF(SP_SUL!AM274="","*",SP_SUL!AM274)</f>
        <v>ZYQ-ZEM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>
        <f>IF(SP_SUL!B275="","*",SP_SUL!B275)</f>
        <v>46090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EDSON (TP-719)</v>
      </c>
      <c r="F275" s="83" t="str">
        <f>IF(SP_SUL!H275="","*",SP_SUL!H275)</f>
        <v>-</v>
      </c>
      <c r="G275" s="83" t="str">
        <f>IF(SP_SUL!M275="","*",SP_SUL!M275)</f>
        <v>ZYQ-ZEM</v>
      </c>
      <c r="H275" s="116">
        <f>IF(SP_SUL!K275="","*",SP_SUL!K275)</f>
        <v>129.19999999999999</v>
      </c>
      <c r="I275" s="113">
        <f>IF(SP_SUL!O275="","*",SP_SUL!O275)</f>
        <v>0.375</v>
      </c>
      <c r="J275" s="113">
        <f>IF(SP_SUL!P275="","*",SP_SUL!P275)</f>
        <v>6.25E-2</v>
      </c>
      <c r="K275" s="83" t="str">
        <f>IF(SP_SUL!AK275="","*",SP_SUL!AK275)</f>
        <v>-</v>
      </c>
      <c r="L275" s="83" t="str">
        <f>IF(SP_SUL!AM275="","*",SP_SUL!AM275)</f>
        <v>ZYQ-ZEM</v>
      </c>
      <c r="M275" s="83">
        <f>IF(SP_SUL!AP275="","*",SP_SUL!AP275)</f>
        <v>129.19999999999999</v>
      </c>
      <c r="N275" s="83" t="str">
        <f>IF(SP_SUL!AM275="","*",SP_SUL!AM275)</f>
        <v>ZYQ-ZEM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>
        <f>IF(SP_SUL!B276="","*",SP_SUL!B276)</f>
        <v>46090</v>
      </c>
      <c r="B276" s="83" t="str">
        <f>IF(SP_SUL!X276="","*",SP_SUL!X276)</f>
        <v>Oportunidade</v>
      </c>
      <c r="C276" s="83" t="str">
        <f>IF(SP_SUL!S276="","*",SP_SUL!S276)</f>
        <v>SP SUL</v>
      </c>
      <c r="D276" s="83" t="str">
        <f>IF(SP_SUL!T276="","*",SP_SUL!T276)</f>
        <v>ZKE-ZEV</v>
      </c>
      <c r="E276" s="83" t="str">
        <f>IF(SP_SUL!D276="","*",SP_SUL!D276)</f>
        <v>V89</v>
      </c>
      <c r="F276" s="83" t="str">
        <f>IF(SP_SUL!H276="","*",SP_SUL!H276)</f>
        <v>ZEM130-1</v>
      </c>
      <c r="G276" s="83" t="str">
        <f>IF(SP_SUL!M276="","*",SP_SUL!M276)</f>
        <v>ZYQ-ZEM</v>
      </c>
      <c r="H276" s="116">
        <f>IF(SP_SUL!K276="","*",SP_SUL!K276)</f>
        <v>134</v>
      </c>
      <c r="I276" s="113">
        <f>IF(SP_SUL!O276="","*",SP_SUL!O276)</f>
        <v>0.33333333333333331</v>
      </c>
      <c r="J276" s="113">
        <f>IF(SP_SUL!P276="","*",SP_SUL!P276)</f>
        <v>6.9444444444444447E-4</v>
      </c>
      <c r="K276" s="83" t="str">
        <f>IF(SP_SUL!AK276="","*",SP_SUL!AK276)</f>
        <v>ZEM130-1</v>
      </c>
      <c r="L276" s="83" t="str">
        <f>IF(SP_SUL!AM276="","*",SP_SUL!AM276)</f>
        <v>ZYQ-ZEM</v>
      </c>
      <c r="M276" s="83">
        <f>IF(SP_SUL!AP276="","*",SP_SUL!AP276)</f>
        <v>134</v>
      </c>
      <c r="N276" s="83" t="str">
        <f>IF(SP_SUL!AM276="","*",SP_SUL!AM276)</f>
        <v>ZYQ-ZEM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>
        <f>IF(SP_SUL!B278="","*",SP_SUL!B278)</f>
        <v>46090</v>
      </c>
      <c r="B278" s="83" t="str">
        <f>IF(SP_SUL!X278="","*",SP_SUL!X278)</f>
        <v>Oportunidade</v>
      </c>
      <c r="C278" s="83" t="str">
        <f>IF(SP_SUL!S278="","*",SP_SUL!S278)</f>
        <v>SP SUL</v>
      </c>
      <c r="D278" s="83" t="str">
        <f>IF(SP_SUL!T278="","*",SP_SUL!T278)</f>
        <v>ZKE-ZEV</v>
      </c>
      <c r="E278" s="83" t="str">
        <f>IF(SP_SUL!D278="","*",SP_SUL!D278)</f>
        <v>CAIQUE (TP-869)</v>
      </c>
      <c r="F278" s="83" t="str">
        <f>IF(SP_SUL!H278="","*",SP_SUL!H278)</f>
        <v>-</v>
      </c>
      <c r="G278" s="83" t="str">
        <f>IF(SP_SUL!M278="","*",SP_SUL!M278)</f>
        <v>ZEJ-ZEV</v>
      </c>
      <c r="H278" s="116">
        <f>IF(SP_SUL!K278="","*",SP_SUL!K278)</f>
        <v>155.59200000000001</v>
      </c>
      <c r="I278" s="113">
        <f>IF(SP_SUL!O278="","*",SP_SUL!O278)</f>
        <v>0.35416666666666669</v>
      </c>
      <c r="J278" s="113">
        <f>IF(SP_SUL!P278="","*",SP_SUL!P278)</f>
        <v>6.25E-2</v>
      </c>
      <c r="K278" s="83" t="str">
        <f>IF(SP_SUL!AK278="","*",SP_SUL!AK278)</f>
        <v>-</v>
      </c>
      <c r="L278" s="83" t="str">
        <f>IF(SP_SUL!AM278="","*",SP_SUL!AM278)</f>
        <v>ZEJ-ZEV</v>
      </c>
      <c r="M278" s="83">
        <f>IF(SP_SUL!AP278="","*",SP_SUL!AP278)</f>
        <v>155.59200000000001</v>
      </c>
      <c r="N278" s="83" t="str">
        <f>IF(SP_SUL!AM278="","*",SP_SUL!AM278)</f>
        <v>ZEJ-ZEV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>
        <f>IF(SP_SUL!B279="","*",SP_SUL!B279)</f>
        <v>46090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ZKE-ZEV</v>
      </c>
      <c r="E279" s="83" t="str">
        <f>IF(SP_SUL!D279="","*",SP_SUL!D279)</f>
        <v>MATEUS (TP-809)</v>
      </c>
      <c r="F279" s="83" t="str">
        <f>IF(SP_SUL!H279="","*",SP_SUL!H279)</f>
        <v>*</v>
      </c>
      <c r="G279" s="83" t="str">
        <f>IF(SP_SUL!M279="","*",SP_SUL!M279)</f>
        <v>ZEJ-ZEV</v>
      </c>
      <c r="H279" s="116">
        <f>IF(SP_SUL!K279="","*",SP_SUL!K279)</f>
        <v>155.39599999999999</v>
      </c>
      <c r="I279" s="113">
        <f>IF(SP_SUL!O279="","*",SP_SUL!O279)</f>
        <v>0.35416666666666669</v>
      </c>
      <c r="J279" s="113">
        <f>IF(SP_SUL!P279="","*",SP_SUL!P279)</f>
        <v>6.25E-2</v>
      </c>
      <c r="K279" s="83">
        <f>IF(SP_SUL!AK279="","*",SP_SUL!AK279)</f>
        <v>0</v>
      </c>
      <c r="L279" s="83" t="str">
        <f>IF(SP_SUL!AM279="","*",SP_SUL!AM279)</f>
        <v>ZEJ-ZEV</v>
      </c>
      <c r="M279" s="83">
        <f>IF(SP_SUL!AP279="","*",SP_SUL!AP279)</f>
        <v>155.39599999999999</v>
      </c>
      <c r="N279" s="83" t="str">
        <f>IF(SP_SUL!AM279="","*",SP_SUL!AM279)</f>
        <v>ZEJ-ZEV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>
        <f>IF(SP_SUL!B280="","*",SP_SUL!B280)</f>
        <v>46090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ZKE-ZEV</v>
      </c>
      <c r="E280" s="83" t="str">
        <f>IF(SP_SUL!D280="","*",SP_SUL!D280)</f>
        <v>WALTER (TP-810)</v>
      </c>
      <c r="F280" s="83" t="str">
        <f>IF(SP_SUL!H280="","*",SP_SUL!H280)</f>
        <v>*</v>
      </c>
      <c r="G280" s="83" t="str">
        <f>IF(SP_SUL!M280="","*",SP_SUL!M280)</f>
        <v>ZEJ-ZEV</v>
      </c>
      <c r="H280" s="116">
        <f>IF(SP_SUL!K280="","*",SP_SUL!K280)</f>
        <v>155.36799999999999</v>
      </c>
      <c r="I280" s="113">
        <f>IF(SP_SUL!O280="","*",SP_SUL!O280)</f>
        <v>0.35416666666666669</v>
      </c>
      <c r="J280" s="113">
        <f>IF(SP_SUL!P280="","*",SP_SUL!P280)</f>
        <v>6.25E-2</v>
      </c>
      <c r="K280" s="83">
        <f>IF(SP_SUL!AK280="","*",SP_SUL!AK280)</f>
        <v>0</v>
      </c>
      <c r="L280" s="83" t="str">
        <f>IF(SP_SUL!AM280="","*",SP_SUL!AM280)</f>
        <v>ZEJ-ZEV</v>
      </c>
      <c r="M280" s="83">
        <f>IF(SP_SUL!AP280="","*",SP_SUL!AP280)</f>
        <v>155.36799999999999</v>
      </c>
      <c r="N280" s="83" t="str">
        <f>IF(SP_SUL!AM280="","*",SP_SUL!AM280)</f>
        <v>ZEJ-ZEV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>
        <f>IF(SP_SUL!B281="","*",SP_SUL!B281)</f>
        <v>46090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ZKE-ZEV</v>
      </c>
      <c r="E281" s="83" t="str">
        <f>IF(SP_SUL!D281="","*",SP_SUL!D281)</f>
        <v>ADENISON (TP-810)</v>
      </c>
      <c r="F281" s="83" t="str">
        <f>IF(SP_SUL!H281="","*",SP_SUL!H281)</f>
        <v>*</v>
      </c>
      <c r="G281" s="83" t="str">
        <f>IF(SP_SUL!M281="","*",SP_SUL!M281)</f>
        <v>ZEJ-ZEV</v>
      </c>
      <c r="H281" s="116">
        <f>IF(SP_SUL!K281="","*",SP_SUL!K281)</f>
        <v>155.37899999999999</v>
      </c>
      <c r="I281" s="113">
        <f>IF(SP_SUL!O281="","*",SP_SUL!O281)</f>
        <v>0.35416666666666669</v>
      </c>
      <c r="J281" s="113">
        <f>IF(SP_SUL!P281="","*",SP_SUL!P281)</f>
        <v>6.25E-2</v>
      </c>
      <c r="K281" s="83">
        <f>IF(SP_SUL!AK281="","*",SP_SUL!AK281)</f>
        <v>0</v>
      </c>
      <c r="L281" s="83" t="str">
        <f>IF(SP_SUL!AM281="","*",SP_SUL!AM281)</f>
        <v>ZEJ-ZEV</v>
      </c>
      <c r="M281" s="83">
        <f>IF(SP_SUL!AP281="","*",SP_SUL!AP281)</f>
        <v>155.37899999999999</v>
      </c>
      <c r="N281" s="83" t="str">
        <f>IF(SP_SUL!AM281="","*",SP_SUL!AM281)</f>
        <v>ZEJ-ZEV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>
        <f>IF(SP_SUL!B284="","*",SP_SUL!B284)</f>
        <v>46090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ZEV-ZPT</v>
      </c>
      <c r="E284" s="83" t="str">
        <f>IF(SP_SUL!D284="","*",SP_SUL!D284)</f>
        <v>MODERNIZAÇÃO TURMA 2</v>
      </c>
      <c r="F284" s="83" t="str">
        <f>IF(SP_SUL!H284="","*",SP_SUL!H284)</f>
        <v>-</v>
      </c>
      <c r="G284" s="83" t="str">
        <f>IF(SP_SUL!M284="","*",SP_SUL!M284)</f>
        <v>ZXW-ZEZ</v>
      </c>
      <c r="H284" s="116">
        <f>IF(SP_SUL!K284="","*",SP_SUL!K284)</f>
        <v>79.715999999999994</v>
      </c>
      <c r="I284" s="113">
        <f>IF(SP_SUL!O284="","*",SP_SUL!O284)</f>
        <v>0.34375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ZXW-ZEZ</v>
      </c>
      <c r="M284" s="83">
        <f>IF(SP_SUL!AP284="","*",SP_SUL!AP284)</f>
        <v>79.715999999999994</v>
      </c>
      <c r="N284" s="83" t="str">
        <f>IF(SP_SUL!AM284="","*",SP_SUL!AM284)</f>
        <v>ZXW-ZEZ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>
        <f>IF(SP_SUL!B285="","*",SP_SUL!B285)</f>
        <v>46090</v>
      </c>
      <c r="B285" s="83" t="str">
        <f>IF(SP_SUL!X285="","*",SP_SUL!X285)</f>
        <v>Contrato</v>
      </c>
      <c r="C285" s="83" t="str">
        <f>IF(SP_SUL!S285="","*",SP_SUL!S285)</f>
        <v>SP SUL</v>
      </c>
      <c r="D285" s="83" t="str">
        <f>IF(SP_SUL!T285="","*",SP_SUL!T285)</f>
        <v>ZEV-ZPT</v>
      </c>
      <c r="E285" s="83" t="str">
        <f>IF(SP_SUL!D285="","*",SP_SUL!D285)</f>
        <v>W61</v>
      </c>
      <c r="F285" s="83" t="str">
        <f>IF(SP_SUL!H285="","*",SP_SUL!H285)</f>
        <v>K67ZEV2</v>
      </c>
      <c r="G285" s="83" t="str">
        <f>IF(SP_SUL!M285="","*",SP_SUL!M285)</f>
        <v>ZXW</v>
      </c>
      <c r="H285" s="116">
        <f>IF(SP_SUL!K285="","*",SP_SUL!K285)</f>
        <v>83.7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 t="str">
        <f>IF(SP_SUL!AK285="","*",SP_SUL!AK285)</f>
        <v>K67ZEV2</v>
      </c>
      <c r="L285" s="83" t="str">
        <f>IF(SP_SUL!AM285="","*",SP_SUL!AM285)</f>
        <v>ZXW</v>
      </c>
      <c r="M285" s="83">
        <f>IF(SP_SUL!AP285="","*",SP_SUL!AP285)</f>
        <v>83.7</v>
      </c>
      <c r="N285" s="83" t="str">
        <f>IF(SP_SUL!AM285="","*",SP_SUL!AM285)</f>
        <v>ZXW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>
        <f>IF(SP_SUL!B286="","*",SP_SUL!B286)</f>
        <v>46090</v>
      </c>
      <c r="B286" s="83" t="str">
        <f>IF(SP_SUL!X286="","*",SP_SUL!X286)</f>
        <v>Contrato</v>
      </c>
      <c r="C286" s="83" t="str">
        <f>IF(SP_SUL!S286="","*",SP_SUL!S286)</f>
        <v>SP SUL</v>
      </c>
      <c r="D286" s="83" t="str">
        <f>IF(SP_SUL!T286="","*",SP_SUL!T286)</f>
        <v>ZEV-ZPT</v>
      </c>
      <c r="E286" s="83" t="str">
        <f>IF(SP_SUL!D286="","*",SP_SUL!D286)</f>
        <v>W62</v>
      </c>
      <c r="F286" s="83" t="str">
        <f>IF(SP_SUL!H286="","*",SP_SUL!H286)</f>
        <v>ZPT1051</v>
      </c>
      <c r="G286" s="83" t="str">
        <f>IF(SP_SUL!M286="","*",SP_SUL!M286)</f>
        <v>ZXW</v>
      </c>
      <c r="H286" s="116">
        <f>IF(SP_SUL!K286="","*",SP_SUL!K286)</f>
        <v>83.7</v>
      </c>
      <c r="I286" s="113">
        <f>IF(SP_SUL!O286="","*",SP_SUL!O286)</f>
        <v>0.32291666666666669</v>
      </c>
      <c r="J286" s="113">
        <f>IF(SP_SUL!P286="","*",SP_SUL!P286)</f>
        <v>4.1666666666666664E-2</v>
      </c>
      <c r="K286" s="83" t="str">
        <f>IF(SP_SUL!AK286="","*",SP_SUL!AK286)</f>
        <v>ZPT1051</v>
      </c>
      <c r="L286" s="83" t="str">
        <f>IF(SP_SUL!AM286="","*",SP_SUL!AM286)</f>
        <v>ZXW</v>
      </c>
      <c r="M286" s="83">
        <f>IF(SP_SUL!AP286="","*",SP_SUL!AP286)</f>
        <v>83.7</v>
      </c>
      <c r="N286" s="83" t="str">
        <f>IF(SP_SUL!AM286="","*",SP_SUL!AM286)</f>
        <v>ZXW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>
        <f>IF(SP_SUL!B287="","*",SP_SUL!B287)</f>
        <v>46090</v>
      </c>
      <c r="B287" s="83" t="str">
        <f>IF(SP_SUL!X287="","*",SP_SUL!X287)</f>
        <v>Oportunidade</v>
      </c>
      <c r="C287" s="83" t="str">
        <f>IF(SP_SUL!S287="","*",SP_SUL!S287)</f>
        <v>SP SUL</v>
      </c>
      <c r="D287" s="83" t="str">
        <f>IF(SP_SUL!T287="","*",SP_SUL!T287)</f>
        <v>ZEV-ZPT</v>
      </c>
      <c r="E287" s="83" t="str">
        <f>IF(SP_SUL!D287="","*",SP_SUL!D287)</f>
        <v>CARLOS (TP-722)</v>
      </c>
      <c r="F287" s="83" t="str">
        <f>IF(SP_SUL!H287="","*",SP_SUL!H287)</f>
        <v>-</v>
      </c>
      <c r="G287" s="83" t="str">
        <f>IF(SP_SUL!M287="","*",SP_SUL!M287)</f>
        <v>ZXW</v>
      </c>
      <c r="H287" s="116">
        <f>IF(SP_SUL!K287="","*",SP_SUL!K287)</f>
        <v>82</v>
      </c>
      <c r="I287" s="113">
        <f>IF(SP_SUL!O287="","*",SP_SUL!O287)</f>
        <v>0.5</v>
      </c>
      <c r="J287" s="113">
        <f>IF(SP_SUL!P287="","*",SP_SUL!P287)</f>
        <v>8.3333333333333329E-2</v>
      </c>
      <c r="K287" s="83" t="str">
        <f>IF(SP_SUL!AK287="","*",SP_SUL!AK287)</f>
        <v>-</v>
      </c>
      <c r="L287" s="83" t="str">
        <f>IF(SP_SUL!AM287="","*",SP_SUL!AM287)</f>
        <v>ZXW</v>
      </c>
      <c r="M287" s="83">
        <f>IF(SP_SUL!AP287="","*",SP_SUL!AP287)</f>
        <v>82</v>
      </c>
      <c r="N287" s="83" t="str">
        <f>IF(SP_SUL!AM287="","*",SP_SUL!AM287)</f>
        <v>ZXW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>
        <f>IF(SP_SUL!B288="","*",SP_SUL!B288)</f>
        <v>46090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ZEV-ZPT</v>
      </c>
      <c r="E288" s="83" t="str">
        <f>IF(SP_SUL!D288="","*",SP_SUL!D288)</f>
        <v>HUELTON (TP-725)</v>
      </c>
      <c r="F288" s="83" t="str">
        <f>IF(SP_SUL!H288="","*",SP_SUL!H288)</f>
        <v>-</v>
      </c>
      <c r="G288" s="83" t="str">
        <f>IF(SP_SUL!M288="","*",SP_SUL!M288)</f>
        <v>ZDC-ZXW</v>
      </c>
      <c r="H288" s="116">
        <f>IF(SP_SUL!K288="","*",SP_SUL!K288)</f>
        <v>87.2</v>
      </c>
      <c r="I288" s="113">
        <f>IF(SP_SUL!O288="","*",SP_SUL!O288)</f>
        <v>0.41666666666666669</v>
      </c>
      <c r="J288" s="113">
        <f>IF(SP_SUL!P288="","*",SP_SUL!P288)</f>
        <v>6.25E-2</v>
      </c>
      <c r="K288" s="83" t="str">
        <f>IF(SP_SUL!AK288="","*",SP_SUL!AK288)</f>
        <v>-</v>
      </c>
      <c r="L288" s="83" t="str">
        <f>IF(SP_SUL!AM288="","*",SP_SUL!AM288)</f>
        <v>ZDC-ZXW</v>
      </c>
      <c r="M288" s="83">
        <f>IF(SP_SUL!AP288="","*",SP_SUL!AP288)</f>
        <v>87.2</v>
      </c>
      <c r="N288" s="83" t="str">
        <f>IF(SP_SUL!AM288="","*",SP_SUL!AM288)</f>
        <v>ZDC-ZXW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>
        <f>IF(SP_SUL!B289="","*",SP_SUL!B289)</f>
        <v>46090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ZEV-ZPT</v>
      </c>
      <c r="E289" s="83" t="str">
        <f>IF(SP_SUL!D289="","*",SP_SUL!D289)</f>
        <v>V85</v>
      </c>
      <c r="F289" s="83" t="str">
        <f>IF(SP_SUL!H289="","*",SP_SUL!H289)</f>
        <v>ZPT1051</v>
      </c>
      <c r="G289" s="83" t="str">
        <f>IF(SP_SUL!M289="","*",SP_SUL!M289)</f>
        <v>ZTP-ZEV</v>
      </c>
      <c r="H289" s="116">
        <f>IF(SP_SUL!K289="","*",SP_SUL!K289)</f>
        <v>106</v>
      </c>
      <c r="I289" s="113">
        <f>IF(SP_SUL!O289="","*",SP_SUL!O289)</f>
        <v>0.33333333333333331</v>
      </c>
      <c r="J289" s="113">
        <f>IF(SP_SUL!P289="","*",SP_SUL!P289)</f>
        <v>4.1666666666666664E-2</v>
      </c>
      <c r="K289" s="83" t="str">
        <f>IF(SP_SUL!AK289="","*",SP_SUL!AK289)</f>
        <v>ZPT1051</v>
      </c>
      <c r="L289" s="83" t="str">
        <f>IF(SP_SUL!AM289="","*",SP_SUL!AM289)</f>
        <v>ZTP-ZEV</v>
      </c>
      <c r="M289" s="83">
        <f>IF(SP_SUL!AP289="","*",SP_SUL!AP289)</f>
        <v>106</v>
      </c>
      <c r="N289" s="83" t="str">
        <f>IF(SP_SUL!AM289="","*",SP_SUL!AM289)</f>
        <v>ZTP-ZEV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>
        <f>IF(SP_SUL!B290="","*",SP_SUL!B290)</f>
        <v>46090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ZEV-ZPT</v>
      </c>
      <c r="E290" s="83" t="str">
        <f>IF(SP_SUL!D290="","*",SP_SUL!D290)</f>
        <v>A85</v>
      </c>
      <c r="F290" s="83" t="str">
        <f>IF(SP_SUL!H290="","*",SP_SUL!H290)</f>
        <v>ZDRZPT</v>
      </c>
      <c r="G290" s="83" t="str">
        <f>IF(SP_SUL!M290="","*",SP_SUL!M290)</f>
        <v>ZPT-ZPG-ZPT</v>
      </c>
      <c r="H290" s="116">
        <f>IF(SP_SUL!K290="","*",SP_SUL!K290)</f>
        <v>106</v>
      </c>
      <c r="I290" s="113">
        <f>IF(SP_SUL!O290="","*",SP_SUL!O290)</f>
        <v>0.5</v>
      </c>
      <c r="J290" s="113">
        <f>IF(SP_SUL!P290="","*",SP_SUL!P290)</f>
        <v>4.1666666666666664E-2</v>
      </c>
      <c r="K290" s="83" t="str">
        <f>IF(SP_SUL!AK290="","*",SP_SUL!AK290)</f>
        <v>ZDRZPT</v>
      </c>
      <c r="L290" s="83" t="str">
        <f>IF(SP_SUL!AM290="","*",SP_SUL!AM290)</f>
        <v>ZPT-ZPG-ZPT</v>
      </c>
      <c r="M290" s="83">
        <f>IF(SP_SUL!AP290="","*",SP_SUL!AP290)</f>
        <v>106</v>
      </c>
      <c r="N290" s="83" t="str">
        <f>IF(SP_SUL!AM290="","*",SP_SUL!AM290)</f>
        <v>ZPT-ZPG-ZPT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>
        <f>IF(SP_SUL!B291="","*",SP_SUL!B291)</f>
        <v>46090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ZPT-ZPG</v>
      </c>
      <c r="E291" s="83" t="str">
        <f>IF(SP_SUL!D291="","*",SP_SUL!D291)</f>
        <v>EXPANSÃO TURMA 1</v>
      </c>
      <c r="F291" s="83" t="str">
        <f>IF(SP_SUL!H291="","*",SP_SUL!H291)</f>
        <v>-</v>
      </c>
      <c r="G291" s="83" t="str">
        <f>IF(SP_SUL!M291="","*",SP_SUL!M291)</f>
        <v>ZGM-109</v>
      </c>
      <c r="H291" s="116">
        <f>IF(SP_SUL!K291="","*",SP_SUL!K291)</f>
        <v>111.5</v>
      </c>
      <c r="I291" s="113">
        <f>IF(SP_SUL!O291="","*",SP_SUL!O291)</f>
        <v>0.35416666666666669</v>
      </c>
      <c r="J291" s="113">
        <f>IF(SP_SUL!P291="","*",SP_SUL!P291)</f>
        <v>6.25E-2</v>
      </c>
      <c r="K291" s="83" t="str">
        <f>IF(SP_SUL!AK291="","*",SP_SUL!AK291)</f>
        <v>-</v>
      </c>
      <c r="L291" s="83" t="str">
        <f>IF(SP_SUL!AM291="","*",SP_SUL!AM291)</f>
        <v>ZGM-109</v>
      </c>
      <c r="M291" s="83">
        <f>IF(SP_SUL!AP291="","*",SP_SUL!AP291)</f>
        <v>111.5</v>
      </c>
      <c r="N291" s="83" t="str">
        <f>IF(SP_SUL!AM291="","*",SP_SUL!AM291)</f>
        <v>ZGM-109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>
        <f>IF(SP_SUL!B292="","*",SP_SUL!B292)</f>
        <v>46090</v>
      </c>
      <c r="B292" s="83" t="str">
        <f>IF(SP_SUL!X292="","*",SP_SUL!X292)</f>
        <v>Oportunidade</v>
      </c>
      <c r="C292" s="83" t="str">
        <f>IF(SP_SUL!S292="","*",SP_SUL!S292)</f>
        <v>SP SUL</v>
      </c>
      <c r="D292" s="83" t="str">
        <f>IF(SP_SUL!T292="","*",SP_SUL!T292)</f>
        <v>ZEV-ZPT</v>
      </c>
      <c r="E292" s="83" t="str">
        <f>IF(SP_SUL!D292="","*",SP_SUL!D292)</f>
        <v>DIEGO (TF-42)</v>
      </c>
      <c r="F292" s="83" t="str">
        <f>IF(SP_SUL!H292="","*",SP_SUL!H292)</f>
        <v>-</v>
      </c>
      <c r="G292" s="83" t="str">
        <f>IF(SP_SUL!M292="","*",SP_SUL!M292)</f>
        <v>ZGM-109</v>
      </c>
      <c r="H292" s="116">
        <f>IF(SP_SUL!K292="","*",SP_SUL!K292)</f>
        <v>113</v>
      </c>
      <c r="I292" s="113">
        <f>IF(SP_SUL!O292="","*",SP_SUL!O292)</f>
        <v>0.41666666666666669</v>
      </c>
      <c r="J292" s="113">
        <f>IF(SP_SUL!P292="","*",SP_SUL!P292)</f>
        <v>6.25E-2</v>
      </c>
      <c r="K292" s="83" t="str">
        <f>IF(SP_SUL!AK292="","*",SP_SUL!AK292)</f>
        <v>-</v>
      </c>
      <c r="L292" s="83" t="str">
        <f>IF(SP_SUL!AM292="","*",SP_SUL!AM292)</f>
        <v>ZGM-109</v>
      </c>
      <c r="M292" s="83">
        <f>IF(SP_SUL!AP292="","*",SP_SUL!AP292)</f>
        <v>113</v>
      </c>
      <c r="N292" s="83" t="str">
        <f>IF(SP_SUL!AM292="","*",SP_SUL!AM292)</f>
        <v>ZGM-109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ZBV-ZKE</v>
      </c>
      <c r="E310" s="83" t="str">
        <f>IF(SP_SUL!D310="","*",SP_SUL!D310)</f>
        <v>ROBSON (TF-701)</v>
      </c>
      <c r="F310" s="83" t="str">
        <f>IF(SP_SUL!H310="","*",SP_SUL!H310)</f>
        <v>-</v>
      </c>
      <c r="G310" s="83" t="str">
        <f>IF(SP_SUL!M310="","*",SP_SUL!M310)</f>
        <v>ZDY-ZFY</v>
      </c>
      <c r="H310" s="116">
        <f>IF(SP_SUL!K310="","*",SP_SUL!K310)</f>
        <v>190.3</v>
      </c>
      <c r="I310" s="113">
        <f>IF(SP_SUL!O310="","*",SP_SUL!O310)</f>
        <v>0.375</v>
      </c>
      <c r="J310" s="113">
        <f>IF(SP_SUL!P310="","*",SP_SUL!P310)</f>
        <v>8.3333333333333329E-2</v>
      </c>
      <c r="K310" s="83" t="str">
        <f>IF(SP_SUL!AK310="","*",SP_SUL!AK310)</f>
        <v>-</v>
      </c>
      <c r="L310" s="83" t="str">
        <f>IF(SP_SUL!AM310="","*",SP_SUL!AM310)</f>
        <v>ZDY-ZFY</v>
      </c>
      <c r="M310" s="83">
        <f>IF(SP_SUL!AP310="","*",SP_SUL!AP310)</f>
        <v>190.3</v>
      </c>
      <c r="N310" s="83" t="str">
        <f>IF(SP_SUL!AM310="","*",SP_SUL!AM310)</f>
        <v>ZDY-ZFY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2026-03-08T15:09:31Z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