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97" documentId="8_{B6337239-1A00-434D-AAD0-422EA1FEB5AE}" xr6:coauthVersionLast="47" xr6:coauthVersionMax="47" xr10:uidLastSave="{3F59A438-81EA-42E5-87DC-EF87F31482F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9" i="1" l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<sst xmlns="http://schemas.openxmlformats.org/spreadsheetml/2006/main" count="5604" uniqueCount="1510">
  <si>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</si>
  <si>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</si>
  <si>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</si>
  <si>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</si>
  <si>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</si>
  <si>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</si>
  <si>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</si>
  <si>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</si>
  <si>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</si>
  <si>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</si>
  <si>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</si>
  <si>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</si>
  <si>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</si>
  <si>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</si>
  <si>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</si>
  <si>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</si>
  <si>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</si>
  <si>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</si>
  <si>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</si>
  <si>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</si>
  <si>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</si>
  <si>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</si>
  <si>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</si>
  <si>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</si>
  <si>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</si>
  <si>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</si>
  <si>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</si>
  <si>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</si>
  <si>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</si>
  <si>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</si>
  <si>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</si>
  <si>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</si>
  <si>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</si>
  <si>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</si>
  <si>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</si>
  <si>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</si>
  <si>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</si>
  <si>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</si>
  <si>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</si>
  <si>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</si>
  <si>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</si>
  <si>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</si>
  <si>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</si>
  <si>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</si>
  <si>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</si>
  <si>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</si>
  <si>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</si>
  <si>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</si>
  <si>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</si>
  <si>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</si>
  <si>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</si>
  <si>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</si>
  <si>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</si>
  <si>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</si>
  <si>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</si>
  <si>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</si>
  <si>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</si>
  <si>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</si>
  <si>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</si>
  <si>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</si>
  <si>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</si>
  <si>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</si>
  <si>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</si>
  <si>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</si>
  <si>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</si>
  <si>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</si>
  <si>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</si>
  <si>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</si>
  <si>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</si>
  <si>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</si>
  <si>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</si>
  <si>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</si>
  <si>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</si>
  <si>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</si>
  <si>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</si>
  <si>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</si>
  <si>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</si>
  <si>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</si>
  <si>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</si>
  <si>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</si>
  <si>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</si>
  <si>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</si>
  <si>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</si>
  <si>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</si>
  <si>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</si>
  <si>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</si>
  <si>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</si>
  <si>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</si>
  <si>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</si>
  <si>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</si>
  <si>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</si>
  <si>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</si>
  <si>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</si>
  <si>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</si>
  <si>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</si>
  <si>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</si>
  <si>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</si>
  <si>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</si>
  <si>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</si>
  <si>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</si>
  <si>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</si>
  <si>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</si>
  <si>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</si>
  <si>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</si>
  <si>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</si>
  <si>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</si>
  <si>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</si>
  <si>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</si>
  <si>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</si>
  <si>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</si>
  <si>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</si>
  <si>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</si>
  <si>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</si>
  <si>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</si>
  <si>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</si>
  <si>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</si>
  <si>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</si>
  <si>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</si>
  <si>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</si>
  <si>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</si>
  <si>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</si>
  <si>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</si>
  <si>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</si>
  <si>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</si>
  <si>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</si>
  <si>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</si>
  <si>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</si>
  <si>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</si>
  <si>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</si>
  <si>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</si>
  <si>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</si>
  <si>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</si>
  <si>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</si>
  <si>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</si>
  <si>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</si>
  <si>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</si>
  <si>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</si>
  <si>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</si>
  <si>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</si>
  <si>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</si>
  <si>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</si>
  <si>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</si>
  <si>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</si>
  <si>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</si>
  <si>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</si>
  <si>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</si>
  <si>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</si>
  <si>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</si>
  <si>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</si>
  <si>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</si>
  <si>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</si>
  <si>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</si>
  <si>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</si>
  <si>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</si>
  <si>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</si>
  <si>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</si>
  <si>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</si>
  <si>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</si>
  <si>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</si>
  <si>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</si>
  <si>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</si>
  <si>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</si>
  <si>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</si>
  <si>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</si>
  <si>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</si>
  <si>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</si>
  <si>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</si>
  <si>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</si>
  <si>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</si>
  <si>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</si>
  <si>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</si>
  <si>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</si>
  <si>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</si>
  <si>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</si>
  <si>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</si>
  <si>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</si>
  <si>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</si>
  <si>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</si>
  <si>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</si>
  <si>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</si>
  <si>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</si>
  <si>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</si>
  <si>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</si>
  <si>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</si>
  <si>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</si>
  <si>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</si>
  <si>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</si>
  <si>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</si>
  <si>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</si>
  <si>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</si>
  <si>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</si>
  <si>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</si>
  <si>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</si>
  <si>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</si>
  <si>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</si>
  <si>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</si>
  <si>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</si>
  <si>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</si>
  <si>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</si>
  <si>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</si>
  <si>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</si>
  <si>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</si>
  <si>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</si>
  <si>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</si>
  <si>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</si>
  <si>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</si>
  <si>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</si>
  <si>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</si>
  <si>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</si>
  <si>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</si>
  <si>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</si>
  <si>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</si>
  <si>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</si>
  <si>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</si>
  <si>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</si>
  <si>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</si>
  <si>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</si>
  <si>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</si>
  <si>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</si>
  <si>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</si>
  <si>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</si>
  <si>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</si>
  <si>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</si>
  <si>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</si>
  <si>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</si>
  <si>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</si>
  <si>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</si>
  <si>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</si>
  <si>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</si>
  <si>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</si>
  <si>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</si>
  <si>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</si>
  <si>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</si>
  <si>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</si>
  <si>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</si>
  <si>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</si>
  <si>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</si>
  <si>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</si>
  <si>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</si>
  <si>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</si>
  <si>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</si>
  <si>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</si>
  <si>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</si>
  <si>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</si>
  <si>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</si>
  <si>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</si>
  <si>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</si>
  <si>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</si>
  <si>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</si>
  <si>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</si>
  <si>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</si>
  <si>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</si>
  <si>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</si>
  <si>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</si>
  <si>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</si>
  <si>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</si>
  <si>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</si>
  <si>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</si>
  <si>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</si>
  <si>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</si>
  <si>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</si>
  <si>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</si>
  <si>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</si>
  <si>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</si>
  <si>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</si>
  <si>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</si>
  <si>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</si>
  <si>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</si>
  <si>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</si>
  <si>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</si>
  <si>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</si>
  <si>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</si>
  <si>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</si>
  <si>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</si>
  <si>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</si>
  <si>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</si>
  <si>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</si>
  <si>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</si>
  <si>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</si>
  <si>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</si>
  <si>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</si>
  <si>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</si>
  <si>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</si>
  <si>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</si>
  <si>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</si>
  <si>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</si>
  <si>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</si>
  <si>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</si>
  <si>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</si>
  <si>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</si>
  <si>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</si>
  <si>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</si>
  <si>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</si>
  <si>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</si>
  <si>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</si>
  <si>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</si>
  <si>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</si>
  <si>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</si>
  <si>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</si>
  <si>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</si>
  <si>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</si>
  <si>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</si>
  <si>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</si>
  <si>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</si>
  <si>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</si>
  <si>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</si>
  <si>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</si>
  <si>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</si>
  <si>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</si>
  <si>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</si>
  <si>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</si>
  <si>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</si>
  <si>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</si>
  <si>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</si>
  <si>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</si>
  <si>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</si>
  <si>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</si>
  <si>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</si>
  <si>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</si>
  <si>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</si>
  <si>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</si>
  <si>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</si>
  <si>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</si>
  <si>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</si>
  <si>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</si>
  <si>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</si>
  <si>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</si>
  <si>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</si>
  <si>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</si>
  <si>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</si>
  <si>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</si>
  <si>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</si>
  <si>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</si>
  <si>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</si>
  <si>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</si>
  <si>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</si>
  <si>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</si>
  <si>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</si>
  <si>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</si>
  <si>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</si>
  <si>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</si>
  <si>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</si>
  <si>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</si>
  <si>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</si>
  <si>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</si>
  <si>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</si>
  <si>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</si>
  <si>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</si>
  <si>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</si>
  <si>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</si>
  <si>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</si>
  <si>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</si>
  <si>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</si>
  <si>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</si>
  <si>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</si>
  <si>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</si>
  <si>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</si>
  <si>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</si>
  <si>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</si>
  <si>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</si>
  <si>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</si>
  <si>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</si>
  <si>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</si>
  <si>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</si>
  <si>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</si>
  <si>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</si>
  <si>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</si>
  <si>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</si>
  <si>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</si>
  <si>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</si>
  <si>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</si>
  <si>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</si>
  <si>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</si>
  <si>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</si>
  <si>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</si>
  <si>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</si>
  <si>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</si>
  <si>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</si>
  <si>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</si>
  <si>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</si>
  <si>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</si>
  <si>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</si>
  <si>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</si>
  <si>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</si>
  <si>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</si>
  <si>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</si>
  <si>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</si>
  <si>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</si>
  <si>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</si>
  <si>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</si>
  <si>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</si>
  <si>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</si>
  <si>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</si>
  <si>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</si>
  <si>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</si>
  <si>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</si>
  <si>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</si>
  <si>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</si>
  <si>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</si>
  <si>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</si>
  <si>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</si>
  <si>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</si>
  <si>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</si>
  <si>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</si>
  <si>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</si>
  <si>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</si>
  <si>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</si>
  <si>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</si>
  <si>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</si>
  <si>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</si>
  <si>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</si>
  <si>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</si>
  <si>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</si>
  <si>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</si>
  <si>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</si>
  <si>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</si>
  <si>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</si>
  <si>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</si>
  <si>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</si>
  <si>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</si>
  <si>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</si>
  <si>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</si>
  <si>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</si>
  <si>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</si>
  <si>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</si>
  <si>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</si>
  <si>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</si>
  <si>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</si>
  <si>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</si>
  <si>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</si>
  <si>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</si>
  <si>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</si>
  <si>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</si>
  <si>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</si>
  <si>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</si>
  <si>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</si>
  <si>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</si>
  <si>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</si>
  <si>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</si>
  <si>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</si>
  <si>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</si>
  <si>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</si>
  <si>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</si>
  <si>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</si>
  <si>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</si>
  <si>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</si>
  <si>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</si>
  <si>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</si>
  <si>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</si>
  <si>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</si>
  <si>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</si>
  <si>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</si>
  <si>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</si>
  <si>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</si>
  <si>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</si>
  <si>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</si>
  <si>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</si>
  <si>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</si>
  <si>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</si>
  <si>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</si>
  <si>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</si>
  <si>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</si>
  <si>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</si>
  <si>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</si>
  <si>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</si>
  <si>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</si>
  <si>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</si>
  <si>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</si>
  <si>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</si>
  <si>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</si>
  <si>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</si>
  <si>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</si>
  <si>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</si>
  <si>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</si>
  <si>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</si>
  <si>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</si>
  <si>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</si>
  <si>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</si>
  <si>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</si>
  <si>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</si>
  <si>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</si>
  <si>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</si>
  <si>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</si>
  <si>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</si>
  <si>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</si>
  <si>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</si>
  <si>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</si>
  <si>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</si>
  <si>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</si>
  <si>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</si>
  <si>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</si>
  <si>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</si>
  <si>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</si>
  <si>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</si>
  <si>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</si>
  <si>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</si>
  <si>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</si>
  <si>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</si>
  <si>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</si>
  <si>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</si>
  <si>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</si>
  <si>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</si>
  <si>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</si>
  <si>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</si>
  <si>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</si>
  <si>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</si>
  <si>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</si>
  <si>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</si>
  <si>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</si>
  <si>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</si>
  <si>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</si>
  <si>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</si>
  <si>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</si>
  <si>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</si>
  <si>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</si>
  <si>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</si>
  <si>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</si>
  <si>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</si>
  <si>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</si>
  <si>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</si>
  <si>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</si>
  <si>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</si>
  <si>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</si>
  <si>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</si>
  <si>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</si>
  <si>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</si>
  <si>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</si>
  <si>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</si>
  <si>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</si>
  <si>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</si>
  <si>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</si>
  <si>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</si>
  <si>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</si>
  <si>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</si>
  <si>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</si>
  <si>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</si>
  <si>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</si>
  <si>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</si>
  <si>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</si>
  <si>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</si>
  <si>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</si>
  <si>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</si>
  <si>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</si>
  <si>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</si>
  <si>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</si>
  <si>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</si>
  <si>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</si>
  <si>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</si>
  <si>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</si>
  <si>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</si>
  <si>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</si>
  <si>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</si>
  <si>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</si>
  <si>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</si>
  <si>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</si>
  <si>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</si>
  <si>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</si>
  <si>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</si>
  <si>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</si>
  <si>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</si>
  <si>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</si>
  <si>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</si>
  <si>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</si>
  <si>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</si>
  <si>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</si>
  <si>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</si>
  <si>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</si>
  <si>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</si>
  <si>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</si>
  <si>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</si>
  <si>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</si>
  <si>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</si>
  <si>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</si>
  <si>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</si>
  <si>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</si>
  <si>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</si>
  <si>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</si>
  <si>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</si>
  <si>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</si>
  <si>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</si>
  <si>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</si>
  <si>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</si>
  <si>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</si>
  <si>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</si>
  <si>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</si>
  <si>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</si>
  <si>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</si>
  <si>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</si>
  <si>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</si>
  <si>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</si>
  <si>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</si>
  <si>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</si>
  <si>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</si>
  <si>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</si>
  <si>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</si>
  <si>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</si>
  <si>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</si>
  <si>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</si>
  <si>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</si>
  <si>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</si>
  <si>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</si>
  <si>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</si>
  <si>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</si>
  <si>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</si>
  <si>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</si>
  <si>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</si>
  <si>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</si>
  <si>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</si>
  <si>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</si>
  <si>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</si>
  <si>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</si>
  <si>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</si>
  <si>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</si>
  <si>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</si>
  <si>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</si>
  <si>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</si>
  <si>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</si>
  <si>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</si>
  <si>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</si>
  <si>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</si>
  <si>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</si>
  <si>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</si>
  <si>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</si>
  <si>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</si>
  <si>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</si>
  <si>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</si>
  <si>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</si>
  <si>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</si>
  <si>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</si>
  <si>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</si>
  <si>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</si>
  <si>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</si>
  <si>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</si>
  <si>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</si>
  <si>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</si>
  <si>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</si>
  <si>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</si>
  <si>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</si>
  <si>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</si>
  <si>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</si>
  <si>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</si>
  <si>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</si>
  <si>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</si>
  <si>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</si>
  <si>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</si>
  <si>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</si>
  <si>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</si>
  <si>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</si>
  <si>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</si>
  <si>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</si>
  <si>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</si>
  <si>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</si>
  <si>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</si>
  <si>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</si>
  <si>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</si>
  <si>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</si>
  <si>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</si>
  <si>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</si>
  <si>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</si>
  <si>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</si>
  <si>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</si>
  <si>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</si>
  <si>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</si>
  <si>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</si>
  <si>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</si>
  <si>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</si>
  <si>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</si>
  <si>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</si>
  <si>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</si>
  <si>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</si>
  <si>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</si>
  <si>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</si>
  <si>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</si>
  <si>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</si>
  <si>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</si>
  <si>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</si>
  <si>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</si>
  <si>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</si>
  <si>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</si>
  <si>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</si>
  <si>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</si>
  <si>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</si>
  <si>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</si>
  <si>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</si>
  <si>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</si>
  <si>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</si>
  <si>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</si>
  <si>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</si>
  <si>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</si>
  <si>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</si>
  <si>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</si>
  <si>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</si>
  <si>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</si>
  <si>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</si>
  <si>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</si>
  <si>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</si>
  <si>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</si>
  <si>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</si>
  <si>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</si>
  <si>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</si>
  <si>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</si>
  <si>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</si>
  <si>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</si>
  <si>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</si>
  <si>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</si>
  <si>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</si>
  <si>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</si>
  <si>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</si>
  <si>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</si>
  <si>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</si>
  <si>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</si>
  <si>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</si>
  <si>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</si>
  <si>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</si>
  <si>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</si>
  <si>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</si>
  <si>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</si>
  <si>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</si>
  <si>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</si>
  <si>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</si>
  <si>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</si>
  <si>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</si>
  <si>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</si>
  <si>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</si>
  <si>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</si>
  <si>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</si>
  <si>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</si>
  <si>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</si>
  <si>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</si>
  <si>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</si>
  <si>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</si>
  <si>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</si>
  <si>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</si>
  <si>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</si>
  <si>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</si>
  <si>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</si>
  <si>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</si>
  <si>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</si>
  <si>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</si>
  <si>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</si>
  <si>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</si>
  <si>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</si>
  <si>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</si>
  <si>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</si>
  <si>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</si>
  <si>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</si>
  <si>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</si>
  <si>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</si>
  <si>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</si>
  <si>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</si>
  <si>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</si>
  <si>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</si>
  <si>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</si>
  <si>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</si>
  <si>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</si>
  <si>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</si>
  <si>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</si>
  <si>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</si>
  <si>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</si>
  <si>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</si>
  <si>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</si>
  <si>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</si>
  <si>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</si>
  <si>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</si>
  <si>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</si>
  <si>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</si>
  <si>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</si>
  <si>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</si>
  <si>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</si>
  <si>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</si>
  <si>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</si>
  <si>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</si>
  <si>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</si>
  <si>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</si>
  <si>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</si>
  <si>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</si>
  <si>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</si>
  <si>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</si>
  <si>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</si>
  <si>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</si>
  <si>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</si>
  <si>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</si>
  <si>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</si>
  <si>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</si>
  <si>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</si>
  <si>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</si>
  <si>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</si>
  <si>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</si>
  <si>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</si>
  <si>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</si>
  <si>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</si>
  <si>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</si>
  <si>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</si>
  <si>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</si>
  <si>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</si>
  <si>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</si>
  <si>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</si>
  <si>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</si>
  <si>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</si>
  <si>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</si>
  <si>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</si>
  <si>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</si>
  <si>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</si>
  <si>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</si>
  <si>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</si>
  <si>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</si>
  <si>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</si>
  <si>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</si>
  <si>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</si>
  <si>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</si>
  <si>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</si>
  <si>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</si>
  <si>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</si>
  <si>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</si>
  <si>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</si>
  <si>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</si>
  <si>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</si>
  <si>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</si>
  <si>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</si>
  <si>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</si>
  <si>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</si>
  <si>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</si>
  <si>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</si>
  <si>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</si>
  <si>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</si>
  <si>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</si>
  <si>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</si>
  <si>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</si>
  <si>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</si>
  <si>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</si>
  <si>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</si>
  <si>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</si>
  <si>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</si>
  <si>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</si>
  <si>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</si>
  <si>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</si>
  <si>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</si>
  <si>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</si>
  <si>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</si>
  <si>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</si>
  <si>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</si>
  <si>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</si>
  <si>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</si>
  <si>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</si>
  <si>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</si>
  <si>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</si>
  <si>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</si>
  <si>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</si>
  <si>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</si>
  <si>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</si>
  <si>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</si>
  <si>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</si>
  <si>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</si>
  <si>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</si>
  <si>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</si>
  <si>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</si>
  <si>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</si>
  <si>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</si>
  <si>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</si>
  <si>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</si>
  <si>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</si>
  <si>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</si>
  <si>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</si>
  <si>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</si>
  <si>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</si>
  <si>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</si>
  <si>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</si>
  <si>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</si>
  <si>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</si>
  <si>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</si>
  <si>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</si>
  <si>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</si>
  <si>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</si>
  <si>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</si>
  <si>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</si>
  <si>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</si>
  <si>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</si>
  <si>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</si>
  <si>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</si>
  <si>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</si>
  <si>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</si>
  <si>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</si>
  <si>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</si>
  <si>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</si>
  <si>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</si>
  <si>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</si>
  <si>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</si>
  <si>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</si>
  <si>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</si>
  <si>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</si>
  <si>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</si>
  <si>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</si>
  <si>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</si>
  <si>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</si>
  <si>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</si>
  <si>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</si>
  <si>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</si>
  <si>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</si>
  <si>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</si>
  <si>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</si>
  <si>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</si>
  <si>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</si>
  <si>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</si>
  <si>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</si>
  <si>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</si>
  <si>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</si>
  <si>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</si>
  <si>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</si>
  <si>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</si>
  <si>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</si>
  <si>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</si>
  <si>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</si>
  <si>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</si>
  <si>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</si>
  <si>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</si>
  <si>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</si>
  <si>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</si>
  <si>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</si>
  <si>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</si>
  <si>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</si>
  <si>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</si>
  <si>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</si>
  <si>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</si>
  <si>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</si>
  <si>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</si>
  <si>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</si>
  <si>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</si>
  <si>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</si>
  <si>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</si>
  <si>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</si>
  <si>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</si>
  <si>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</si>
  <si>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</si>
  <si>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</si>
  <si>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</si>
  <si>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</si>
  <si>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</si>
  <si>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</si>
  <si>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</si>
  <si>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</si>
  <si>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</si>
  <si>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</si>
  <si>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</si>
  <si>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</si>
  <si>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</si>
  <si>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</si>
  <si>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</si>
  <si>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</si>
  <si>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</si>
  <si>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</si>
  <si>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</si>
  <si>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</si>
  <si>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</si>
  <si>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</si>
  <si>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</si>
  <si>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</si>
  <si>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</si>
  <si>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</si>
  <si>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</si>
  <si>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</si>
  <si>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</si>
  <si>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</si>
  <si>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</si>
  <si>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</si>
  <si>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</si>
  <si>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</si>
  <si>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</si>
  <si>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</si>
  <si>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</si>
  <si>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</si>
  <si>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</si>
  <si>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</si>
  <si>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</si>
  <si>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</si>
  <si>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</si>
  <si>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</si>
  <si>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</si>
  <si>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</si>
  <si>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</si>
  <si>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</si>
  <si>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</si>
  <si>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</si>
  <si>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</si>
  <si>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</si>
  <si>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</si>
  <si>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</si>
  <si>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</si>
  <si>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</si>
  <si>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</si>
  <si>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</si>
  <si>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</si>
  <si>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</si>
  <si>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</si>
  <si>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</si>
  <si>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</si>
  <si>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</si>
  <si>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</si>
  <si>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</si>
  <si>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</si>
  <si>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</si>
  <si>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</si>
  <si>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</si>
  <si>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</si>
  <si>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</si>
  <si>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</si>
  <si>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</si>
  <si>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</si>
  <si>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</si>
  <si>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</si>
  <si>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</si>
  <si>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</si>
  <si>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</si>
  <si>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</si>
  <si>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</si>
  <si>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</si>
  <si>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</si>
  <si>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</si>
  <si>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</si>
  <si>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</si>
  <si>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</si>
  <si>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</si>
  <si>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</si>
  <si>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</si>
  <si>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</si>
  <si>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</si>
  <si>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</si>
  <si>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</si>
  <si>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</si>
  <si>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</si>
  <si>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</si>
  <si>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</si>
  <si>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</si>
  <si>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</si>
  <si>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</si>
  <si>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</si>
  <si>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</si>
  <si>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</si>
  <si>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</si>
  <si>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</si>
  <si>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</si>
  <si>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</si>
  <si>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</si>
  <si>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</si>
  <si>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</si>
  <si>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</si>
  <si>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</si>
  <si>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</si>
  <si>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</si>
  <si>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</si>
  <si>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</si>
  <si>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</si>
  <si>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</si>
  <si>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</si>
  <si>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</si>
  <si>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</si>
  <si>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</si>
  <si>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</si>
  <si>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</si>
  <si>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</si>
  <si>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</si>
  <si>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</si>
  <si>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</si>
  <si>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</si>
  <si>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</si>
  <si>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</si>
  <si>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</si>
  <si>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</si>
  <si>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</si>
  <si>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</si>
  <si>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</si>
  <si>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</si>
  <si>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</si>
  <si>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</si>
  <si>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</si>
  <si>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</si>
  <si>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</si>
  <si>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</si>
  <si>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</si>
  <si>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</si>
  <si>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</si>
  <si>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</si>
  <si>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</si>
  <si>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</si>
  <si>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</si>
  <si>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</si>
  <si>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</si>
  <si>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</si>
  <si>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</si>
  <si>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</si>
  <si>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</si>
  <si>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</si>
  <si>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</si>
  <si>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</si>
  <si>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</si>
  <si>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</si>
  <si>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</si>
  <si>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</si>
  <si>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</si>
  <si>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</si>
  <si>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</si>
  <si>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</si>
  <si>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</si>
  <si>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</si>
  <si>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</si>
  <si>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</si>
  <si>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</si>
  <si>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</si>
  <si>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</si>
  <si>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</si>
  <si>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</si>
  <si>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</si>
  <si>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</si>
  <si>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</si>
  <si>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</si>
  <si>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</si>
  <si>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</si>
  <si>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</si>
  <si>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</si>
  <si>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</si>
  <si>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</si>
  <si>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</si>
  <si>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</si>
  <si>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</si>
  <si>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</si>
  <si>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</si>
  <si>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</si>
  <si>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</si>
  <si>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</si>
  <si>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</si>
  <si>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</si>
  <si>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</si>
  <si>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</si>
  <si>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</si>
  <si>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</si>
  <si>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</si>
  <si>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</si>
  <si>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</si>
  <si>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</si>
  <si>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</si>
  <si>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</si>
  <si>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</si>
  <si>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</si>
  <si>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</si>
  <si>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</si>
  <si>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</si>
  <si>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</si>
  <si>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</si>
  <si>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</si>
  <si>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</si>
  <si>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</si>
  <si>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</si>
  <si>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</si>
  <si>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</si>
  <si>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</si>
  <si>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</si>
  <si>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</si>
  <si>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</si>
  <si>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</si>
  <si>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</si>
  <si>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</si>
  <si>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</si>
  <si>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</si>
  <si>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</si>
  <si>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</si>
  <si>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</si>
  <si>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</si>
  <si>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</si>
  <si>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</si>
  <si>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</si>
  <si>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</si>
  <si>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</si>
  <si>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</si>
  <si>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</si>
  <si>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</si>
  <si>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</si>
  <si>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</si>
  <si>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</si>
  <si>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</si>
  <si>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</si>
  <si>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</si>
  <si>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</si>
  <si>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</si>
  <si>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</si>
  <si>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</si>
  <si>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</si>
  <si>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</si>
  <si>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</si>
  <si>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</si>
  <si>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</si>
  <si>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</si>
  <si>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</si>
  <si>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</si>
  <si>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</si>
  <si>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</si>
  <si>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</si>
  <si>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</si>
  <si>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</si>
  <si>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</si>
  <si>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</si>
  <si>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</si>
  <si>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</si>
  <si>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</si>
  <si>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</si>
  <si>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</si>
  <si>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</si>
  <si>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</si>
  <si>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</si>
  <si>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</si>
  <si>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</si>
  <si>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</si>
  <si>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</si>
  <si>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</si>
  <si>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</si>
  <si>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</si>
  <si>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</si>
  <si>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</si>
  <si>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</si>
  <si>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</si>
  <si>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</si>
  <si>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</si>
  <si>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</si>
  <si>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</si>
  <si>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</si>
  <si>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</si>
  <si>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</si>
  <si>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</si>
  <si>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</si>
  <si>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</si>
  <si>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</si>
  <si>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</si>
  <si>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</si>
  <si>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</si>
  <si>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</si>
  <si>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</si>
  <si>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</si>
  <si>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</si>
  <si>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</si>
  <si>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</si>
  <si>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</si>
  <si>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</si>
  <si>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</si>
  <si>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</si>
  <si>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</si>
  <si>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</si>
  <si>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</si>
  <si>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</si>
  <si>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</si>
  <si>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</si>
  <si>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</si>
  <si>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</si>
  <si>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</si>
  <si>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</si>
  <si>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</si>
  <si>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</si>
  <si>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</si>
  <si>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</si>
  <si>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</si>
  <si>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</si>
  <si>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</si>
  <si>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</si>
  <si>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</si>
  <si>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</si>
  <si>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</si>
  <si>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</si>
  <si>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</si>
  <si>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</si>
  <si>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</si>
  <si>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</si>
  <si>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</si>
  <si>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</si>
  <si>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</si>
  <si>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</si>
  <si>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</si>
  <si>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</si>
  <si>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</si>
  <si>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</si>
  <si>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</si>
  <si>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</si>
  <si>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</si>
  <si>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</si>
  <si>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</si>
  <si>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</si>
  <si>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</si>
  <si>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</si>
  <si>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</si>
  <si>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</si>
  <si>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</si>
  <si>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</si>
  <si>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</si>
  <si>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</si>
  <si>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</si>
  <si>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</si>
  <si>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</si>
  <si>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</si>
  <si>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</si>
  <si>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</si>
  <si>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</si>
  <si>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</si>
  <si>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</si>
  <si>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</si>
  <si>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</si>
  <si>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</si>
  <si>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</si>
  <si>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</si>
  <si>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</si>
  <si>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</si>
  <si>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</si>
  <si>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</si>
  <si>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</si>
  <si>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</si>
  <si>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</si>
  <si>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</si>
  <si>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</si>
  <si>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</si>
  <si>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</si>
  <si>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</si>
  <si>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</si>
  <si>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</si>
  <si>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</si>
  <si>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</si>
  <si>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</si>
  <si>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</si>
  <si>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</si>
  <si>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</si>
  <si>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</si>
  <si>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</si>
  <si>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</si>
  <si>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</si>
  <si>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</si>
  <si>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</si>
  <si>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</si>
  <si>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</si>
  <si>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</si>
  <si>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</si>
  <si>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</si>
  <si>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</si>
  <si>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</si>
  <si>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</si>
  <si>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</si>
  <si>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</si>
  <si>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</si>
  <si>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</si>
  <si>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</si>
  <si>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</si>
  <si>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</si>
  <si>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</si>
  <si>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</si>
  <si>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</si>
  <si>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</si>
  <si>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</si>
  <si>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</si>
  <si>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</si>
  <si>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</si>
  <si>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</si>
  <si>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</si>
  <si>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</si>
  <si>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</si>
  <si>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</si>
  <si>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</si>
  <si>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</si>
  <si>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</si>
  <si>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</si>
  <si>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</si>
  <si>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</si>
  <si>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</si>
  <si>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</si>
  <si>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</si>
  <si>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</si>
  <si>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</si>
  <si>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</si>
  <si>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</si>
  <si>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</si>
  <si>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</si>
  <si>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</si>
  <si>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</si>
  <si>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</si>
  <si>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</si>
  <si>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</si>
  <si>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</si>
  <si>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</si>
  <si>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</si>
  <si>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</si>
  <si>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</si>
  <si>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</si>
  <si>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</si>
  <si>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</si>
  <si>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</si>
  <si>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</si>
  <si>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</si>
  <si>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</si>
  <si>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</si>
  <si>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</si>
  <si>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</si>
  <si>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</si>
  <si>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</si>
  <si>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</si>
  <si>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</si>
  <si>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</si>
  <si>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</si>
  <si>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</si>
  <si>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</si>
  <si>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</si>
  <si>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</si>
  <si>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</si>
  <si>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</si>
  <si>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</si>
  <si>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</si>
  <si>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</si>
  <si>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</si>
  <si>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</si>
  <si>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</si>
  <si>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</si>
  <si>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</si>
  <si>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</si>
  <si>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</si>
  <si>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</si>
  <si>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</si>
  <si>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</si>
  <si>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</si>
  <si>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</si>
  <si>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</si>
  <si>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</si>
  <si>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</si>
  <si>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</si>
  <si>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</si>
  <si>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</si>
  <si>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</si>
  <si>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</si>
  <si>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</si>
  <si>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</si>
  <si>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</si>
  <si>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</si>
  <si>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</si>
  <si>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</si>
  <si>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</si>
  <si>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</si>
  <si>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</si>
  <si>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</si>
  <si>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</si>
  <si>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</si>
  <si>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</si>
  <si>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</si>
  <si>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</si>
  <si>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</si>
  <si>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</si>
  <si>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</si>
  <si>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</si>
  <si>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</si>
  <si>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</si>
  <si>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</si>
  <si>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</si>
  <si>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Pevisão de pronto as 10h</t>
  </si>
  <si>
    <t>Equipe acionada</t>
  </si>
  <si>
    <t>Previsão de pronto as 9h</t>
  </si>
  <si>
    <t>TCS-TMI</t>
  </si>
  <si>
    <t>MC1 as 09:06h - licença as 10:19h - em inspeção para TMI</t>
  </si>
  <si>
    <t>MARCOS (TF-520)46034</t>
  </si>
  <si>
    <t>Prontos as 08:48h - pevisão de faixa após o I79</t>
  </si>
  <si>
    <t>Regulagem de brita</t>
  </si>
  <si>
    <t>MC1 as 10:27h</t>
  </si>
  <si>
    <t>2 (Edson e Nivaldo)</t>
  </si>
  <si>
    <t>trilh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</si>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</sst>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O209" activePane="bottomRight" state="frozen"/>
      <selection pane="bottomRight" activeCell="AS211" sqref="AS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/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 t="s">
        <v>1451</v>
      </c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1454</v>
      </c>
      <c r="N214" s="199" t="s">
        <v>1454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1455</v>
      </c>
      <c r="BK214" s="16"/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1457</v>
      </c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1458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1459</v>
      </c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 t="s">
        <v>1452</v>
      </c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 t="s">
        <v>1461</v>
      </c>
      <c r="G227" s="9" t="e">
        <f>IF(D227="","*",VLOOKUP(F227,BS_ATIVIDADE[#All],3,FALSE))</f>
        <v>#N/A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>
        <v>98</v>
      </c>
      <c r="K234" s="212">
        <v>745.9</v>
      </c>
      <c r="L234" s="83">
        <v>745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80" t="str">
        <f>IFERROR(_xlfn.XLOOKUP(J234, BASE_MAPA!$E$2:$E$359, BASE_MAPA!$J$2:$J$359), "ERRO")</f>
        <v>ALTO ARAGUAIA - RONDONOPOLIS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TSF-TRO</v>
      </c>
      <c r="AN234" s="279" t="str">
        <f>IF(BS_CONTROLE[[#This Row],[SB]]=0, "-", BS_CONTROLE[[#This Row],[SB]])</f>
        <v>744TEX</v>
      </c>
      <c r="AO234" s="280">
        <f>IF(BS_CONTROLE[[#This Row],[SUB]]=0, "-", BS_CONTROLE[[#This Row],[SUB]])</f>
        <v>98</v>
      </c>
      <c r="AP234" s="281">
        <f>IF(BS_CONTROLE[[#This Row],[KM - Inicio]]=0, "-", BS_CONTROLE[[#This Row],[KM - Inicio]])</f>
        <v>745.9</v>
      </c>
      <c r="AQ234" s="281">
        <f>IF(BS_CONTROLE[[#This Row],[KM - Fim]]=0, "-", BS_CONTROLE[[#This Row],[KM - Fim]])</f>
        <v>745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1" t="str">
        <f>IFERROR(_xlfn.XLOOKUP(AO234, BASE_MAPA!$E$2:$E$359, BASE_MAPA!$J$2:$J$359), "ERRO")</f>
        <v>ALTO ARAGUAIA - RONDONOPOLIS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>
        <v>98</v>
      </c>
      <c r="K235" s="212">
        <v>739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5" s="199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0" t="str">
        <f>IFERROR(_xlfn.XLOOKUP(J235, BASE_MAPA!$E$2:$E$359, BASE_MAPA!$J$2:$J$359), "ERRO")</f>
        <v>ALTO ARAGUAIA - RONDONOPOLIS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TSF-TRO</v>
      </c>
      <c r="AN235" s="279">
        <f>IF(BS_CONTROLE[[#This Row],[SB]]=0, "-", BS_CONTROLE[[#This Row],[SB]])</f>
        <v>732744</v>
      </c>
      <c r="AO235" s="280">
        <f>IF(BS_CONTROLE[[#This Row],[SUB]]=0, "-", BS_CONTROLE[[#This Row],[SUB]])</f>
        <v>98</v>
      </c>
      <c r="AP235" s="281">
        <f>IF(BS_CONTROLE[[#This Row],[KM - Inicio]]=0, "-", BS_CONTROLE[[#This Row],[KM - Inicio]])</f>
        <v>739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>E41</v>
      </c>
      <c r="B249" s="166"/>
      <c r="C249" s="8" t="str">
        <f>IF(BS_CONTROLE[[#This Row],[DATA]]="","",WEEKNUM(BS_CONTROLE[[#This Row],[DATA]]))</f>
        <v/>
      </c>
      <c r="D249" s="51" t="s">
        <v>1462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1463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1464</v>
      </c>
      <c r="E3" s="316" t="s">
        <v>1465</v>
      </c>
      <c r="F3" s="316" t="s">
        <v>1466</v>
      </c>
      <c r="G3" s="316" t="s">
        <v>1467</v>
      </c>
      <c r="H3" s="316" t="s">
        <v>1468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1471</v>
      </c>
      <c r="W1" s="382"/>
      <c r="X1" s="382"/>
      <c r="Y1" s="103"/>
    </row>
    <row r="2" spans="1:25" s="100" customFormat="1" ht="11.25" customHeight="1">
      <c r="A2" s="104" t="s">
        <v>1472</v>
      </c>
      <c r="B2" s="104" t="s">
        <v>1473</v>
      </c>
      <c r="C2" s="104" t="s">
        <v>7</v>
      </c>
      <c r="D2" s="105" t="s">
        <v>1174</v>
      </c>
      <c r="E2" s="105" t="s">
        <v>1175</v>
      </c>
      <c r="F2" s="105" t="s">
        <v>1474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1475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trilh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TGR-TRO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TSF-TRO</v>
      </c>
      <c r="L232" s="328" t="str">
        <f>IF(FN_MC!N234="","*",FN_MC!N234)</f>
        <v>744TEX</v>
      </c>
      <c r="M232" s="110">
        <f>IF(FN_MC!J234="","*",FN_MC!J234)</f>
        <v>98</v>
      </c>
      <c r="N232" s="291">
        <f>IF(FN_MC!K234="","*",FN_MC!K234)</f>
        <v>745.9</v>
      </c>
      <c r="O232" s="291">
        <f>IF(FN_MC!L234="","*",FN_MC!L234)</f>
        <v>745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TGR-TRO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TSF-TRO</v>
      </c>
      <c r="L233" s="328">
        <f>IF(FN_MC!N235="","*",FN_MC!N235)</f>
        <v>732744</v>
      </c>
      <c r="M233" s="110">
        <f>IF(FN_MC!J235="","*",FN_MC!J235)</f>
        <v>98</v>
      </c>
      <c r="N233" s="291">
        <f>IF(FN_MC!K235="","*",FN_MC!K235)</f>
        <v>739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1476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1477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1478</v>
      </c>
      <c r="C4" s="321" t="s">
        <v>1479</v>
      </c>
      <c r="D4" s="321" t="s">
        <v>1480</v>
      </c>
      <c r="E4" s="321" t="s">
        <v>1481</v>
      </c>
      <c r="F4" s="321" t="s">
        <v>363</v>
      </c>
      <c r="G4" s="321" t="s">
        <v>1482</v>
      </c>
      <c r="H4" s="187"/>
    </row>
    <row r="5" spans="1:8" ht="43.5">
      <c r="A5" s="187"/>
      <c r="B5" s="322" t="s">
        <v>1483</v>
      </c>
      <c r="C5" s="322">
        <v>309525</v>
      </c>
      <c r="D5" s="322" t="s">
        <v>1484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1485</v>
      </c>
      <c r="C6" s="322">
        <v>256875</v>
      </c>
      <c r="D6" s="322" t="s">
        <v>1486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1487</v>
      </c>
      <c r="C7" s="322">
        <v>257278</v>
      </c>
      <c r="D7" s="322" t="s">
        <v>1488</v>
      </c>
      <c r="E7" s="322" t="s">
        <v>240</v>
      </c>
      <c r="F7" s="322" t="s">
        <v>1454</v>
      </c>
      <c r="G7" s="323">
        <v>46235</v>
      </c>
      <c r="H7" s="187"/>
    </row>
    <row r="8" spans="1:8" ht="43.5">
      <c r="A8" s="187"/>
      <c r="B8" s="322" t="s">
        <v>1489</v>
      </c>
      <c r="C8" s="322">
        <v>261794</v>
      </c>
      <c r="D8" s="322" t="s">
        <v>1490</v>
      </c>
      <c r="E8" s="322" t="s">
        <v>240</v>
      </c>
      <c r="F8" s="322" t="s">
        <v>1454</v>
      </c>
      <c r="G8" s="323">
        <v>46082</v>
      </c>
      <c r="H8" s="187"/>
    </row>
    <row r="9" spans="1:8" ht="43.5">
      <c r="A9" s="187"/>
      <c r="B9" s="322" t="s">
        <v>1491</v>
      </c>
      <c r="C9" s="322">
        <v>257033</v>
      </c>
      <c r="D9" s="322" t="s">
        <v>1492</v>
      </c>
      <c r="E9" s="322" t="s">
        <v>240</v>
      </c>
      <c r="F9" s="322" t="s">
        <v>550</v>
      </c>
      <c r="G9" s="322" t="s">
        <v>1493</v>
      </c>
      <c r="H9" s="187"/>
    </row>
    <row r="10" spans="1:8" ht="43.5">
      <c r="A10" s="187"/>
      <c r="B10" s="322" t="s">
        <v>1494</v>
      </c>
      <c r="C10" s="322">
        <v>396578</v>
      </c>
      <c r="D10" s="322" t="s">
        <v>1495</v>
      </c>
      <c r="E10" s="322" t="s">
        <v>240</v>
      </c>
      <c r="F10" s="322" t="s">
        <v>550</v>
      </c>
      <c r="G10" s="322" t="s">
        <v>1493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1496</v>
      </c>
      <c r="C2" s="95" t="s">
        <v>1159</v>
      </c>
      <c r="D2" s="95" t="s">
        <v>1161</v>
      </c>
      <c r="E2" s="95" t="s">
        <v>1497</v>
      </c>
      <c r="F2" s="95" t="s">
        <v>1498</v>
      </c>
      <c r="G2" s="95" t="s">
        <v>1499</v>
      </c>
      <c r="H2" s="95" t="s">
        <v>1500</v>
      </c>
      <c r="I2" s="95" t="s">
        <v>1501</v>
      </c>
      <c r="J2" s="95" t="s">
        <v>1502</v>
      </c>
      <c r="K2" s="130" t="s">
        <v>1503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TAL-TSF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TSF-TRO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TSF-TRO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1504</v>
      </c>
      <c r="D5" s="386"/>
      <c r="E5" s="386"/>
      <c r="F5" s="386"/>
      <c r="G5" s="386"/>
      <c r="H5" s="386"/>
      <c r="I5" s="386"/>
      <c r="J5" s="387"/>
      <c r="K5" s="388" t="s">
        <v>1505</v>
      </c>
      <c r="L5" s="389"/>
      <c r="M5" s="389"/>
      <c r="N5" s="389"/>
      <c r="O5" s="390" t="s">
        <v>1506</v>
      </c>
      <c r="P5" s="391"/>
      <c r="Q5" s="392"/>
    </row>
    <row r="6" spans="1:17" s="93" customFormat="1" ht="15.75" customHeight="1">
      <c r="A6" s="87" t="s">
        <v>1474</v>
      </c>
      <c r="B6" s="94" t="s">
        <v>1473</v>
      </c>
      <c r="C6" s="95" t="s">
        <v>1174</v>
      </c>
      <c r="D6" s="96" t="s">
        <v>1175</v>
      </c>
      <c r="E6" s="95" t="s">
        <v>1507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1508</v>
      </c>
      <c r="M6" s="138" t="s">
        <v>30</v>
      </c>
      <c r="N6" s="139" t="s">
        <v>1169</v>
      </c>
      <c r="O6" s="241" t="s">
        <v>1212</v>
      </c>
      <c r="P6" s="152"/>
      <c r="Q6" s="188" t="s">
        <v>1509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1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TAL-TSF</v>
      </c>
      <c r="H237" s="149">
        <f>IF(FN_MC!K233="","*",FN_MC!K233)</f>
        <v>719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FERRONORTE</v>
      </c>
      <c r="D238" s="99" t="str">
        <f>IF(FN_MC!T234="","*",FN_MC!T234)</f>
        <v>TGR-TRO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TSF-TRO</v>
      </c>
      <c r="H238" s="149">
        <f>IF(FN_MC!K234="","*",FN_MC!K234)</f>
        <v>745.9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TSF-TRO</v>
      </c>
      <c r="M238" s="140">
        <f>IF(FN_MC!AP234="","*",FN_MC!AP234)</f>
        <v>745.9</v>
      </c>
      <c r="N238" s="140" t="str">
        <f>IF(FN_MC!AM234="","*",FN_MC!AM234)</f>
        <v>TSF-TRO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FERRONORTE</v>
      </c>
      <c r="D239" s="99" t="str">
        <f>IF(FN_MC!T235="","*",FN_MC!T235)</f>
        <v>TGR-TRO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TSF-TRO</v>
      </c>
      <c r="H239" s="149">
        <f>IF(FN_MC!K235="","*",FN_MC!K235)</f>
        <v>739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TSF-TRO</v>
      </c>
      <c r="M239" s="140">
        <f>IF(FN_MC!AP235="","*",FN_MC!AP235)</f>
        <v>739</v>
      </c>
      <c r="N239" s="140" t="str">
        <f>IF(FN_MC!AM235="","*",FN_MC!AM235)</f>
        <v>TSF-TRO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2026-01-12T14:24:11Z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