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233" documentId="120_S{118792C3-22EF-5104-A093-F22BFE3913F3}" xr6:coauthVersionLast="47" xr6:coauthVersionMax="47" xr10:uidLastSave="{73143A95-9846-4045-BBF7-3184529C8E6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0" i="1" l="1" a="1"/>
  <c r="N240" i="1"/>
  <c r="N239" i="1" a="1"/>
  <c r="N239" i="1" s="1"/>
  <c r="M239" i="1" a="1"/>
  <c r="M239" i="1" s="1"/>
  <c r="N235" i="1" a="1"/>
  <c r="N235" i="1" s="1"/>
  <c r="M235" i="1" a="1"/>
  <c r="M235" i="1" s="1"/>
  <c r="N234" i="1" a="1"/>
  <c r="N234" i="1" s="1"/>
  <c r="M234" i="1" a="1"/>
  <c r="M234" i="1" s="1"/>
  <c r="N232" i="1" a="1"/>
  <c r="N232" i="1" s="1"/>
  <c r="M232" i="1" a="1"/>
  <c r="M232" i="1" s="1"/>
  <c r="N230" i="1" a="1"/>
  <c r="N230" i="1" s="1"/>
  <c r="M230" i="1" a="1"/>
  <c r="M230" i="1" s="1"/>
  <c r="N229" i="1" a="1"/>
  <c r="N229" i="1" s="1"/>
  <c r="M229" i="1" a="1"/>
  <c r="M229" i="1" s="1"/>
  <c r="N228" i="1" a="1"/>
  <c r="N228" i="1" s="1"/>
  <c r="M228" i="1" a="1"/>
  <c r="M228" i="1" s="1"/>
  <c r="N227" i="1" a="1"/>
  <c r="N227" i="1" s="1"/>
  <c r="M227" i="1" a="1"/>
  <c r="M227" i="1" s="1"/>
  <c r="N238" i="1" a="1"/>
  <c r="N238" i="1" s="1"/>
  <c r="M238" i="1" a="1"/>
  <c r="M238" i="1" s="1"/>
  <c r="M237" i="1" a="1"/>
  <c r="M237" i="1" s="1"/>
  <c r="M236" i="1" a="1"/>
  <c r="M236" i="1"/>
  <c r="N236" i="1" a="1"/>
  <c r="N236" i="1"/>
  <c r="N219" i="1" a="1"/>
  <c r="N219" i="1"/>
  <c r="M219" i="1" a="1"/>
  <c r="M219" i="1"/>
  <c r="M221" i="1" a="1"/>
  <c r="M221" i="1"/>
  <c r="M222" i="1" a="1"/>
  <c r="M222" i="1"/>
  <c r="N222" i="1" a="1"/>
  <c r="N222" i="1"/>
  <c r="M223" i="1" a="1"/>
  <c r="M223" i="1"/>
  <c r="N223" i="1" a="1"/>
  <c r="N223" i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L201" i="1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N200" i="1" a="1"/>
  <c r="N200" i="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L17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R223" i="11" s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AL142" i="1"/>
  <c r="AP142" i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AL153" i="1"/>
  <c r="AP153" i="1"/>
  <c r="BR153" i="1"/>
  <c r="BS153" i="1"/>
  <c r="A157" i="1"/>
  <c r="C157" i="1"/>
  <c r="G157" i="1"/>
  <c r="R157" i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R216" i="11" s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AL220" i="1"/>
  <c r="AP220" i="1"/>
  <c r="BR220" i="1"/>
  <c r="BS220" i="1"/>
  <c r="A221" i="1"/>
  <c r="C221" i="1"/>
  <c r="G221" i="1"/>
  <c r="K216" i="11"/>
  <c r="R221" i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K220" i="11"/>
  <c r="L220" i="11"/>
  <c r="R225" i="1"/>
  <c r="R222" i="11" s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K222" i="11"/>
  <c r="R227" i="1"/>
  <c r="BB227" i="1"/>
  <c r="AK227" i="1"/>
  <c r="AL227" i="1"/>
  <c r="AP227" i="1"/>
  <c r="BR227" i="1"/>
  <c r="BS227" i="1"/>
  <c r="A228" i="1"/>
  <c r="C228" i="1"/>
  <c r="G228" i="1"/>
  <c r="K223" i="11"/>
  <c r="L223" i="11"/>
  <c r="R228" i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AL229" i="1"/>
  <c r="AP229" i="1"/>
  <c r="BR229" i="1"/>
  <c r="BS229" i="1"/>
  <c r="A230" i="1"/>
  <c r="C230" i="1"/>
  <c r="G230" i="1"/>
  <c r="K225" i="11"/>
  <c r="L225" i="11"/>
  <c r="R230" i="1"/>
  <c r="R227" i="11" s="1"/>
  <c r="BB230" i="1"/>
  <c r="AK230" i="1"/>
  <c r="AL230" i="1"/>
  <c r="AP230" i="1"/>
  <c r="BR230" i="1"/>
  <c r="BS230" i="1"/>
  <c r="A231" i="1"/>
  <c r="C231" i="1"/>
  <c r="G231" i="1"/>
  <c r="M231" i="1" a="1"/>
  <c r="M231" i="1" s="1"/>
  <c r="K226" i="11" s="1"/>
  <c r="N231" i="1" a="1"/>
  <c r="N231" i="1" s="1"/>
  <c r="L231" i="1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K227" i="11"/>
  <c r="L227" i="11"/>
  <c r="R232" i="1"/>
  <c r="R229" i="11" s="1"/>
  <c r="BB232" i="1"/>
  <c r="AK232" i="1"/>
  <c r="AL232" i="1"/>
  <c r="AP232" i="1"/>
  <c r="BR232" i="1"/>
  <c r="BS232" i="1"/>
  <c r="A233" i="1"/>
  <c r="C233" i="1"/>
  <c r="G233" i="1"/>
  <c r="K228" i="11"/>
  <c r="L228" i="11"/>
  <c r="R233" i="1"/>
  <c r="BB233" i="1"/>
  <c r="AK233" i="1"/>
  <c r="AL233" i="1"/>
  <c r="AP233" i="1"/>
  <c r="BR233" i="1"/>
  <c r="BS233" i="1"/>
  <c r="A234" i="1"/>
  <c r="C234" i="1"/>
  <c r="G234" i="1"/>
  <c r="K229" i="11"/>
  <c r="L229" i="11"/>
  <c r="R234" i="1"/>
  <c r="BB234" i="1"/>
  <c r="AK234" i="1"/>
  <c r="K232" i="10" s="1"/>
  <c r="AL234" i="1"/>
  <c r="AP234" i="1"/>
  <c r="BR234" i="1"/>
  <c r="BS234" i="1"/>
  <c r="A235" i="1"/>
  <c r="C235" i="1"/>
  <c r="G235" i="1"/>
  <c r="K230" i="11"/>
  <c r="L230" i="1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K231" i="11"/>
  <c r="R236" i="1"/>
  <c r="BB236" i="1"/>
  <c r="AK236" i="1"/>
  <c r="AL236" i="1"/>
  <c r="AP236" i="1"/>
  <c r="BR236" i="1"/>
  <c r="BS236" i="1"/>
  <c r="A237" i="1"/>
  <c r="C237" i="1"/>
  <c r="G237" i="1"/>
  <c r="K232" i="11"/>
  <c r="L232" i="11"/>
  <c r="R237" i="1"/>
  <c r="BB237" i="1"/>
  <c r="AK237" i="1"/>
  <c r="AL237" i="1"/>
  <c r="AP237" i="1"/>
  <c r="BR237" i="1"/>
  <c r="BS237" i="1"/>
  <c r="A238" i="1"/>
  <c r="C238" i="1"/>
  <c r="G238" i="1"/>
  <c r="K233" i="11"/>
  <c r="R238" i="1"/>
  <c r="BB238" i="1"/>
  <c r="AK238" i="1"/>
  <c r="AL238" i="1"/>
  <c r="AP238" i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BR240" i="1"/>
  <c r="BS240" i="1"/>
  <c r="A241" i="1"/>
  <c r="C241" i="1"/>
  <c r="G241" i="1"/>
  <c r="M241" i="1" a="1"/>
  <c r="M241" i="1" s="1"/>
  <c r="N241" i="1" a="1"/>
  <c r="N241" i="1" s="1"/>
  <c r="R241" i="1"/>
  <c r="R238" i="11" s="1"/>
  <c r="BB241" i="1"/>
  <c r="AK241" i="1"/>
  <c r="AL241" i="1"/>
  <c r="AP241" i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R239" i="11" s="1"/>
  <c r="BB242" i="1"/>
  <c r="AK242" i="1"/>
  <c r="K240" i="10" s="1"/>
  <c r="AL242" i="1"/>
  <c r="AP242" i="1"/>
  <c r="BR242" i="1"/>
  <c r="BS242" i="1"/>
  <c r="A243" i="1"/>
  <c r="C243" i="1"/>
  <c r="G243" i="1"/>
  <c r="K238" i="11"/>
  <c r="N243" i="1" a="1"/>
  <c r="N243" i="1" s="1"/>
  <c r="L238" i="11" s="1"/>
  <c r="R243" i="1"/>
  <c r="R240" i="11" s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R241" i="11" s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R242" i="11" s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R243" i="11" s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R283" i="1"/>
  <c r="BB283" i="1"/>
  <c r="AK283" i="1"/>
  <c r="K281" i="10" s="1"/>
  <c r="AL283" i="1"/>
  <c r="AP283" i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R285" i="1"/>
  <c r="BB285" i="1"/>
  <c r="AK285" i="1"/>
  <c r="K283" i="10" s="1"/>
  <c r="AL285" i="1"/>
  <c r="AP285" i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AL301" i="1"/>
  <c r="AP301" i="1"/>
  <c r="M299" i="10" s="1"/>
  <c r="BR301" i="1"/>
  <c r="BS301" i="1"/>
  <c r="A302" i="1"/>
  <c r="C302" i="1"/>
  <c r="G302" i="1"/>
  <c r="M302" i="1" a="1"/>
  <c r="M302" i="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BR313" i="1"/>
  <c r="BS313" i="1"/>
  <c r="A314" i="1"/>
  <c r="C314" i="1"/>
  <c r="G314" i="1"/>
  <c r="M314" i="1" a="1"/>
  <c r="M314" i="1" s="1"/>
  <c r="K309" i="11" s="1"/>
  <c r="N314" i="1" a="1"/>
  <c r="N314" i="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R324" i="1"/>
  <c r="BB324" i="1"/>
  <c r="AK324" i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N346" i="1" a="1"/>
  <c r="N346" i="1" s="1"/>
  <c r="R346" i="1"/>
  <c r="BB346" i="1"/>
  <c r="AK346" i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N411" i="1" a="1"/>
  <c r="N411" i="1" s="1"/>
  <c r="R411" i="1"/>
  <c r="BB411" i="1"/>
  <c r="AK411" i="1"/>
  <c r="AL411" i="1"/>
  <c r="AP411" i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N459" i="1" a="1"/>
  <c r="N459" i="1" s="1"/>
  <c r="R459" i="1"/>
  <c r="BB459" i="1"/>
  <c r="AK459" i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N475" i="1" a="1"/>
  <c r="N475" i="1" s="1"/>
  <c r="R475" i="1"/>
  <c r="BB475" i="1"/>
  <c r="AK475" i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AL490" i="1"/>
  <c r="AP490" i="1"/>
  <c r="M488" i="10" s="1"/>
  <c r="BR490" i="1"/>
  <c r="BS490" i="1"/>
  <c r="A491" i="1"/>
  <c r="C491" i="1"/>
  <c r="G491" i="1"/>
  <c r="M491" i="1" a="1"/>
  <c r="M491" i="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N501" i="1" a="1"/>
  <c r="N501" i="1" s="1"/>
  <c r="R501" i="1"/>
  <c r="BB501" i="1"/>
  <c r="AK501" i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N534" i="1" a="1"/>
  <c r="N534" i="1" s="1"/>
  <c r="R534" i="1"/>
  <c r="BB534" i="1"/>
  <c r="AK534" i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R611" i="1"/>
  <c r="BB611" i="1"/>
  <c r="AK611" i="1"/>
  <c r="K609" i="10" s="1"/>
  <c r="AL611" i="1"/>
  <c r="AP611" i="1"/>
  <c r="BR611" i="1"/>
  <c r="BS611" i="1"/>
  <c r="A612" i="1"/>
  <c r="C612" i="1"/>
  <c r="G612" i="1"/>
  <c r="M612" i="1" a="1"/>
  <c r="M612" i="1" s="1"/>
  <c r="N612" i="1" a="1"/>
  <c r="N612" i="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35" i="11" l="1"/>
  <c r="R234" i="11"/>
  <c r="R233" i="11"/>
  <c r="R230" i="11"/>
  <c r="R231" i="11"/>
  <c r="R228" i="11"/>
  <c r="R225" i="11"/>
  <c r="M235" i="10"/>
  <c r="M234" i="10"/>
  <c r="K235" i="10"/>
  <c r="M452" i="10"/>
  <c r="L278" i="11"/>
  <c r="L287" i="11"/>
  <c r="L282" i="11"/>
  <c r="K315" i="10"/>
  <c r="M544" i="10"/>
  <c r="M231" i="10"/>
  <c r="M230" i="10"/>
  <c r="K231" i="10"/>
  <c r="K230" i="10"/>
  <c r="M538" i="10"/>
  <c r="R194" i="11"/>
  <c r="R193" i="11"/>
  <c r="M409" i="10"/>
  <c r="M410" i="10"/>
  <c r="M228" i="10"/>
  <c r="K228" i="10"/>
  <c r="M239" i="10"/>
  <c r="K236" i="11"/>
  <c r="K239" i="10"/>
  <c r="L236" i="11"/>
  <c r="L728" i="11"/>
  <c r="L720" i="11"/>
  <c r="L656" i="11"/>
  <c r="L646" i="11"/>
  <c r="L631" i="11"/>
  <c r="L725" i="11"/>
  <c r="L676" i="11"/>
  <c r="L671" i="11"/>
  <c r="L651" i="11"/>
  <c r="L641" i="11"/>
  <c r="L636" i="11"/>
  <c r="L626" i="11"/>
  <c r="L621" i="11"/>
  <c r="L616" i="11"/>
  <c r="L611" i="11"/>
  <c r="L606" i="11"/>
  <c r="L601" i="11"/>
  <c r="L596" i="11"/>
  <c r="L591" i="11"/>
  <c r="K226" i="10"/>
  <c r="K225" i="10"/>
  <c r="M218" i="10"/>
  <c r="K328" i="10"/>
  <c r="L235" i="11"/>
  <c r="L234" i="11"/>
  <c r="M226" i="10"/>
  <c r="M225" i="10"/>
  <c r="K208" i="10"/>
  <c r="M424" i="10"/>
  <c r="L199" i="11"/>
  <c r="K199" i="11"/>
  <c r="K218" i="10"/>
  <c r="M208" i="10"/>
  <c r="K227" i="10"/>
  <c r="R195" i="11"/>
  <c r="R161" i="11"/>
  <c r="K164" i="10"/>
  <c r="M227" i="10"/>
  <c r="K224" i="11"/>
  <c r="R180" i="11"/>
  <c r="M164" i="10"/>
  <c r="L197" i="11"/>
  <c r="M238" i="10"/>
  <c r="K235" i="11"/>
  <c r="K234" i="11"/>
  <c r="R218" i="11"/>
  <c r="R208" i="11"/>
  <c r="R188" i="11"/>
  <c r="K179" i="11"/>
  <c r="R732" i="11"/>
  <c r="R224" i="11"/>
  <c r="K198" i="11"/>
  <c r="K168" i="11"/>
  <c r="I201" i="11"/>
  <c r="F204" i="10"/>
  <c r="E197" i="12"/>
  <c r="K454" i="11"/>
  <c r="K506" i="10"/>
  <c r="K529" i="11"/>
  <c r="K465" i="11"/>
  <c r="K237" i="10"/>
  <c r="K236" i="10"/>
  <c r="K461" i="10"/>
  <c r="M237" i="10"/>
  <c r="M236" i="10"/>
  <c r="M631" i="10"/>
  <c r="M348" i="10"/>
  <c r="L349" i="11"/>
  <c r="L319" i="11"/>
  <c r="K299" i="10"/>
  <c r="K344" i="10"/>
  <c r="M332" i="10"/>
  <c r="M363" i="10"/>
  <c r="K457" i="10"/>
  <c r="K401" i="10"/>
  <c r="M455" i="10"/>
  <c r="K499" i="10"/>
  <c r="M240" i="10"/>
  <c r="K473" i="10"/>
  <c r="K486" i="11"/>
  <c r="K369" i="11"/>
  <c r="K490" i="10"/>
  <c r="M585" i="10"/>
  <c r="BQ159" i="1"/>
  <c r="BQ160" i="1"/>
  <c r="R212" i="11"/>
  <c r="R213" i="11"/>
  <c r="R210" i="11"/>
  <c r="K470" i="11"/>
  <c r="K496" i="10"/>
  <c r="M342" i="10"/>
  <c r="M586" i="10"/>
  <c r="M588" i="10"/>
  <c r="K322" i="10"/>
  <c r="M405" i="10"/>
  <c r="M368" i="10"/>
  <c r="M313" i="10"/>
  <c r="M252" i="10"/>
  <c r="L730" i="11"/>
  <c r="L717" i="11"/>
  <c r="L712" i="11"/>
  <c r="K521" i="10"/>
  <c r="K496" i="11"/>
  <c r="K469" i="11"/>
  <c r="M350" i="10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417" i="10"/>
  <c r="K507" i="11"/>
  <c r="K428" i="11"/>
  <c r="K417" i="11"/>
  <c r="K406" i="11"/>
  <c r="K362" i="11"/>
  <c r="K351" i="11"/>
  <c r="K332" i="11"/>
  <c r="M311" i="10"/>
  <c r="M281" i="10"/>
  <c r="M609" i="10"/>
  <c r="M583" i="10"/>
  <c r="K532" i="10"/>
  <c r="K358" i="10"/>
  <c r="K488" i="10"/>
  <c r="M383" i="10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M291" i="10"/>
  <c r="L334" i="11"/>
  <c r="K429" i="10"/>
  <c r="M283" i="10"/>
  <c r="M397" i="10"/>
  <c r="M401" i="10"/>
  <c r="K533" i="10"/>
  <c r="K513" i="10"/>
  <c r="K367" i="10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K204" i="10" l="1"/>
  <c r="N25" i="10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<sst xmlns="http://schemas.openxmlformats.org/spreadsheetml/2006/main" count="9603" uniqueCount="1617">
  <si>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</si>
  <si>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</si>
  <si>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</si>
  <si>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</si>
  <si>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</si>
  <si>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</si>
  <si>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</si>
  <si>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</si>
  <si>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</si>
  <si>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</si>
  <si>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</si>
  <si>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</si>
  <si>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</si>
  <si>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</si>
  <si>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</si>
  <si>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</si>
  <si>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</si>
  <si>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</si>
  <si>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</si>
  <si>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</si>
  <si>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</si>
  <si>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</si>
  <si>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</si>
  <si>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</si>
  <si>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</si>
  <si>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</si>
  <si>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</si>
  <si>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</si>
  <si>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</si>
  <si>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</si>
  <si>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</si>
  <si>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</si>
  <si>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</si>
  <si>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</si>
  <si>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</si>
  <si>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</si>
  <si>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</si>
  <si>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</si>
  <si>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</si>
  <si>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</si>
  <si>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</si>
  <si>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</si>
  <si>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</si>
  <si>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</si>
  <si>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</si>
  <si>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</si>
  <si>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</si>
  <si>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</si>
  <si>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</si>
  <si>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</si>
  <si>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</si>
  <si>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</si>
  <si>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</si>
  <si>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</si>
  <si>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</si>
  <si>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</si>
  <si>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</si>
  <si>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</si>
  <si>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</si>
  <si>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</si>
  <si>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</si>
  <si>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</si>
  <si>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</si>
  <si>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</si>
  <si>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</si>
  <si>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</si>
  <si>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</si>
  <si>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</si>
  <si>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</si>
  <si>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</si>
  <si>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</si>
  <si>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</si>
  <si>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</si>
  <si>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</si>
  <si>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</si>
  <si>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</si>
  <si>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</si>
  <si>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</si>
  <si>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</si>
  <si>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</si>
  <si>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</si>
  <si>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</si>
  <si>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</si>
  <si>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</si>
  <si>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</si>
  <si>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</si>
  <si>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</si>
  <si>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</si>
  <si>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</si>
  <si>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</si>
  <si>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</si>
  <si>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</si>
  <si>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</si>
  <si>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</si>
  <si>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</si>
  <si>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</si>
  <si>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</si>
  <si>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</si>
  <si>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</si>
  <si>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</si>
  <si>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</si>
  <si>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</si>
  <si>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</si>
  <si>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</si>
  <si>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</si>
  <si>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</si>
  <si>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</si>
  <si>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</si>
  <si>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</si>
  <si>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</si>
  <si>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</si>
  <si>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</si>
  <si>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</si>
  <si>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</si>
  <si>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</si>
  <si>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</si>
  <si>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</si>
  <si>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</si>
  <si>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</si>
  <si>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</si>
  <si>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</si>
  <si>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</si>
  <si>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</si>
  <si>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</si>
  <si>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</si>
  <si>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</si>
  <si>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</si>
  <si>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</si>
  <si>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</si>
  <si>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</si>
  <si>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</si>
  <si>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</si>
  <si>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</si>
  <si>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</si>
  <si>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</si>
  <si>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</si>
  <si>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</si>
  <si>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</si>
  <si>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</si>
  <si>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</si>
  <si>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</si>
  <si>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</si>
  <si>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</si>
  <si>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</si>
  <si>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</si>
  <si>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</si>
  <si>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</si>
  <si>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</si>
  <si>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</si>
  <si>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</si>
  <si>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</si>
  <si>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</si>
  <si>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</si>
  <si>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</si>
  <si>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</si>
  <si>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</si>
  <si>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</si>
  <si>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</si>
  <si>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</si>
  <si>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</si>
  <si>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</si>
  <si>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</si>
  <si>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</si>
  <si>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</si>
  <si>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</si>
  <si>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</si>
  <si>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</si>
  <si>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</si>
  <si>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</si>
  <si>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</si>
  <si>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</si>
  <si>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</si>
  <si>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</si>
  <si>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</si>
  <si>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</si>
  <si>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</si>
  <si>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</si>
  <si>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</si>
  <si>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</si>
  <si>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</si>
  <si>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</si>
  <si>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</si>
  <si>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</si>
  <si>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</si>
  <si>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</si>
  <si>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</si>
  <si>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</si>
  <si>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</si>
  <si>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</si>
  <si>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</si>
  <si>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</si>
  <si>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</si>
  <si>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</si>
  <si>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</si>
  <si>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</si>
  <si>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</si>
  <si>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</si>
  <si>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</si>
  <si>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</si>
  <si>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</si>
  <si>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</si>
  <si>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</si>
  <si>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</si>
  <si>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</si>
  <si>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</si>
  <si>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</si>
  <si>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</si>
  <si>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</si>
  <si>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</si>
  <si>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</si>
  <si>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</si>
  <si>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</si>
  <si>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</si>
  <si>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</si>
  <si>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</si>
  <si>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</si>
  <si>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</si>
  <si>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</si>
  <si>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</si>
  <si>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</si>
  <si>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</si>
  <si>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</si>
  <si>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</si>
  <si>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</si>
  <si>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</si>
  <si>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</si>
  <si>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</si>
  <si>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</si>
  <si>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</si>
  <si>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</si>
  <si>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</si>
  <si>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</si>
  <si>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</si>
  <si>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</si>
  <si>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</si>
  <si>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</si>
  <si>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</si>
  <si>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</si>
  <si>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</si>
  <si>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</si>
  <si>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</si>
  <si>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</si>
  <si>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</si>
  <si>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</si>
  <si>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</si>
  <si>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</si>
  <si>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</si>
  <si>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</si>
  <si>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</si>
  <si>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</si>
  <si>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</si>
  <si>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</si>
  <si>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</si>
  <si>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</si>
  <si>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</si>
  <si>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</si>
  <si>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</si>
  <si>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</si>
  <si>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</si>
  <si>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</si>
  <si>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</si>
  <si>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</si>
  <si>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</si>
  <si>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</si>
  <si>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</si>
  <si>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</si>
  <si>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</si>
  <si>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</si>
  <si>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</si>
  <si>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</si>
  <si>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</si>
  <si>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</si>
  <si>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</si>
  <si>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</si>
  <si>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</si>
  <si>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</si>
  <si>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</si>
  <si>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</si>
  <si>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</si>
  <si>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</si>
  <si>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</si>
  <si>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</si>
  <si>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</si>
  <si>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</si>
  <si>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</si>
  <si>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</si>
  <si>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</si>
  <si>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</si>
  <si>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</si>
  <si>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</si>
  <si>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</si>
  <si>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</si>
  <si>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</si>
  <si>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</si>
  <si>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</si>
  <si>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</si>
  <si>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</si>
  <si>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</si>
  <si>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</si>
  <si>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</si>
  <si>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</si>
  <si>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</si>
  <si>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</si>
  <si>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</si>
  <si>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</si>
  <si>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</si>
  <si>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</si>
  <si>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</si>
  <si>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</si>
  <si>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</si>
  <si>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</si>
  <si>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</si>
  <si>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</si>
  <si>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</si>
  <si>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</si>
  <si>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</si>
  <si>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</si>
  <si>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</si>
  <si>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</si>
  <si>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</si>
  <si>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</si>
  <si>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</si>
  <si>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</si>
  <si>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</si>
  <si>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</si>
  <si>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</si>
  <si>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</si>
  <si>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</si>
  <si>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</si>
  <si>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</si>
  <si>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</si>
  <si>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</si>
  <si>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</si>
  <si>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</si>
  <si>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</si>
  <si>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</si>
  <si>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</si>
  <si>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</si>
  <si>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</si>
  <si>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</si>
  <si>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</si>
  <si>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</si>
  <si>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</si>
  <si>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</si>
  <si>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</si>
  <si>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</si>
  <si>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</si>
  <si>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</si>
  <si>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</si>
  <si>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</si>
  <si>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</si>
  <si>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</si>
  <si>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</si>
  <si>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</si>
  <si>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</si>
  <si>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</si>
  <si>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</si>
  <si>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</si>
  <si>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</si>
  <si>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</si>
  <si>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</si>
  <si>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</si>
  <si>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</si>
  <si>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</si>
  <si>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</si>
  <si>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</si>
  <si>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</si>
  <si>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</si>
  <si>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</si>
  <si>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</si>
  <si>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</si>
  <si>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</si>
  <si>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</si>
  <si>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</si>
  <si>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</si>
  <si>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</si>
  <si>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</si>
  <si>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</si>
  <si>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</si>
  <si>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</si>
  <si>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</si>
  <si>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</si>
  <si>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</si>
  <si>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</si>
  <si>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</si>
  <si>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</si>
  <si>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</si>
  <si>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</si>
  <si>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</si>
  <si>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</si>
  <si>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</si>
  <si>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</si>
  <si>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</si>
  <si>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</si>
  <si>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</si>
  <si>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</si>
  <si>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</si>
  <si>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</si>
  <si>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</si>
  <si>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</si>
  <si>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</si>
  <si>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</si>
  <si>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</si>
  <si>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</si>
  <si>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</si>
  <si>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</si>
  <si>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</si>
  <si>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</si>
  <si>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</si>
  <si>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</si>
  <si>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</si>
  <si>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</si>
  <si>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</si>
  <si>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</si>
  <si>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</si>
  <si>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</si>
  <si>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</si>
  <si>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</si>
  <si>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</si>
  <si>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</si>
  <si>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</si>
  <si>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</si>
  <si>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</si>
  <si>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</si>
  <si>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</si>
  <si>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</si>
  <si>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</si>
  <si>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</si>
  <si>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</si>
  <si>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</si>
  <si>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</si>
  <si>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</si>
  <si>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</si>
  <si>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</si>
  <si>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</si>
  <si>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</si>
  <si>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</si>
  <si>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</si>
  <si>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</si>
  <si>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</si>
  <si>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</si>
  <si>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</si>
  <si>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</si>
  <si>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</si>
  <si>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</si>
  <si>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</si>
  <si>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</si>
  <si>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</si>
  <si>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</si>
  <si>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</si>
  <si>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</si>
  <si>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</si>
  <si>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</si>
  <si>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</si>
  <si>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</si>
  <si>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</si>
  <si>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</si>
  <si>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</si>
  <si>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</si>
  <si>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</si>
  <si>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</si>
  <si>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</si>
  <si>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</si>
  <si>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</si>
  <si>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</si>
  <si>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</si>
  <si>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</si>
  <si>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</si>
  <si>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</si>
  <si>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</si>
  <si>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</si>
  <si>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</si>
  <si>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</si>
  <si>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</si>
  <si>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</si>
  <si>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</si>
  <si>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</si>
  <si>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</si>
  <si>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</si>
  <si>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</si>
  <si>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</si>
  <si>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</si>
  <si>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</si>
  <si>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</si>
  <si>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</si>
  <si>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</si>
  <si>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</si>
  <si>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</si>
  <si>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</si>
  <si>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</si>
  <si>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</si>
  <si>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</si>
  <si>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</si>
  <si>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</si>
  <si>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</si>
  <si>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</si>
  <si>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</si>
  <si>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</si>
  <si>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</si>
  <si>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</si>
  <si>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</si>
  <si>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</si>
  <si>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</si>
  <si>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</si>
  <si>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</si>
  <si>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</si>
  <si>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</si>
  <si>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</si>
  <si>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</si>
  <si>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</si>
  <si>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</si>
  <si>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</si>
  <si>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</si>
  <si>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</si>
  <si>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</si>
  <si>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</si>
  <si>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</si>
  <si>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</si>
  <si>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</si>
  <si>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</si>
  <si>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</si>
  <si>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</si>
  <si>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</si>
  <si>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</si>
  <si>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</si>
  <si>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</si>
  <si>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</si>
  <si>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</si>
  <si>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</si>
  <si>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</si>
  <si>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</si>
  <si>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</si>
  <si>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</si>
  <si>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</si>
  <si>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</si>
  <si>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</si>
  <si>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</si>
  <si>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</si>
  <si>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</si>
  <si>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</si>
  <si>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</si>
  <si>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</si>
  <si>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</si>
  <si>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</si>
  <si>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</si>
  <si>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</si>
  <si>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</si>
  <si>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</si>
  <si>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</si>
  <si>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</si>
  <si>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</si>
  <si>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</si>
  <si>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</si>
  <si>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</si>
  <si>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</si>
  <si>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</si>
  <si>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</si>
  <si>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</si>
  <si>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</si>
  <si>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</si>
  <si>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</si>
  <si>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</si>
  <si>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</si>
  <si>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</si>
  <si>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</si>
  <si>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</si>
  <si>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</si>
  <si>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</si>
  <si>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</si>
  <si>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</si>
  <si>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</si>
  <si>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</si>
  <si>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</si>
  <si>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</si>
  <si>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</si>
  <si>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</si>
  <si>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</si>
  <si>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</si>
  <si>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</si>
  <si>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</si>
  <si>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</si>
  <si>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</si>
  <si>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</si>
  <si>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</si>
  <si>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</si>
  <si>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</si>
  <si>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</si>
  <si>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</si>
  <si>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</si>
  <si>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</si>
  <si>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</si>
  <si>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</si>
  <si>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</si>
  <si>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</si>
  <si>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</si>
  <si>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</si>
  <si>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</si>
  <si>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</si>
  <si>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</si>
  <si>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</si>
  <si>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</si>
  <si>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</si>
  <si>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</si>
  <si>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</si>
  <si>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</si>
  <si>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</si>
  <si>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</si>
  <si>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</si>
  <si>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</si>
  <si>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</si>
  <si>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</si>
  <si>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</si>
  <si>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</si>
  <si>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</si>
  <si>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</si>
  <si>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</si>
  <si>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</si>
  <si>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</si>
  <si>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</si>
  <si>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</si>
  <si>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</si>
  <si>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</si>
  <si>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</si>
  <si>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</si>
  <si>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</si>
  <si>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</si>
  <si>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</si>
  <si>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</si>
  <si>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</si>
  <si>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</si>
  <si>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</si>
  <si>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</si>
  <si>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</si>
  <si>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</si>
  <si>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</si>
  <si>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</si>
  <si>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</si>
  <si>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</si>
  <si>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</si>
  <si>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</si>
  <si>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</si>
  <si>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</si>
  <si>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</si>
  <si>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</si>
  <si>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</si>
  <si>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</si>
  <si>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</si>
  <si>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</si>
  <si>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</si>
  <si>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</si>
  <si>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</si>
  <si>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</si>
  <si>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</si>
  <si>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</si>
  <si>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</si>
  <si>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</si>
  <si>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</si>
  <si>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</si>
  <si>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</si>
  <si>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</si>
  <si>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</si>
  <si>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</si>
  <si>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</si>
  <si>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</si>
  <si>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</si>
  <si>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</si>
  <si>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</si>
  <si>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</si>
  <si>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</si>
  <si>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</si>
  <si>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</si>
  <si>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</si>
  <si>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</si>
  <si>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</si>
  <si>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</si>
  <si>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</si>
  <si>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</si>
  <si>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</si>
  <si>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</si>
  <si>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</si>
  <si>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</si>
  <si>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</si>
  <si>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</si>
  <si>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</si>
  <si>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</si>
  <si>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</si>
  <si>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</si>
  <si>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</si>
  <si>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</si>
  <si>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</si>
  <si>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</si>
  <si>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</si>
  <si>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</si>
  <si>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</si>
  <si>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</si>
  <si>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</si>
  <si>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</si>
  <si>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</si>
  <si>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</si>
  <si>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</si>
  <si>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</si>
  <si>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</si>
  <si>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</si>
  <si>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</si>
  <si>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</si>
  <si>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</si>
  <si>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</si>
  <si>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</si>
  <si>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</si>
  <si>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</si>
  <si>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</si>
  <si>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</si>
  <si>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</si>
  <si>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</si>
  <si>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</si>
  <si>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</si>
  <si>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</si>
  <si>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</si>
  <si>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</si>
  <si>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</si>
  <si>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</si>
  <si>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</si>
  <si>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</si>
  <si>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</si>
  <si>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</si>
  <si>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</si>
  <si>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</si>
  <si>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</si>
  <si>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</si>
  <si>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</si>
  <si>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</si>
  <si>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</si>
  <si>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</si>
  <si>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</si>
  <si>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</si>
  <si>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</si>
  <si>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</si>
  <si>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</si>
  <si>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</si>
  <si>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</si>
  <si>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</si>
  <si>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</si>
  <si>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</si>
  <si>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</si>
  <si>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</si>
  <si>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</si>
  <si>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</si>
  <si>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</si>
  <si>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</si>
  <si>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</si>
  <si>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</si>
  <si>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</si>
  <si>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</si>
  <si>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</si>
  <si>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</si>
  <si>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</si>
  <si>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</si>
  <si>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</si>
  <si>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</si>
  <si>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</si>
  <si>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</si>
  <si>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</si>
  <si>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</si>
  <si>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</si>
  <si>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</si>
  <si>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</si>
  <si>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</si>
  <si>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</si>
  <si>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</si>
  <si>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</si>
  <si>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</si>
  <si>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</si>
  <si>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</si>
  <si>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</si>
  <si>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</si>
  <si>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</si>
  <si>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</si>
  <si>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</si>
  <si>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</si>
  <si>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</si>
  <si>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</si>
  <si>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</si>
  <si>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</si>
  <si>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</si>
  <si>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</si>
  <si>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</si>
  <si>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</si>
  <si>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</si>
  <si>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</si>
  <si>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</si>
  <si>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</si>
  <si>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</si>
  <si>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</si>
  <si>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</si>
  <si>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</si>
  <si>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</si>
  <si>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</si>
  <si>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</si>
  <si>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</si>
  <si>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</si>
  <si>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</si>
  <si>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</si>
  <si>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</si>
  <si>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</si>
  <si>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</si>
  <si>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</si>
  <si>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</si>
  <si>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</si>
  <si>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</si>
  <si>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</si>
  <si>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</si>
  <si>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</si>
  <si>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</si>
  <si>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</si>
  <si>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</si>
  <si>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</si>
  <si>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</si>
  <si>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</si>
  <si>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</si>
  <si>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</si>
  <si>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</si>
  <si>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</si>
  <si>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</si>
  <si>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</si>
  <si>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</si>
  <si>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</si>
  <si>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</si>
  <si>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</si>
  <si>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</si>
  <si>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</si>
  <si>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</si>
  <si>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</si>
  <si>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</si>
  <si>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</si>
  <si>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</si>
  <si>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</si>
  <si>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</si>
  <si>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</si>
  <si>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</si>
  <si>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</si>
  <si>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</si>
  <si>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</si>
  <si>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</si>
  <si>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</si>
  <si>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</si>
  <si>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</si>
  <si>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</si>
  <si>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</si>
  <si>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</si>
  <si>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</si>
  <si>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</si>
  <si>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</si>
  <si>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</si>
  <si>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</si>
  <si>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</si>
  <si>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</si>
  <si>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</si>
  <si>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</si>
  <si>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</si>
  <si>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</si>
  <si>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</si>
  <si>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</si>
  <si>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</si>
  <si>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</si>
  <si>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</si>
  <si>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</si>
  <si>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</si>
  <si>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</si>
  <si>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</si>
  <si>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</si>
  <si>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</si>
  <si>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</si>
  <si>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</si>
  <si>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</si>
  <si>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</si>
  <si>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</si>
  <si>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</si>
  <si>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</si>
  <si>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</si>
  <si>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</si>
  <si>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</si>
  <si>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</si>
  <si>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</si>
  <si>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</si>
  <si>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</si>
  <si>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</si>
  <si>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</si>
  <si>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</si>
  <si>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</si>
  <si>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</si>
  <si>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</si>
  <si>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</si>
  <si>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</si>
  <si>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</si>
  <si>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</si>
  <si>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</si>
  <si>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</si>
  <si>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</si>
  <si>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</si>
  <si>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</si>
  <si>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</si>
  <si>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</si>
  <si>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</si>
  <si>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</si>
  <si>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</si>
  <si>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</si>
  <si>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</si>
  <si>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</si>
  <si>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</si>
  <si>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</si>
  <si>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</si>
  <si>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</si>
  <si>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</si>
  <si>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</si>
  <si>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</si>
  <si>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</si>
  <si>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</si>
  <si>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</si>
  <si>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</si>
  <si>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</si>
  <si>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</si>
  <si>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</si>
  <si>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</si>
  <si>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</si>
  <si>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</si>
  <si>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</si>
  <si>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</si>
  <si>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</si>
  <si>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</si>
  <si>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</si>
  <si>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</si>
  <si>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</si>
  <si>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</si>
  <si>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</si>
  <si>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</si>
  <si>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</si>
  <si>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</si>
  <si>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</si>
  <si>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</si>
  <si>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</si>
  <si>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</si>
  <si>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</si>
  <si>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</si>
  <si>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</si>
  <si>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</si>
  <si>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</si>
  <si>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</si>
  <si>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</si>
  <si>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</si>
  <si>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</si>
  <si>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</si>
  <si>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</si>
  <si>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</si>
  <si>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</si>
  <si>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</si>
  <si>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</si>
  <si>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</si>
  <si>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</si>
  <si>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</si>
  <si>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</si>
  <si>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</si>
  <si>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</si>
  <si>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</si>
  <si>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</si>
  <si>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</si>
  <si>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</si>
  <si>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</si>
  <si>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</si>
  <si>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</si>
  <si>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</si>
  <si>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</si>
  <si>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</si>
  <si>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</si>
  <si>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</si>
  <si>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</si>
  <si>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</si>
  <si>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</si>
  <si>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</si>
  <si>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</si>
  <si>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</si>
  <si>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</si>
  <si>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</si>
  <si>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</si>
  <si>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</si>
  <si>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</si>
  <si>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</si>
  <si>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</si>
  <si>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</si>
  <si>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</si>
  <si>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</si>
  <si>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</si>
  <si>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</si>
  <si>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</si>
  <si>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</si>
  <si>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</si>
  <si>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</si>
  <si>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</si>
  <si>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</si>
  <si>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</si>
  <si>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</si>
  <si>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</si>
  <si>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</si>
  <si>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</si>
  <si>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</si>
  <si>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</si>
  <si>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</si>
  <si>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</si>
  <si>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</si>
  <si>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</si>
  <si>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</si>
  <si>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</si>
  <si>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</si>
  <si>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</si>
  <si>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</si>
  <si>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</si>
  <si>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</si>
  <si>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</si>
  <si>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</si>
  <si>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</si>
  <si>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</si>
  <si>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</si>
  <si>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</si>
  <si>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</si>
  <si>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</si>
  <si>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</si>
  <si>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</si>
  <si>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</si>
  <si>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</si>
  <si>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</si>
  <si>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</si>
  <si>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</si>
  <si>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</si>
  <si>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</si>
  <si>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</si>
  <si>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</si>
  <si>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</si>
  <si>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</si>
  <si>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</si>
  <si>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</si>
  <si>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</si>
  <si>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</si>
  <si>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</si>
  <si>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</si>
  <si>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</si>
  <si>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</si>
  <si>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</si>
  <si>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</si>
  <si>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</si>
  <si>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</si>
  <si>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</si>
  <si>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</si>
  <si>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</si>
  <si>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</si>
  <si>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</si>
  <si>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</si>
  <si>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</si>
  <si>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</si>
  <si>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</si>
  <si>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</si>
  <si>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</si>
  <si>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</si>
  <si>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</si>
  <si>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</si>
  <si>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</si>
  <si>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</si>
  <si>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</si>
  <si>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</si>
  <si>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</si>
  <si>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</si>
  <si>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</si>
  <si>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</si>
  <si>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</si>
  <si>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</si>
  <si>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</si>
  <si>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</si>
  <si>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</si>
  <si>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</si>
  <si>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</si>
  <si>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</si>
  <si>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</si>
  <si>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</si>
  <si>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</si>
  <si>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</si>
  <si>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</si>
  <si>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</si>
  <si>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</si>
  <si>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</si>
  <si>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</si>
  <si>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</si>
  <si>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</si>
  <si>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</si>
  <si>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</si>
  <si>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</si>
  <si>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</si>
  <si>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</si>
  <si>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</si>
  <si>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</si>
  <si>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</si>
  <si>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</si>
  <si>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</si>
  <si>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</si>
  <si>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</si>
  <si>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</si>
  <si>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</si>
  <si>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</si>
  <si>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</si>
  <si>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</si>
  <si>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</si>
  <si>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</si>
  <si>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</si>
  <si>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</si>
  <si>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</si>
  <si>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</si>
  <si>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</si>
  <si>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</si>
  <si>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</si>
  <si>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</si>
  <si>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</si>
  <si>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</si>
  <si>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</si>
  <si>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</si>
  <si>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</si>
  <si>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</si>
  <si>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</si>
  <si>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</si>
  <si>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</si>
  <si>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</si>
  <si>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</si>
  <si>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</si>
  <si>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</si>
  <si>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</si>
  <si>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</si>
  <si>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</si>
  <si>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</si>
  <si>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</si>
  <si>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</si>
  <si>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</si>
  <si>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</si>
  <si>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</si>
  <si>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</si>
  <si>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</si>
  <si>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</si>
  <si>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</si>
  <si>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</si>
  <si>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</si>
  <si>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</si>
  <si>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</si>
  <si>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</si>
  <si>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</si>
  <si>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</si>
  <si>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</si>
  <si>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</si>
  <si>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</si>
  <si>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</si>
  <si>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</si>
  <si>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</si>
  <si>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</si>
  <si>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</si>
  <si>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</si>
  <si>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</si>
  <si>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</si>
  <si>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</si>
  <si>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</si>
  <si>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</si>
  <si>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</si>
  <si>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</si>
  <si>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</si>
  <si>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</si>
  <si>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</si>
  <si>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</si>
  <si>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</si>
  <si>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</si>
  <si>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</si>
  <si>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</si>
  <si>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</si>
  <si>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</si>
  <si>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</si>
  <si>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</si>
  <si>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</si>
  <si>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</si>
  <si>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</si>
  <si>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</si>
  <si>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</si>
  <si>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</si>
  <si>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</si>
  <si>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</si>
  <si>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</si>
  <si>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</si>
  <si>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</si>
  <si>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</si>
  <si>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</si>
  <si>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</si>
  <si>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</si>
  <si>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</si>
  <si>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</si>
  <si>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</si>
  <si>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</si>
  <si>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</si>
  <si>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</si>
  <si>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</si>
  <si>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</si>
  <si>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</si>
  <si>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</si>
  <si>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</si>
  <si>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</si>
  <si>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</si>
  <si>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</si>
  <si>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</si>
  <si>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</si>
  <si>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</si>
  <si>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</si>
  <si>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</si>
  <si>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</si>
  <si>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</si>
  <si>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</si>
  <si>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</si>
  <si>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</si>
  <si>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</si>
  <si>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</si>
  <si>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</si>
  <si>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</si>
  <si>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</si>
  <si>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</si>
  <si>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</si>
  <si>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</si>
  <si>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</si>
  <si>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</si>
  <si>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</si>
  <si>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</si>
  <si>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</si>
  <si>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</si>
  <si>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</si>
  <si>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</si>
  <si>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</si>
  <si>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</si>
  <si>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</si>
  <si>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</si>
  <si>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</si>
  <si>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</si>
  <si>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</si>
  <si>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</si>
  <si>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</si>
  <si>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</si>
  <si>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</si>
  <si>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</si>
  <si>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</si>
  <si>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</si>
  <si>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</si>
  <si>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</si>
  <si>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</si>
  <si>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</si>
  <si>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</si>
  <si>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</si>
  <si>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</si>
  <si>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</si>
  <si>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</si>
  <si>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</si>
  <si>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</si>
  <si>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</si>
  <si>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</si>
  <si>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</si>
  <si>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</si>
  <si>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</si>
  <si>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</si>
  <si>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</si>
  <si>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</si>
  <si>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</si>
  <si>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</si>
  <si>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</si>
  <si>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</si>
  <si>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</si>
  <si>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</si>
  <si>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</si>
  <si>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</si>
  <si>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</si>
  <si>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</si>
  <si>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</si>
  <si>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</si>
  <si>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</si>
  <si>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</si>
  <si>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</si>
  <si>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</si>
  <si>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</si>
  <si>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</si>
  <si>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</si>
  <si>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</si>
  <si>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</si>
  <si>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</si>
  <si>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</si>
  <si>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</si>
  <si>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</si>
  <si>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</si>
  <si>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</si>
  <si>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</si>
  <si>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</si>
  <si>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</si>
  <si>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</si>
  <si>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</si>
  <si>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</si>
  <si>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</si>
  <si>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</si>
  <si>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</si>
  <si>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</si>
  <si>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</si>
  <si>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</si>
  <si>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</si>
  <si>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</si>
  <si>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</si>
  <si>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</si>
  <si>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</si>
  <si>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</si>
  <si>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</si>
  <si>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</si>
  <si>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</si>
  <si>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</si>
  <si>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</si>
  <si>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</si>
  <si>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</si>
  <si>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</si>
  <si>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</si>
  <si>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</si>
  <si>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</si>
  <si>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</si>
  <si>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</si>
  <si>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</si>
  <si>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</si>
  <si>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</si>
  <si>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</si>
  <si>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</si>
  <si>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</si>
  <si>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</si>
  <si>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</si>
  <si>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</si>
  <si>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</si>
  <si>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</si>
  <si>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</si>
  <si>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</si>
  <si>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</si>
  <si>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</si>
  <si>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</si>
  <si>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</si>
  <si>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</si>
  <si>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</si>
  <si>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</si>
  <si>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</si>
  <si>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</si>
  <si>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</si>
  <si>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</si>
  <si>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</si>
  <si>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</si>
  <si>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</si>
  <si>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</si>
  <si>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</si>
  <si>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</si>
  <si>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</si>
  <si>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</si>
  <si>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</si>
  <si>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</si>
  <si>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</si>
  <si>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</si>
  <si>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</si>
  <si>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</si>
  <si>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</si>
  <si>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</si>
  <si>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</si>
  <si>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</si>
  <si>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</si>
  <si>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</si>
  <si>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</si>
  <si>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</si>
  <si>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</si>
  <si>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</si>
  <si>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</si>
  <si>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</si>
  <si>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</si>
  <si>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</si>
  <si>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</si>
  <si>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</si>
  <si>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</si>
  <si>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</si>
  <si>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</si>
  <si>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</si>
  <si>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</si>
  <si>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</si>
  <si>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</si>
  <si>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</si>
  <si>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</si>
  <si>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</si>
  <si>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</si>
  <si>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</si>
  <si>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</si>
  <si>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</si>
  <si>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</si>
  <si>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</si>
  <si>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</si>
  <si>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</si>
  <si>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</si>
  <si>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</si>
  <si>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</si>
  <si>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</si>
  <si>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</si>
  <si>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</si>
  <si>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</si>
  <si>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</si>
  <si>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</si>
  <si>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</si>
  <si>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</si>
  <si>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</si>
  <si>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</si>
  <si>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</si>
  <si>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</si>
  <si>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</si>
  <si>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</si>
  <si>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</si>
  <si>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</si>
  <si>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</si>
  <si>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</si>
  <si>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</si>
  <si>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</si>
  <si>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</si>
  <si>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</si>
  <si>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</si>
  <si>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</si>
  <si>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</si>
  <si>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</si>
  <si>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</si>
  <si>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</si>
  <si>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</si>
  <si>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</si>
  <si>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</si>
  <si>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</si>
  <si>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</si>
  <si>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</si>
  <si>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</si>
  <si>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</si>
  <si>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</si>
  <si>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</si>
  <si>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</si>
  <si>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</si>
  <si>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</si>
  <si>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</si>
  <si>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</si>
  <si>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</si>
  <si>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</si>
  <si>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</si>
  <si>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</si>
  <si>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</si>
  <si>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</si>
  <si>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</si>
  <si>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</si>
  <si>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</si>
  <si>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</si>
  <si>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</si>
  <si>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</si>
  <si>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</si>
  <si>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</si>
  <si>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</si>
  <si>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</si>
  <si>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</si>
  <si>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</si>
  <si>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</si>
  <si>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</si>
  <si>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</si>
  <si>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</si>
  <si>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</si>
  <si>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</si>
  <si>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</si>
  <si>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</si>
  <si>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</si>
  <si>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</si>
  <si>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</si>
  <si>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</si>
  <si>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</si>
  <si>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</si>
  <si>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</si>
  <si>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</si>
  <si>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</si>
  <si>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</si>
  <si>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</si>
  <si>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</si>
  <si>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</si>
  <si>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</si>
  <si>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</si>
  <si>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</si>
  <si>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</si>
  <si>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</si>
  <si>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</si>
  <si>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</si>
  <si>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</si>
  <si>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</si>
  <si>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</si>
  <si>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</si>
  <si>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</si>
  <si>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</si>
  <si>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</si>
  <si>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</si>
  <si>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</si>
  <si>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</si>
  <si>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</si>
  <si>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</si>
  <si>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</si>
  <si>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</si>
  <si>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</si>
  <si>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</si>
  <si>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</si>
  <si>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</si>
  <si>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</si>
  <si>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</si>
  <si>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</si>
  <si>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</si>
  <si>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</si>
  <si>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</si>
  <si>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</si>
  <si>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</si>
  <si>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 xml:space="preserve">Solda depende de temperatura 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</si>
  <si>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</si>
  <si>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</si>
  <si>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</si>
  <si>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</si>
  <si>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</si>
  <si>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</si>
  <si>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</si>
  <si>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</si>
  <si>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</si>
  <si>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</si>
  <si>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</si>
  <si>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</si>
  <si>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</si>
  <si>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</si>
  <si>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</si>
  <si>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</si>
  <si>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</si>
  <si>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</si>
  <si>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</si>
  <si>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</si>
  <si>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</si>
  <si>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</si>
  <si>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</si>
  <si>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</si>
  <si>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</si>
  <si>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</si>
  <si>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</si>
  <si>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</si>
  <si>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</si>
  <si>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</si>
  <si>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</si>
  <si>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</si>
  <si>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</si>
  <si>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</si>
  <si>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</si>
  <si>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</si>
  <si>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</si>
  <si>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</si>
  <si>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</si>
  <si>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>TP pronta 08:02, em intervalo 11:45 ate 13hrs, segundo intervalo 14:25 ate 15:25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</si>
  <si>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</si>
  <si>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</si>
  <si>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</si>
  <si>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</si>
  <si>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</si>
  <si>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</si>
  <si>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</si>
  <si>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</si>
  <si>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</si>
  <si>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metro devido ter concedido 1hr de intervalo devido malha saturada, alto fluxo de trens na regiao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</si>
  <si>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</si>
  <si>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</si>
  <si>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</si>
  <si>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</si>
  <si>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</si>
  <si>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</si>
  <si>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>TP pronto 07:23, em intervalo 11;30 ate 13hrs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</si>
  <si>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</si>
  <si>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</si>
  <si>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</si>
  <si>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 xml:space="preserve">Descarga de dormentes   </t>
  </si>
  <si>
    <t>Descarga de 1 barra no km 244+040 (30min) e descarga de 1 barra no 244+620 (30min)</t>
  </si>
  <si>
    <t xml:space="preserve">Equipe pronta as 8h, sem oportunidade 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</si>
  <si>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</si>
  <si>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</si>
  <si>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</si>
  <si>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</si>
  <si>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</si>
  <si>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</si>
  <si>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</si>
  <si>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</si>
  <si>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</si>
  <si>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</si>
  <si>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</si>
  <si>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Posicionamento de tampões para retirada de restrição no km 391 / 386 / 374</t>
  </si>
  <si>
    <t>Serviços de socaria para retirada de restrição, considerando no km 332+000 / km 325+000 e km 323+000</t>
  </si>
  <si>
    <t>Alívio de tensão</t>
  </si>
  <si>
    <t>ZMO-2</t>
  </si>
  <si>
    <t>ZMO2</t>
  </si>
  <si>
    <t>Substituição de trilho</t>
  </si>
  <si>
    <t>ZMAN</t>
  </si>
  <si>
    <t>Puxamento da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</si>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</sst>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/>
    </xf>
    <xf numFmtId="0" fontId="27" fillId="15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37" dataDxfId="236" headerRowBorderDxfId="234" tableBorderDxfId="235" totalsRowBorderDxfId="233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32"/>
    <tableColumn id="11" xr3:uid="{33520CA5-F846-4E76-93B5-CB06B5FE2FAB}" name="Coordenação Cod" dataDxfId="231"/>
    <tableColumn id="2" xr3:uid="{C84FE88F-829A-43C2-9585-F43A9E153FAA}" name="Coordenação" dataDxfId="230"/>
    <tableColumn id="3" xr3:uid="{CF353A97-A9EF-46B5-8824-245D2CB759D0}" name="Gerência" dataDxfId="229"/>
    <tableColumn id="4" xr3:uid="{062C67FE-0D06-4582-BA9C-B087681F34EC}" name="SUB" dataDxfId="228"/>
    <tableColumn id="5" xr3:uid="{1DF130D1-4D15-4DFF-8266-F1B81CAA897E}" name="KM Inicio" dataDxfId="227"/>
    <tableColumn id="6" xr3:uid="{A344A0E9-F964-4FE5-9EB0-2661309404E9}" name="KM Fim" dataDxfId="226"/>
    <tableColumn id="7" xr3:uid="{B0ED4DF3-274E-46B6-A2D1-0985F47224C1}" name="Trecho" dataDxfId="225"/>
    <tableColumn id="8" xr3:uid="{1DE44FFC-B2F5-4DE5-A7E5-915DA69A16F8}" name="SB" dataDxfId="224"/>
    <tableColumn id="9" xr3:uid="{7841069B-E29E-4A5E-B561-931B24D14782}" name="NOME SUB" dataDxfId="223"/>
    <tableColumn id="10" xr3:uid="{01B251F8-5EA1-4C87-81E3-9BD14100B544}" name="Trecho Coordenação" dataDxfId="22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1"/>
    <tableColumn id="8" xr3:uid="{98E82858-1ECA-4DB3-8AE4-BBB972FC487D}" name="CORRELATO" dataDxfId="2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>
    <filterColumn colId="1">
      <filters>
        <dateGroupItem year="2025" month="10" day="15" dateTimeGrouping="day"/>
      </filters>
    </filterColumn>
  </autoFilter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G218" activePane="topRight" state="frozen"/>
      <selection pane="topRight" activeCell="M237" sqref="M237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28" t="s">
        <v>977</v>
      </c>
      <c r="C1" s="229"/>
      <c r="D1" s="229"/>
      <c r="E1" s="3"/>
      <c r="F1" s="228" t="s">
        <v>978</v>
      </c>
      <c r="G1" s="229"/>
      <c r="H1" s="230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31"/>
      <c r="AH1" s="5"/>
      <c r="AI1" s="238" t="s">
        <v>979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980</v>
      </c>
      <c r="BI1" s="244"/>
      <c r="BJ1" s="244"/>
      <c r="BK1" s="245"/>
      <c r="BL1" s="5"/>
      <c r="BM1" s="235" t="s">
        <v>981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8" t="s">
        <v>982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985</v>
      </c>
      <c r="AT2" s="239"/>
      <c r="AU2" s="239"/>
      <c r="AV2" s="239"/>
      <c r="AW2" s="239"/>
      <c r="AX2" s="239"/>
      <c r="AY2" s="242"/>
      <c r="AZ2" s="6"/>
      <c r="BA2" s="232" t="s">
        <v>986</v>
      </c>
      <c r="BB2" s="234"/>
      <c r="BC2" s="238" t="s">
        <v>983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32" t="s">
        <v>987</v>
      </c>
      <c r="AJ3" s="234"/>
      <c r="AK3" s="232" t="s">
        <v>988</v>
      </c>
      <c r="AL3" s="233"/>
      <c r="AM3" s="254"/>
      <c r="AN3" s="255"/>
      <c r="AO3" s="233"/>
      <c r="AP3" s="233"/>
      <c r="AQ3" s="234"/>
      <c r="AR3" s="67"/>
      <c r="AS3" s="226" t="s">
        <v>994</v>
      </c>
      <c r="AT3" s="227"/>
      <c r="AU3" s="226" t="s">
        <v>995</v>
      </c>
      <c r="AV3" s="227"/>
      <c r="AW3" s="226" t="s">
        <v>996</v>
      </c>
      <c r="AX3" s="227"/>
      <c r="AY3" s="67" t="s">
        <v>997</v>
      </c>
      <c r="AZ3" s="67"/>
      <c r="BA3" s="252"/>
      <c r="BB3" s="253"/>
      <c r="BC3" s="232" t="s">
        <v>990</v>
      </c>
      <c r="BD3" s="233"/>
      <c r="BE3" s="233"/>
      <c r="BF3" s="234"/>
      <c r="BG3" s="66"/>
      <c r="BH3" s="246"/>
      <c r="BI3" s="247"/>
      <c r="BJ3" s="247"/>
      <c r="BK3" s="248"/>
      <c r="BL3" s="66"/>
      <c r="BM3" s="235" t="s">
        <v>998</v>
      </c>
      <c r="BN3" s="236"/>
      <c r="BO3" s="236"/>
      <c r="BP3" s="237"/>
      <c r="BQ3" s="235" t="s">
        <v>800</v>
      </c>
      <c r="BR3" s="236"/>
      <c r="BS3" s="237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hidden="1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475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500</v>
      </c>
      <c r="BN86" s="145" t="s">
        <v>519</v>
      </c>
      <c r="BO86" s="146" t="s">
        <v>627</v>
      </c>
      <c r="BP86" s="19" t="s">
        <v>1327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1328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1329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1330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1331</v>
      </c>
      <c r="BK88" s="19" t="s">
        <v>1332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1330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1331</v>
      </c>
      <c r="BK89" s="19" t="s">
        <v>1332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1333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1330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1331</v>
      </c>
      <c r="BK90" s="197" t="s">
        <v>1334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1330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1331</v>
      </c>
      <c r="BK91" s="19" t="s">
        <v>1332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1331</v>
      </c>
      <c r="BK92" s="20" t="s">
        <v>1335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1336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1337</v>
      </c>
      <c r="N95" s="143" t="s">
        <v>1338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1339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1340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1330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1341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1342</v>
      </c>
      <c r="I98" s="120" t="s">
        <v>1342</v>
      </c>
      <c r="J98" s="119">
        <v>73</v>
      </c>
      <c r="K98" s="119">
        <v>373.55880000000002</v>
      </c>
      <c r="L98" s="119" t="s">
        <v>479</v>
      </c>
      <c r="M98" s="143" t="s">
        <v>1343</v>
      </c>
      <c r="N98" s="143" t="s">
        <v>1344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1345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1346</v>
      </c>
      <c r="BK98" s="19" t="s">
        <v>1347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1348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1349</v>
      </c>
      <c r="N100" s="143" t="s">
        <v>1350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1351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1352</v>
      </c>
      <c r="BK100" s="19" t="s">
        <v>1353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1354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1355</v>
      </c>
      <c r="N101" s="143" t="s">
        <v>1356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1357</v>
      </c>
      <c r="W101" s="119" t="s">
        <v>1358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1359</v>
      </c>
      <c r="BK101" s="19" t="s">
        <v>1359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1359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1328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1360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1361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1362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1361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1362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1333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1361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1363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1361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1364</v>
      </c>
      <c r="BK106" s="19" t="s">
        <v>1364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1364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1365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1361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1360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1361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1366</v>
      </c>
      <c r="BK108" s="19" t="s">
        <v>1366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1361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1366</v>
      </c>
      <c r="BK109" s="19" t="s">
        <v>1366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1367</v>
      </c>
      <c r="X110" s="118" t="s">
        <v>481</v>
      </c>
      <c r="Y110" s="145"/>
      <c r="Z110" s="118"/>
      <c r="AA110" s="119" t="s">
        <v>1341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1368</v>
      </c>
      <c r="BK110" s="198" t="s">
        <v>1369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1342</v>
      </c>
      <c r="I111" s="120" t="s">
        <v>1342</v>
      </c>
      <c r="J111" s="119">
        <v>73</v>
      </c>
      <c r="K111" s="119">
        <v>373.55880000000002</v>
      </c>
      <c r="L111" s="119" t="s">
        <v>479</v>
      </c>
      <c r="M111" s="119" t="s">
        <v>1343</v>
      </c>
      <c r="N111" s="119" t="s">
        <v>1344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1345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1370</v>
      </c>
      <c r="BK111" s="19" t="s">
        <v>1371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1349</v>
      </c>
      <c r="N112" s="119" t="s">
        <v>1350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1351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1372</v>
      </c>
      <c r="BK112" s="19" t="s">
        <v>1373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1374</v>
      </c>
      <c r="W113" s="119" t="s">
        <v>1375</v>
      </c>
      <c r="X113" s="118" t="s">
        <v>481</v>
      </c>
      <c r="Y113" s="145" t="s">
        <v>484</v>
      </c>
      <c r="Z113" s="118"/>
      <c r="AA113" s="195" t="s">
        <v>1376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1377</v>
      </c>
      <c r="BK113" s="197" t="s">
        <v>1378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1379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1380</v>
      </c>
      <c r="W115" s="119" t="s">
        <v>1361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1329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1361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1381</v>
      </c>
      <c r="BK116" s="19" t="s">
        <v>1381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1361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1382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1361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1383</v>
      </c>
      <c r="BK118" s="197" t="s">
        <v>1384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1385</v>
      </c>
      <c r="N119" s="143" t="s">
        <v>1386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1387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1388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1342</v>
      </c>
      <c r="I120" s="120" t="s">
        <v>1342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1389</v>
      </c>
      <c r="BK120" s="19" t="s">
        <v>1389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1390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1391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1391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1392</v>
      </c>
      <c r="W122" s="119" t="s">
        <v>1393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1394</v>
      </c>
      <c r="BK122" s="197" t="s">
        <v>1395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1349</v>
      </c>
      <c r="N123" s="119" t="s">
        <v>1350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1351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1396</v>
      </c>
      <c r="BK123" s="19" t="s">
        <v>1396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1397</v>
      </c>
      <c r="N124" s="143" t="s">
        <v>1398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1399</v>
      </c>
      <c r="BK124" s="19" t="s">
        <v>1400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1401</v>
      </c>
      <c r="N125" s="143" t="s">
        <v>1402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1374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1403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1404</v>
      </c>
      <c r="BK125" s="19" t="s">
        <v>1405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1361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1406</v>
      </c>
      <c r="BK126" s="19" t="s">
        <v>1406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1406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1361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1406</v>
      </c>
      <c r="BK127" s="19" t="s">
        <v>1406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1406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1361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1407</v>
      </c>
      <c r="BK128" s="19" t="s">
        <v>1407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1407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1342</v>
      </c>
      <c r="I129" s="120" t="s">
        <v>1342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1408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1409</v>
      </c>
      <c r="BK129" s="19" t="s">
        <v>1409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1409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1392</v>
      </c>
      <c r="W130" s="119" t="s">
        <v>1410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1411</v>
      </c>
      <c r="BK130" s="19" t="s">
        <v>1411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1411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1349</v>
      </c>
      <c r="N131" s="119" t="s">
        <v>1350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1351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1412</v>
      </c>
      <c r="BK131" s="170" t="s">
        <v>1412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1412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1342</v>
      </c>
      <c r="I132" s="120" t="s">
        <v>1342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1408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1413</v>
      </c>
      <c r="BK132" s="19" t="s">
        <v>1414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1414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1349</v>
      </c>
      <c r="N133" s="119" t="s">
        <v>1350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1351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1415</v>
      </c>
      <c r="BK133" s="19" t="s">
        <v>1416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1416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1361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1417</v>
      </c>
      <c r="BK134" s="19" t="s">
        <v>1418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1418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1361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1417</v>
      </c>
      <c r="BK135" s="19" t="s">
        <v>1419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1419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1361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1417</v>
      </c>
      <c r="BK136" s="19" t="s">
        <v>1420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1420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1361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1417</v>
      </c>
      <c r="BK137" s="19" t="s">
        <v>1421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1421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1422</v>
      </c>
      <c r="I138" s="120" t="s">
        <v>1422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1423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1424</v>
      </c>
      <c r="BK138" s="19" t="s">
        <v>1425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1425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1422</v>
      </c>
      <c r="I139" s="120" t="s">
        <v>1422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1426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1424</v>
      </c>
      <c r="BK139" s="19" t="s">
        <v>1425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1425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1342</v>
      </c>
      <c r="I140" s="120" t="s">
        <v>1342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1427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1428</v>
      </c>
      <c r="BK140" s="19" t="s">
        <v>1429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1430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1392</v>
      </c>
      <c r="W141" s="119" t="s">
        <v>1410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1431</v>
      </c>
      <c r="BK141" s="19" t="s">
        <v>1432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1349</v>
      </c>
      <c r="N142" s="119" t="s">
        <v>1350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1351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1433</v>
      </c>
      <c r="BK142" s="19" t="s">
        <v>1434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1434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1435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1436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1437</v>
      </c>
      <c r="BK143" s="214" t="s">
        <v>1438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1439</v>
      </c>
      <c r="J144" s="119">
        <v>42</v>
      </c>
      <c r="K144" s="119">
        <v>251</v>
      </c>
      <c r="L144" s="119" t="s">
        <v>479</v>
      </c>
      <c r="M144" s="143" t="s">
        <v>1440</v>
      </c>
      <c r="N144" s="143" t="s">
        <v>1441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1442</v>
      </c>
      <c r="W144" s="119" t="s">
        <v>1443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1433</v>
      </c>
      <c r="BK144" s="19" t="s">
        <v>1444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1444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1422</v>
      </c>
      <c r="J145" s="119">
        <v>42</v>
      </c>
      <c r="K145" s="119">
        <v>251</v>
      </c>
      <c r="L145" s="119" t="s">
        <v>479</v>
      </c>
      <c r="M145" s="143" t="s">
        <v>1445</v>
      </c>
      <c r="N145" s="143" t="s">
        <v>1446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1447</v>
      </c>
      <c r="BK145" s="19" t="s">
        <v>1448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1448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1401</v>
      </c>
      <c r="N146" s="143" t="s">
        <v>1402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1374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1403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1433</v>
      </c>
      <c r="BK146" s="19" t="s">
        <v>1449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1449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1450</v>
      </c>
      <c r="N147" s="143" t="s">
        <v>1451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1452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1453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1463</v>
      </c>
      <c r="W148" s="119" t="s">
        <v>1464</v>
      </c>
      <c r="X148" s="118" t="s">
        <v>475</v>
      </c>
      <c r="Y148" s="145" t="s">
        <v>484</v>
      </c>
      <c r="Z148" s="118" t="s">
        <v>476</v>
      </c>
      <c r="AA148" s="119" t="s">
        <v>1341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1465</v>
      </c>
      <c r="BK148" s="19" t="s">
        <v>1466</v>
      </c>
      <c r="BL148" s="18"/>
      <c r="BM148" s="146" t="s">
        <v>500</v>
      </c>
      <c r="BN148" s="145" t="s">
        <v>528</v>
      </c>
      <c r="BO148" s="146" t="s">
        <v>589</v>
      </c>
      <c r="BP148" s="270" t="s">
        <v>1466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1467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1468</v>
      </c>
      <c r="BK149" s="19" t="s">
        <v>1469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1468</v>
      </c>
      <c r="BK150" s="19" t="s">
        <v>1470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1470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1380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1471</v>
      </c>
      <c r="BK151" s="19" t="s">
        <v>1472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1472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1473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1474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1475</v>
      </c>
      <c r="BK152" s="19" t="s">
        <v>1476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1476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1336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1477</v>
      </c>
      <c r="BK153" s="19" t="s">
        <v>1466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1466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1478</v>
      </c>
      <c r="W154" s="119" t="s">
        <v>1479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1480</v>
      </c>
      <c r="BK154" s="19" t="s">
        <v>1481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1482</v>
      </c>
      <c r="W155" s="119" t="s">
        <v>1479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1480</v>
      </c>
      <c r="BK155" s="19" t="s">
        <v>1481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1342</v>
      </c>
      <c r="I156" s="120" t="s">
        <v>1342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1427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1483</v>
      </c>
      <c r="BK156" s="19" t="s">
        <v>1484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1485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1433</v>
      </c>
      <c r="BK157" s="19" t="s">
        <v>1466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1466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1486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1468</v>
      </c>
      <c r="BK158" s="19" t="s">
        <v>1487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1349</v>
      </c>
      <c r="N159" s="119" t="s">
        <v>1350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1351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1488</v>
      </c>
      <c r="BK159" s="19" t="s">
        <v>1489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1490</v>
      </c>
      <c r="N160" s="143" t="s">
        <v>1491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1492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1493</v>
      </c>
      <c r="BK160" s="19" t="s">
        <v>1494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1401</v>
      </c>
      <c r="N161" s="143" t="s">
        <v>1402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1374</v>
      </c>
      <c r="W161" s="119" t="s">
        <v>1495</v>
      </c>
      <c r="X161" s="118" t="s">
        <v>481</v>
      </c>
      <c r="Y161" s="145" t="s">
        <v>484</v>
      </c>
      <c r="Z161" s="118" t="s">
        <v>486</v>
      </c>
      <c r="AA161" s="119" t="s">
        <v>1403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1433</v>
      </c>
      <c r="BK161" s="19" t="s">
        <v>1466</v>
      </c>
      <c r="BL161" s="18"/>
      <c r="BM161" s="146" t="s">
        <v>511</v>
      </c>
      <c r="BN161" s="145" t="s">
        <v>511</v>
      </c>
      <c r="BO161" s="146" t="s">
        <v>511</v>
      </c>
      <c r="BP161" s="270" t="s">
        <v>1466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1463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1496</v>
      </c>
      <c r="BK162" s="19" t="s">
        <v>1466</v>
      </c>
      <c r="BL162" s="18"/>
      <c r="BM162" s="146" t="s">
        <v>500</v>
      </c>
      <c r="BN162" s="145" t="s">
        <v>519</v>
      </c>
      <c r="BO162" s="146" t="s">
        <v>627</v>
      </c>
      <c r="BP162" s="170" t="s">
        <v>1466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1576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1497</v>
      </c>
      <c r="W165" s="119" t="s">
        <v>1498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1499</v>
      </c>
      <c r="BK165" s="19" t="s">
        <v>1499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1380</v>
      </c>
      <c r="W166" s="119" t="s">
        <v>1514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1577</v>
      </c>
      <c r="BK166" s="19" t="s">
        <v>1577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1514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1514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1500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1501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1468</v>
      </c>
      <c r="BK173" s="19" t="s">
        <v>1502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1336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1422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1578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1337</v>
      </c>
      <c r="N178" s="119" t="s">
        <v>1338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1339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1579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1580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1341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1581</v>
      </c>
      <c r="N182" s="143" t="s">
        <v>1582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1583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1454</v>
      </c>
      <c r="J189" s="119">
        <v>73</v>
      </c>
      <c r="K189" s="119">
        <v>9.9</v>
      </c>
      <c r="L189" s="119" t="s">
        <v>479</v>
      </c>
      <c r="M189" s="143" t="s">
        <v>1455</v>
      </c>
      <c r="N189" s="143" t="s">
        <v>1455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1456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1457</v>
      </c>
      <c r="AL189" s="35" t="s">
        <v>1458</v>
      </c>
      <c r="AM189" s="119" t="s">
        <v>1459</v>
      </c>
      <c r="AN189" s="119" t="s">
        <v>1460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1461</v>
      </c>
      <c r="BK189" s="214" t="s">
        <v>1461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1462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1584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1585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1445</v>
      </c>
      <c r="N192" s="143" t="s">
        <v>1446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1397</v>
      </c>
      <c r="N193" s="119" t="s">
        <v>1398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1586</v>
      </c>
      <c r="BK193" s="19" t="s">
        <v>1586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1587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1401</v>
      </c>
      <c r="N195" s="143" t="s">
        <v>1402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1374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1588</v>
      </c>
      <c r="BO195" s="146" t="s">
        <v>1588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1503</v>
      </c>
      <c r="BK196" s="19" t="s">
        <v>1503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1504</v>
      </c>
      <c r="W197" s="119" t="s">
        <v>1505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1506</v>
      </c>
      <c r="BK197" s="19" t="s">
        <v>1507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1508</v>
      </c>
      <c r="BK198" s="20" t="s">
        <v>1509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69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1486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1510</v>
      </c>
      <c r="BK199" s="20" t="s">
        <v>1511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69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1342</v>
      </c>
      <c r="I200" s="120" t="s">
        <v>1342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1512</v>
      </c>
      <c r="BK200" s="19" t="s">
        <v>1513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1514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1515</v>
      </c>
      <c r="BK201" s="19" t="s">
        <v>1516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1454</v>
      </c>
      <c r="J202" s="119">
        <v>73</v>
      </c>
      <c r="K202" s="119">
        <v>192</v>
      </c>
      <c r="L202" s="119" t="s">
        <v>479</v>
      </c>
      <c r="M202" s="143" t="s">
        <v>1517</v>
      </c>
      <c r="N202" s="143" t="s">
        <v>1518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1519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1512</v>
      </c>
      <c r="BK202" s="19" t="s">
        <v>1520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1337</v>
      </c>
      <c r="N203" s="143" t="s">
        <v>1521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1522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1523</v>
      </c>
      <c r="BK203" s="19" t="s">
        <v>1524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1422</v>
      </c>
      <c r="I204" s="192" t="s">
        <v>1422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1336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1525</v>
      </c>
      <c r="BK204" s="19" t="s">
        <v>1526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1527</v>
      </c>
      <c r="BK205" s="19" t="s">
        <v>1528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1529</v>
      </c>
      <c r="J206" s="119">
        <v>73</v>
      </c>
      <c r="K206" s="119">
        <v>7</v>
      </c>
      <c r="L206" s="119" t="s">
        <v>479</v>
      </c>
      <c r="M206" s="143" t="s">
        <v>1530</v>
      </c>
      <c r="N206" s="143" t="s">
        <v>1531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1532</v>
      </c>
      <c r="W206" s="119" t="s">
        <v>1533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1534</v>
      </c>
      <c r="BK206" s="19" t="s">
        <v>1535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1536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1380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1537</v>
      </c>
      <c r="BK207" s="19" t="s">
        <v>1538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69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1474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1539</v>
      </c>
      <c r="BK208" s="20" t="s">
        <v>1540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1401</v>
      </c>
      <c r="N209" s="143" t="s">
        <v>1402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1374</v>
      </c>
      <c r="W209" s="119" t="s">
        <v>1495</v>
      </c>
      <c r="X209" s="118" t="s">
        <v>481</v>
      </c>
      <c r="Y209" s="145" t="s">
        <v>484</v>
      </c>
      <c r="Z209" s="118" t="s">
        <v>482</v>
      </c>
      <c r="AA209" s="119" t="s">
        <v>1403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1541</v>
      </c>
      <c r="BK209" s="19" t="s">
        <v>1542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1542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1543</v>
      </c>
      <c r="J210" s="119">
        <v>70</v>
      </c>
      <c r="K210" s="119">
        <v>82</v>
      </c>
      <c r="L210" s="119"/>
      <c r="M210" s="143" t="s">
        <v>1544</v>
      </c>
      <c r="N210" s="143" t="s">
        <v>1545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1512</v>
      </c>
      <c r="BK210" s="20" t="s">
        <v>1546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1546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1482</v>
      </c>
      <c r="W211" s="119" t="s">
        <v>1505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1506</v>
      </c>
      <c r="BK211" s="19" t="s">
        <v>1507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1099</v>
      </c>
      <c r="W212" s="119" t="s">
        <v>1505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1512</v>
      </c>
      <c r="BK212" s="19" t="s">
        <v>1507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1547</v>
      </c>
      <c r="N213" s="143" t="s">
        <v>1548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1549</v>
      </c>
      <c r="W213" s="119" t="s">
        <v>1550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1551</v>
      </c>
      <c r="BK213" s="19" t="s">
        <v>1552</v>
      </c>
      <c r="BL213" s="18"/>
      <c r="BM213" s="146" t="s">
        <v>505</v>
      </c>
      <c r="BN213" s="145" t="s">
        <v>505</v>
      </c>
      <c r="BO213" s="146" t="s">
        <v>505</v>
      </c>
      <c r="BP213" s="170" t="s">
        <v>479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69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1486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>
        <v>0.60069444444444442</v>
      </c>
      <c r="AV214" s="169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1553</v>
      </c>
      <c r="BK214" s="19" t="s">
        <v>1554</v>
      </c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</v>
      </c>
      <c r="BR214" s="22">
        <f>IF(OR(B214="",F214=""),"*",AY214/P214)</f>
        <v>2.2500000000000013</v>
      </c>
      <c r="BS214" s="22">
        <f>IF(OR(B214="",F214=""),"*",BA214/Q214)</f>
        <v>0</v>
      </c>
      <c r="BT214" s="8" t="str">
        <f t="shared" si="2"/>
        <v/>
      </c>
    </row>
    <row r="215" spans="1:72" hidden="1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43" t="s">
        <v>358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1555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1556</v>
      </c>
      <c r="BK215" s="19" t="s">
        <v>1557</v>
      </c>
      <c r="BL215" s="18"/>
      <c r="BM215" s="146" t="s">
        <v>505</v>
      </c>
      <c r="BN215" s="145" t="s">
        <v>505</v>
      </c>
      <c r="BO215" s="146" t="s">
        <v>505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69">
        <v>151</v>
      </c>
      <c r="F216" s="142" t="s">
        <v>833</v>
      </c>
      <c r="G216" s="10" t="str">
        <f>IF(D216="","*",VLOOKUP(F216,BS_ATIVIDADE[],3,FALSE))</f>
        <v>SOLDA</v>
      </c>
      <c r="H216" s="143" t="s">
        <v>358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1558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1556</v>
      </c>
      <c r="BK216" s="19" t="s">
        <v>1557</v>
      </c>
      <c r="BL216" s="18"/>
      <c r="BM216" s="146" t="s">
        <v>505</v>
      </c>
      <c r="BN216" s="145" t="s">
        <v>505</v>
      </c>
      <c r="BO216" s="146" t="s">
        <v>505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1559</v>
      </c>
      <c r="W217" s="119" t="s">
        <v>1560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1561</v>
      </c>
      <c r="BK217" s="19" t="s">
        <v>1562</v>
      </c>
      <c r="BL217" s="18"/>
      <c r="BM217" s="146" t="s">
        <v>505</v>
      </c>
      <c r="BN217" s="145" t="s">
        <v>505</v>
      </c>
      <c r="BO217" s="146" t="s">
        <v>505</v>
      </c>
      <c r="BP217" s="170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69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1342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0.57013888888888886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4"/>
      <c r="BA218" s="123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1563</v>
      </c>
      <c r="BK218" s="19" t="s">
        <v>1564</v>
      </c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0.5916666666666659</v>
      </c>
      <c r="BS218" s="22">
        <f>IF(OR(B218="",F218=""),"*",BA218/Q218)</f>
        <v>0.39215686274509803</v>
      </c>
      <c r="BT218" s="8" t="str">
        <f t="shared" si="2"/>
        <v/>
      </c>
    </row>
    <row r="219" spans="1:72" hidden="1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887</v>
      </c>
      <c r="E219" s="47">
        <v>215</v>
      </c>
      <c r="F219" s="142" t="s">
        <v>840</v>
      </c>
      <c r="G219" s="10" t="str">
        <f>IF(D219="","*",VLOOKUP(F219,BS_ATIVIDADE[],3,FALSE))</f>
        <v>TRILHO - SUBSTITUIÇÂO</v>
      </c>
      <c r="H219" s="192" t="s">
        <v>479</v>
      </c>
      <c r="I219" s="120" t="s">
        <v>479</v>
      </c>
      <c r="J219" s="119">
        <v>73</v>
      </c>
      <c r="K219" s="119">
        <v>162.80000000000001</v>
      </c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1565</v>
      </c>
      <c r="W219" s="119" t="s">
        <v>1505</v>
      </c>
      <c r="X219" s="118" t="s">
        <v>481</v>
      </c>
      <c r="Y219" s="145" t="s">
        <v>484</v>
      </c>
      <c r="Z219" s="118" t="s">
        <v>476</v>
      </c>
      <c r="AA219" s="119" t="s">
        <v>479</v>
      </c>
      <c r="AB219" s="117" t="s">
        <v>479</v>
      </c>
      <c r="AC219" s="117" t="s">
        <v>479</v>
      </c>
      <c r="AD219" s="121" t="s">
        <v>479</v>
      </c>
      <c r="AE219" s="119" t="s">
        <v>479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/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1556</v>
      </c>
      <c r="BK219" s="19" t="s">
        <v>1566</v>
      </c>
      <c r="BL219" s="18"/>
      <c r="BM219" s="146" t="s">
        <v>505</v>
      </c>
      <c r="BN219" s="145" t="s">
        <v>505</v>
      </c>
      <c r="BO219" s="146" t="s">
        <v>505</v>
      </c>
      <c r="BP219" s="170" t="s">
        <v>479</v>
      </c>
      <c r="BQ219" s="14" t="str">
        <f>IF(AND(BR219&lt;1,BS219&lt;1),"Produção e Intervalo",IF(BR219&lt;1,"Intervalo",IF(BS219&lt;1,"Produção","Aderente")))</f>
        <v>Produção e Intervalo</v>
      </c>
      <c r="BR219" s="22">
        <f>IF(OR(B219="",F219=""),"*",AY219/P219)</f>
        <v>0.99999999999999911</v>
      </c>
      <c r="BS219" s="22">
        <f>IF(OR(B219="",F219=""),"*",BA219/Q219)</f>
        <v>0</v>
      </c>
      <c r="BT219" s="8" t="str">
        <f t="shared" si="2"/>
        <v>OKOK</v>
      </c>
    </row>
    <row r="220" spans="1:72" hidden="1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860</v>
      </c>
      <c r="E220" s="47">
        <v>215</v>
      </c>
      <c r="F220" s="142" t="s">
        <v>674</v>
      </c>
      <c r="G220" s="10" t="str">
        <f>IF(D220="","*",VLOOKUP(F220,BS_ATIVIDADE[],3,FALSE))</f>
        <v>DETECÇÃO</v>
      </c>
      <c r="H220" s="192" t="s">
        <v>251</v>
      </c>
      <c r="I220" s="120" t="s">
        <v>1422</v>
      </c>
      <c r="J220" s="119">
        <v>73</v>
      </c>
      <c r="K220" s="119">
        <v>140</v>
      </c>
      <c r="L220" s="119" t="s">
        <v>479</v>
      </c>
      <c r="M220" s="143" t="s">
        <v>1567</v>
      </c>
      <c r="N220" s="143" t="s">
        <v>1568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1482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1569</v>
      </c>
      <c r="BK220" s="19" t="s">
        <v>1466</v>
      </c>
      <c r="BL220" s="18"/>
      <c r="BM220" s="146" t="s">
        <v>511</v>
      </c>
      <c r="BN220" s="145" t="s">
        <v>511</v>
      </c>
      <c r="BO220" s="146" t="s">
        <v>511</v>
      </c>
      <c r="BP220" s="19" t="s">
        <v>1466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906</v>
      </c>
      <c r="E221" s="47">
        <v>149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59.21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">
        <v>207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1482</v>
      </c>
      <c r="W221" s="119" t="s">
        <v>1136</v>
      </c>
      <c r="X221" s="118" t="s">
        <v>481</v>
      </c>
      <c r="Y221" s="145" t="s">
        <v>484</v>
      </c>
      <c r="Z221" s="118" t="s">
        <v>486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1556</v>
      </c>
      <c r="BK221" s="19" t="s">
        <v>1570</v>
      </c>
      <c r="BL221" s="18"/>
      <c r="BM221" s="146" t="s">
        <v>511</v>
      </c>
      <c r="BN221" s="145" t="s">
        <v>511</v>
      </c>
      <c r="BO221" s="146" t="s">
        <v>511</v>
      </c>
      <c r="BP221" s="19" t="s">
        <v>1570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952</v>
      </c>
      <c r="E222" s="47">
        <v>150</v>
      </c>
      <c r="F222" s="142" t="s">
        <v>784</v>
      </c>
      <c r="G222" s="10" t="str">
        <f>IF(D222="","*",VLOOKUP(F222,BS_ATIVIDADE[],3,FALSE))</f>
        <v>MODERNIZAÇÃO</v>
      </c>
      <c r="H222" s="192" t="s">
        <v>479</v>
      </c>
      <c r="I222" s="120" t="s">
        <v>479</v>
      </c>
      <c r="J222" s="119">
        <v>73</v>
      </c>
      <c r="K222" s="119">
        <v>58.890999999999998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2" s="119" t="s">
        <v>1478</v>
      </c>
      <c r="W222" s="119" t="s">
        <v>1136</v>
      </c>
      <c r="X222" s="118" t="s">
        <v>481</v>
      </c>
      <c r="Y222" s="145" t="s">
        <v>484</v>
      </c>
      <c r="Z222" s="118" t="s">
        <v>482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1556</v>
      </c>
      <c r="BK222" s="19" t="s">
        <v>1570</v>
      </c>
      <c r="BL222" s="18"/>
      <c r="BM222" s="146" t="s">
        <v>511</v>
      </c>
      <c r="BN222" s="145" t="s">
        <v>511</v>
      </c>
      <c r="BO222" s="146" t="s">
        <v>511</v>
      </c>
      <c r="BP222" s="19" t="s">
        <v>1570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 hidden="1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895</v>
      </c>
      <c r="E223" s="47">
        <v>146</v>
      </c>
      <c r="F223" s="142" t="s">
        <v>833</v>
      </c>
      <c r="G223" s="10" t="str">
        <f>IF(D223="","*",VLOOKUP(F223,BS_ATIVIDADE[],3,FALSE))</f>
        <v>SOLDA</v>
      </c>
      <c r="H223" s="192" t="s">
        <v>33</v>
      </c>
      <c r="I223" s="120" t="s">
        <v>479</v>
      </c>
      <c r="J223" s="119">
        <v>71</v>
      </c>
      <c r="K223" s="119">
        <v>244.5</v>
      </c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1380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1556</v>
      </c>
      <c r="BK223" s="19" t="s">
        <v>1571</v>
      </c>
      <c r="BL223" s="18"/>
      <c r="BM223" s="146" t="s">
        <v>505</v>
      </c>
      <c r="BN223" s="145" t="s">
        <v>505</v>
      </c>
      <c r="BO223" s="146" t="s">
        <v>505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942</v>
      </c>
      <c r="E224" s="269">
        <v>147</v>
      </c>
      <c r="F224" s="142" t="s">
        <v>833</v>
      </c>
      <c r="G224" s="10" t="str">
        <f>IF(D224="","*",VLOOKUP(F224,BS_ATIVIDADE[],3,FALSE))</f>
        <v>SOLDA</v>
      </c>
      <c r="H224" s="192" t="s">
        <v>164</v>
      </c>
      <c r="I224" s="120" t="s">
        <v>479</v>
      </c>
      <c r="J224" s="119">
        <v>71</v>
      </c>
      <c r="K224" s="119">
        <v>206.15</v>
      </c>
      <c r="L224" s="119" t="s">
        <v>479</v>
      </c>
      <c r="M224" s="143" t="s">
        <v>163</v>
      </c>
      <c r="N224" s="143" t="s">
        <v>167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4" s="119" t="s">
        <v>1474</v>
      </c>
      <c r="W224" s="119" t="s">
        <v>1136</v>
      </c>
      <c r="X224" s="118" t="s">
        <v>481</v>
      </c>
      <c r="Y224" s="145" t="s">
        <v>484</v>
      </c>
      <c r="Z224" s="118" t="s">
        <v>476</v>
      </c>
      <c r="AA224" s="119" t="s">
        <v>479</v>
      </c>
      <c r="AB224" s="117" t="s">
        <v>479</v>
      </c>
      <c r="AC224" s="117" t="s">
        <v>479</v>
      </c>
      <c r="AD224" s="121" t="s">
        <v>479</v>
      </c>
      <c r="AE224" s="119" t="s">
        <v>479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1556</v>
      </c>
      <c r="BK224" s="19" t="s">
        <v>1572</v>
      </c>
      <c r="BL224" s="18"/>
      <c r="BM224" s="146" t="s">
        <v>505</v>
      </c>
      <c r="BN224" s="145" t="s">
        <v>505</v>
      </c>
      <c r="BO224" s="146" t="s">
        <v>505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849</v>
      </c>
      <c r="E225" s="47">
        <v>205</v>
      </c>
      <c r="F225" s="15" t="s">
        <v>665</v>
      </c>
      <c r="G225" s="10" t="str">
        <f>IF(D225="","*",VLOOKUP(F225,BS_ATIVIDADE[],3,FALSE))</f>
        <v>OUTROS</v>
      </c>
      <c r="H225" s="192" t="s">
        <v>107</v>
      </c>
      <c r="I225" s="120" t="s">
        <v>1543</v>
      </c>
      <c r="J225" s="119">
        <v>70</v>
      </c>
      <c r="K225" s="119">
        <v>82</v>
      </c>
      <c r="L225" s="119" t="s">
        <v>479</v>
      </c>
      <c r="M225" s="143" t="s">
        <v>1123</v>
      </c>
      <c r="N225" s="143" t="s">
        <v>1124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5" s="119" t="s">
        <v>1104</v>
      </c>
      <c r="W225" s="119" t="s">
        <v>1244</v>
      </c>
      <c r="X225" s="118" t="s">
        <v>481</v>
      </c>
      <c r="Y225" s="145" t="s">
        <v>484</v>
      </c>
      <c r="Z225" s="118" t="s">
        <v>482</v>
      </c>
      <c r="AA225" s="119">
        <v>1</v>
      </c>
      <c r="AB225" s="117" t="s">
        <v>471</v>
      </c>
      <c r="AC225" s="117" t="s">
        <v>465</v>
      </c>
      <c r="AD225" s="121">
        <v>0.33333333333333331</v>
      </c>
      <c r="AE225" s="119">
        <v>6239</v>
      </c>
      <c r="AF225" s="119" t="s">
        <v>479</v>
      </c>
      <c r="AG225" s="119" t="s">
        <v>479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1573</v>
      </c>
      <c r="BK225" s="19" t="s">
        <v>1574</v>
      </c>
      <c r="BL225" s="18"/>
      <c r="BM225" s="146" t="s">
        <v>497</v>
      </c>
      <c r="BN225" s="145" t="s">
        <v>526</v>
      </c>
      <c r="BO225" s="146" t="s">
        <v>583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idden="1">
      <c r="A227" s="149" t="str">
        <f>D227&amp;B227</f>
        <v>A6545947</v>
      </c>
      <c r="B227" s="116">
        <v>45947</v>
      </c>
      <c r="C227" s="9">
        <f>IF(BS_CONTROLE[[#This Row],[DATA]]="","",WEEKNUM(BS_CONTROLE[[#This Row],[DATA]]))</f>
        <v>42</v>
      </c>
      <c r="D227" s="118" t="s">
        <v>752</v>
      </c>
      <c r="E227" s="47">
        <v>226</v>
      </c>
      <c r="F227" s="142" t="s">
        <v>830</v>
      </c>
      <c r="G227" s="10" t="str">
        <f>IF(D227="","*",VLOOKUP(F227,BS_ATIVIDADE[],3,FALSE))</f>
        <v>TRILHO - POSICIONAMENTO</v>
      </c>
      <c r="H227" s="192" t="s">
        <v>479</v>
      </c>
      <c r="I227" s="120" t="s">
        <v>479</v>
      </c>
      <c r="J227" s="119">
        <v>73</v>
      </c>
      <c r="K227" s="119">
        <v>391</v>
      </c>
      <c r="L227" s="119">
        <v>374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27" s="120">
        <v>0.33333333333333331</v>
      </c>
      <c r="P227" s="120">
        <v>4.1666666666666664E-2</v>
      </c>
      <c r="Q227" s="119">
        <v>36</v>
      </c>
      <c r="R227" s="11" t="str">
        <f>IFERROR(_xlfn.XLOOKUP(F227, BS_ATIVIDADE[ATIVIDADE],BS_ATIVIDADE[UNIDADE] ), "*")</f>
        <v>M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7" s="119" t="s">
        <v>1549</v>
      </c>
      <c r="W227" s="119" t="s">
        <v>1589</v>
      </c>
      <c r="X227" s="118" t="s">
        <v>481</v>
      </c>
      <c r="Y227" s="145"/>
      <c r="Z227" s="118" t="s">
        <v>476</v>
      </c>
      <c r="AA227" s="119">
        <v>1</v>
      </c>
      <c r="AB227" s="117" t="s">
        <v>471</v>
      </c>
      <c r="AC227" s="117" t="s">
        <v>465</v>
      </c>
      <c r="AD227" s="121">
        <v>0.3125</v>
      </c>
      <c r="AE227" s="119">
        <v>1602</v>
      </c>
      <c r="AF227" s="119" t="s">
        <v>479</v>
      </c>
      <c r="AG227" s="119" t="s">
        <v>479</v>
      </c>
      <c r="AH227" s="17"/>
      <c r="AI227" s="142" t="str">
        <f>IF(BS_CONTROLE[[#This Row],[Atividade]]=0, "-", BS_CONTROLE[[#This Row],[Atividade]])</f>
        <v>PDM - POSICIONAMENTO - TRILHO</v>
      </c>
      <c r="AJ227" s="10" t="str">
        <f>IF(BS_CONTROLE[[#This Row],[Atividade]]=0, "-", BS_CONTROLE[[#This Row],[Atividade]])</f>
        <v>PDM - POSICIONAMENTO - TRILHO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ZUR-ZUE</v>
      </c>
      <c r="AN227" s="119" t="str">
        <f>IF(BS_CONTROLE[[#This Row],[SB]]=0, "-", BS_CONTROLE[[#This Row],[SB]])</f>
        <v>ZUR394</v>
      </c>
      <c r="AO227" s="119">
        <f>IF(BS_CONTROLE[[#This Row],[SUB]]=0, "-", BS_CONTROLE[[#This Row],[SUB]])</f>
        <v>73</v>
      </c>
      <c r="AP227" s="119">
        <f>BS_CONTROLE[[#This Row],[KM - Inicio]]</f>
        <v>391</v>
      </c>
      <c r="AQ227" s="119">
        <f>BS_CONTROLE[[#This Row],[KM - Inicio]]</f>
        <v>391</v>
      </c>
      <c r="AR227" s="122"/>
      <c r="AS227" s="122"/>
      <c r="AT227" s="122"/>
      <c r="AU227" s="169"/>
      <c r="AV227" s="169"/>
      <c r="AW227" s="16"/>
      <c r="AX227" s="16"/>
      <c r="AY227" s="13">
        <f>IF(D227="","*",IFERROR(IF(ISODD(COUNT(AS227:AX227)),"ERRO",SUM((AT227-AS227),(AV227-AU227),(AX227-AW227))),"ERRO"))</f>
        <v>0</v>
      </c>
      <c r="AZ227" s="204"/>
      <c r="BA227" s="123"/>
      <c r="BB227" s="11" t="str">
        <f>IFERROR(_xlfn.XLOOKUP(AI227, BS_ATIVIDADE[ATIVIDADE],BS_ATIVIDADE[UNIDADE] ), "*")</f>
        <v>M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7" s="192" t="str">
        <f>BS_CONTROLE[[#This Row],[Responsavel pelo boletim]]</f>
        <v>Ruan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Produção e Intervalo</v>
      </c>
      <c r="BR227" s="22">
        <f>IF(OR(B227="",F227=""),"*",AY227/P227)</f>
        <v>0</v>
      </c>
      <c r="BS227" s="22">
        <f>IF(OR(B227="",F227=""),"*",BA227/Q227)</f>
        <v>0</v>
      </c>
      <c r="BT227" s="8" t="str">
        <f t="shared" si="3"/>
        <v/>
      </c>
    </row>
    <row r="228" spans="1:72" hidden="1">
      <c r="A228" s="149" t="str">
        <f>D228&amp;B228</f>
        <v>V8845947</v>
      </c>
      <c r="B228" s="116">
        <v>45947</v>
      </c>
      <c r="C228" s="9">
        <f>IF(BS_CONTROLE[[#This Row],[DATA]]="","",WEEKNUM(BS_CONTROLE[[#This Row],[DATA]]))</f>
        <v>42</v>
      </c>
      <c r="D228" s="118" t="s">
        <v>847</v>
      </c>
      <c r="E228" s="47">
        <v>227</v>
      </c>
      <c r="F228" s="142" t="s">
        <v>756</v>
      </c>
      <c r="G228" s="10" t="str">
        <f>IF(D228="","*",VLOOKUP(F228,BS_ATIVIDADE[],3,FALSE))</f>
        <v>MECANIZAÇÃO - SOCADORA</v>
      </c>
      <c r="H228" s="192" t="s">
        <v>1103</v>
      </c>
      <c r="I228" s="120" t="s">
        <v>1103</v>
      </c>
      <c r="J228" s="119">
        <v>73</v>
      </c>
      <c r="K228" s="119">
        <v>332</v>
      </c>
      <c r="L228" s="119">
        <v>323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3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28" s="120">
        <v>0.375</v>
      </c>
      <c r="P228" s="120">
        <v>0.125</v>
      </c>
      <c r="Q228" s="119">
        <v>1530</v>
      </c>
      <c r="R228" s="11" t="str">
        <f>IFERROR(_xlfn.XLOOKUP(F228, BS_ATIVIDADE[ATIVIDADE],BS_ATIVIDADE[UNIDADE] ), "*")</f>
        <v>M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8" s="119" t="s">
        <v>1104</v>
      </c>
      <c r="W228" s="119" t="s">
        <v>1590</v>
      </c>
      <c r="X228" s="118" t="s">
        <v>481</v>
      </c>
      <c r="Y228" s="145"/>
      <c r="Z228" s="118" t="s">
        <v>482</v>
      </c>
      <c r="AA228" s="119">
        <v>1</v>
      </c>
      <c r="AB228" s="117" t="s">
        <v>471</v>
      </c>
      <c r="AC228" s="117" t="s">
        <v>465</v>
      </c>
      <c r="AD228" s="121">
        <v>0.33333333333333331</v>
      </c>
      <c r="AE228" s="193">
        <v>6238</v>
      </c>
      <c r="AF228" s="193">
        <v>9983</v>
      </c>
      <c r="AG228" s="193" t="s">
        <v>479</v>
      </c>
      <c r="AH228" s="17"/>
      <c r="AI228" s="142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9" t="str">
        <f>IF(BS_CONTROLE[[#This Row],[Entre - Estações]]=0, "-", BS_CONTROLE[[#This Row],[Entre - Estações]])</f>
        <v>ZGI-ZFN</v>
      </c>
      <c r="AN228" s="119">
        <f>IF(BS_CONTROLE[[#This Row],[SB]]=0, "-", BS_CONTROLE[[#This Row],[SB]])</f>
        <v>326332</v>
      </c>
      <c r="AO228" s="119">
        <f>IF(BS_CONTROLE[[#This Row],[SUB]]=0, "-", BS_CONTROLE[[#This Row],[SUB]])</f>
        <v>73</v>
      </c>
      <c r="AP228" s="119">
        <f>BS_CONTROLE[[#This Row],[KM - Inicio]]</f>
        <v>332</v>
      </c>
      <c r="AQ228" s="119">
        <f>BS_CONTROLE[[#This Row],[KM - Inicio]]</f>
        <v>332</v>
      </c>
      <c r="AR228" s="122"/>
      <c r="AS228" s="122"/>
      <c r="AT228" s="122"/>
      <c r="AU228" s="169"/>
      <c r="AV228" s="169"/>
      <c r="AW228" s="16"/>
      <c r="AX228" s="16"/>
      <c r="AY228" s="13">
        <f>IF(D228="","*",IFERROR(IF(ISODD(COUNT(AS228:AX228)),"ERRO",SUM((AT228-AS228),(AV228-AU228),(AX228-AW228))),"ERRO"))</f>
        <v>0</v>
      </c>
      <c r="AZ228" s="204"/>
      <c r="BA228" s="123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8" s="192" t="str">
        <f>BS_CONTROLE[[#This Row],[Responsavel pelo boletim]]</f>
        <v>Antonioni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Produção e Intervalo</v>
      </c>
      <c r="BR228" s="22">
        <f>IF(OR(B228="",F228=""),"*",AY228/P228)</f>
        <v>0</v>
      </c>
      <c r="BS228" s="22">
        <f>IF(OR(B228="",F228=""),"*",BA228/Q228)</f>
        <v>0</v>
      </c>
      <c r="BT228" s="8" t="str">
        <f t="shared" si="3"/>
        <v/>
      </c>
    </row>
    <row r="229" spans="1:72" hidden="1">
      <c r="A229" s="149" t="str">
        <f>D229&amp;B229</f>
        <v>JULIO CÉSAR (TP-701)45947</v>
      </c>
      <c r="B229" s="116">
        <v>45947</v>
      </c>
      <c r="C229" s="9">
        <f>IF(BS_CONTROLE[[#This Row],[DATA]]="","",WEEKNUM(BS_CONTROLE[[#This Row],[DATA]]))</f>
        <v>42</v>
      </c>
      <c r="D229" s="118" t="s">
        <v>939</v>
      </c>
      <c r="E229" s="47">
        <v>228</v>
      </c>
      <c r="F229" s="142" t="s">
        <v>803</v>
      </c>
      <c r="G229" s="10" t="str">
        <f>IF(D229="","*",VLOOKUP(F229,BS_ATIVIDADE[],3,FALSE))</f>
        <v>ALÍVIO</v>
      </c>
      <c r="H229" s="192" t="s">
        <v>479</v>
      </c>
      <c r="I229" s="120" t="s">
        <v>479</v>
      </c>
      <c r="J229" s="119">
        <v>73</v>
      </c>
      <c r="K229" s="119">
        <v>254</v>
      </c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20">
        <v>0.5</v>
      </c>
      <c r="P229" s="120">
        <v>0.125</v>
      </c>
      <c r="Q229" s="119">
        <v>600</v>
      </c>
      <c r="R229" s="11" t="str">
        <f>IFERROR(_xlfn.XLOOKUP(F229, BS_ATIVIDADE[ATIVIDADE],BS_ATIVIDADE[UNIDADE] ), "*")</f>
        <v>M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9" s="119" t="s">
        <v>1497</v>
      </c>
      <c r="W229" s="119" t="s">
        <v>1591</v>
      </c>
      <c r="X229" s="118" t="s">
        <v>481</v>
      </c>
      <c r="Y229" s="145"/>
      <c r="Z229" s="118" t="s">
        <v>486</v>
      </c>
      <c r="AA229" s="119" t="s">
        <v>479</v>
      </c>
      <c r="AB229" s="117" t="s">
        <v>479</v>
      </c>
      <c r="AC229" s="117" t="s">
        <v>479</v>
      </c>
      <c r="AD229" s="121" t="s">
        <v>479</v>
      </c>
      <c r="AE229" s="119" t="s">
        <v>479</v>
      </c>
      <c r="AF229" s="119" t="s">
        <v>479</v>
      </c>
      <c r="AG229" s="119" t="s">
        <v>479</v>
      </c>
      <c r="AH229" s="17"/>
      <c r="AI229" s="142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ZRZ-ZEC</v>
      </c>
      <c r="AN229" s="119" t="str">
        <f>IF(BS_CONTROLE[[#This Row],[SB]]=0, "-", BS_CONTROLE[[#This Row],[SB]])</f>
        <v>ZRZ256</v>
      </c>
      <c r="AO229" s="119">
        <f>IF(BS_CONTROLE[[#This Row],[SUB]]=0, "-", BS_CONTROLE[[#This Row],[SUB]])</f>
        <v>73</v>
      </c>
      <c r="AP229" s="119">
        <f>BS_CONTROLE[[#This Row],[KM - Inicio]]</f>
        <v>254</v>
      </c>
      <c r="AQ229" s="119">
        <f>BS_CONTROLE[[#This Row],[KM - Inicio]]</f>
        <v>254</v>
      </c>
      <c r="AR229" s="122"/>
      <c r="AS229" s="122"/>
      <c r="AT229" s="122"/>
      <c r="AU229" s="169"/>
      <c r="AV229" s="169"/>
      <c r="AW229" s="16"/>
      <c r="AX229" s="16"/>
      <c r="AY229" s="13">
        <f>IF(D229="","*",IFERROR(IF(ISODD(COUNT(AS229:AX229)),"ERRO",SUM((AT229-AS229),(AV229-AU229),(AX229-AW229))),"ERRO"))</f>
        <v>0</v>
      </c>
      <c r="AZ229" s="204"/>
      <c r="BA229" s="123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9" s="192" t="str">
        <f>BS_CONTROLE[[#This Row],[Responsavel pelo boletim]]</f>
        <v>Julio Cesar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Produção e Intervalo</v>
      </c>
      <c r="BR229" s="22">
        <f>IF(OR(B229="",F229=""),"*",AY229/P229)</f>
        <v>0</v>
      </c>
      <c r="BS229" s="22">
        <f>IF(OR(B229="",F229=""),"*",BA229/Q229)</f>
        <v>0</v>
      </c>
      <c r="BT229" s="8" t="str">
        <f t="shared" si="3"/>
        <v/>
      </c>
    </row>
    <row r="230" spans="1:72" hidden="1">
      <c r="A230" s="149" t="str">
        <f>D230&amp;B230</f>
        <v>JOVÂNIO (TP-850)45947</v>
      </c>
      <c r="B230" s="116">
        <v>45947</v>
      </c>
      <c r="C230" s="9">
        <f>IF(BS_CONTROLE[[#This Row],[DATA]]="","",WEEKNUM(BS_CONTROLE[[#This Row],[DATA]]))</f>
        <v>42</v>
      </c>
      <c r="D230" s="118" t="s">
        <v>936</v>
      </c>
      <c r="E230" s="47">
        <v>229</v>
      </c>
      <c r="F230" s="142" t="s">
        <v>833</v>
      </c>
      <c r="G230" s="10" t="str">
        <f>IF(D230="","*",VLOOKUP(F230,BS_ATIVIDADE[],3,FALSE))</f>
        <v>SOLDA</v>
      </c>
      <c r="H230" s="192" t="s">
        <v>479</v>
      </c>
      <c r="I230" s="120" t="s">
        <v>479</v>
      </c>
      <c r="J230" s="119">
        <v>73</v>
      </c>
      <c r="K230" s="119">
        <v>235.8</v>
      </c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20">
        <v>0.375</v>
      </c>
      <c r="P230" s="120">
        <v>0.125</v>
      </c>
      <c r="Q230" s="119">
        <v>2</v>
      </c>
      <c r="R230" s="11" t="str">
        <f>IFERROR(_xlfn.XLOOKUP(F230, BS_ATIVIDADE[ATIVIDADE],BS_ATIVIDADE[UNIDADE] ), "*")</f>
        <v>Nº DE SOLDA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0" s="119" t="s">
        <v>1467</v>
      </c>
      <c r="W230" s="119" t="s">
        <v>1136</v>
      </c>
      <c r="X230" s="118" t="s">
        <v>481</v>
      </c>
      <c r="Y230" s="145"/>
      <c r="Z230" s="118"/>
      <c r="AA230" s="119" t="s">
        <v>479</v>
      </c>
      <c r="AB230" s="117" t="s">
        <v>479</v>
      </c>
      <c r="AC230" s="117" t="s">
        <v>479</v>
      </c>
      <c r="AD230" s="121" t="s">
        <v>479</v>
      </c>
      <c r="AE230" s="119" t="s">
        <v>479</v>
      </c>
      <c r="AF230" s="119" t="s">
        <v>479</v>
      </c>
      <c r="AG230" s="119" t="s">
        <v>479</v>
      </c>
      <c r="AH230" s="17"/>
      <c r="AI230" s="142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ZVU-ZEB</v>
      </c>
      <c r="AN230" s="119" t="str">
        <f>IF(BS_CONTROLE[[#This Row],[SB]]=0, "-", BS_CONTROLE[[#This Row],[SB]])</f>
        <v>ZVU237</v>
      </c>
      <c r="AO230" s="119">
        <f>IF(BS_CONTROLE[[#This Row],[SUB]]=0, "-", BS_CONTROLE[[#This Row],[SUB]])</f>
        <v>73</v>
      </c>
      <c r="AP230" s="119">
        <f>BS_CONTROLE[[#This Row],[KM - Inicio]]</f>
        <v>235.8</v>
      </c>
      <c r="AQ230" s="119">
        <f>BS_CONTROLE[[#This Row],[KM - Inicio]]</f>
        <v>235.8</v>
      </c>
      <c r="AR230" s="122"/>
      <c r="AS230" s="122"/>
      <c r="AT230" s="122"/>
      <c r="AU230" s="169"/>
      <c r="AV230" s="169"/>
      <c r="AW230" s="16"/>
      <c r="AX230" s="16"/>
      <c r="AY230" s="13">
        <f>IF(D230="","*",IFERROR(IF(ISODD(COUNT(AS230:AX230)),"ERRO",SUM((AT230-AS230),(AV230-AU230),(AX230-AW230))),"ERRO"))</f>
        <v>0</v>
      </c>
      <c r="AZ230" s="204"/>
      <c r="BA230" s="123"/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0" s="192" t="str">
        <f>BS_CONTROLE[[#This Row],[Responsavel pelo boletim]]</f>
        <v>Jovânio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Produção e Intervalo</v>
      </c>
      <c r="BR230" s="22">
        <f>IF(OR(B230="",F230=""),"*",AY230/P230)</f>
        <v>0</v>
      </c>
      <c r="BS230" s="22">
        <f>IF(OR(B230="",F230=""),"*",BA230/Q230)</f>
        <v>0</v>
      </c>
      <c r="BT230" s="8" t="str">
        <f t="shared" si="3"/>
        <v/>
      </c>
    </row>
    <row r="231" spans="1:72" hidden="1">
      <c r="A231" s="149" t="str">
        <f>D231&amp;B231</f>
        <v>JULIO (TP-697)45947</v>
      </c>
      <c r="B231" s="116">
        <v>45947</v>
      </c>
      <c r="C231" s="9">
        <f>IF(BS_CONTROLE[[#This Row],[DATA]]="","",WEEKNUM(BS_CONTROLE[[#This Row],[DATA]]))</f>
        <v>42</v>
      </c>
      <c r="D231" s="118" t="s">
        <v>938</v>
      </c>
      <c r="E231" s="47">
        <v>168</v>
      </c>
      <c r="F231" s="142" t="s">
        <v>833</v>
      </c>
      <c r="G231" s="10" t="str">
        <f>IF(D231="","*",VLOOKUP(F231,BS_ATIVIDADE[],3,FALSE))</f>
        <v>SOLDA</v>
      </c>
      <c r="H231" s="192" t="s">
        <v>479</v>
      </c>
      <c r="I231" s="120" t="s">
        <v>479</v>
      </c>
      <c r="J231" s="119">
        <v>73</v>
      </c>
      <c r="K231" s="119">
        <v>213.21</v>
      </c>
      <c r="L231" s="119"/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1" s="120">
        <v>0.375</v>
      </c>
      <c r="P231" s="120">
        <v>8.3333333333333329E-2</v>
      </c>
      <c r="Q231" s="119">
        <v>1</v>
      </c>
      <c r="R231" s="11" t="str">
        <f>IFERROR(_xlfn.XLOOKUP(F231, BS_ATIVIDADE[ATIVIDADE],BS_ATIVIDADE[UNIDADE] ), "*")</f>
        <v>Nº DE SOLDA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1" s="119"/>
      <c r="W231" s="119" t="s">
        <v>1136</v>
      </c>
      <c r="X231" s="118" t="s">
        <v>481</v>
      </c>
      <c r="Y231" s="145"/>
      <c r="Z231" s="118"/>
      <c r="AA231" s="119" t="s">
        <v>479</v>
      </c>
      <c r="AB231" s="117" t="s">
        <v>479</v>
      </c>
      <c r="AC231" s="117" t="s">
        <v>479</v>
      </c>
      <c r="AD231" s="121" t="s">
        <v>479</v>
      </c>
      <c r="AE231" s="119" t="s">
        <v>479</v>
      </c>
      <c r="AF231" s="119" t="s">
        <v>479</v>
      </c>
      <c r="AG231" s="119" t="s">
        <v>479</v>
      </c>
      <c r="AH231" s="17"/>
      <c r="AI231" s="142" t="str">
        <f>IF(BS_CONTROLE[[#This Row],[Atividade]]=0, "-", BS_CONTROLE[[#This Row],[Atividade]])</f>
        <v>PDM - SOLDA</v>
      </c>
      <c r="AJ231" s="10" t="str">
        <f>IF(BS_CONTROLE[[#This Row],[Atividade]]=0, "-", BS_CONTROLE[[#This Row],[Atividade]])</f>
        <v>PDM - SOLDA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ZGB-ZMO</v>
      </c>
      <c r="AN231" s="119" t="str">
        <f>IF(BS_CONTROLE[[#This Row],[SB]]=0, "-", BS_CONTROLE[[#This Row],[SB]])</f>
        <v>ZGB217</v>
      </c>
      <c r="AO231" s="119">
        <f>IF(BS_CONTROLE[[#This Row],[SUB]]=0, "-", BS_CONTROLE[[#This Row],[SUB]])</f>
        <v>73</v>
      </c>
      <c r="AP231" s="119">
        <f>BS_CONTROLE[[#This Row],[KM - Inicio]]</f>
        <v>213.21</v>
      </c>
      <c r="AQ231" s="119">
        <f>BS_CONTROLE[[#This Row],[KM - Inicio]]</f>
        <v>213.21</v>
      </c>
      <c r="AR231" s="122"/>
      <c r="AS231" s="122"/>
      <c r="AT231" s="122"/>
      <c r="AU231" s="169"/>
      <c r="AV231" s="169"/>
      <c r="AW231" s="16"/>
      <c r="AX231" s="16"/>
      <c r="AY231" s="13">
        <f>IF(D231="","*",IFERROR(IF(ISODD(COUNT(AS231:AX231)),"ERRO",SUM((AT231-AS231),(AV231-AU231),(AX231-AW231))),"ERRO"))</f>
        <v>0</v>
      </c>
      <c r="AZ231" s="204"/>
      <c r="BA231" s="123"/>
      <c r="BB231" s="11" t="str">
        <f>IFERROR(_xlfn.XLOOKUP(AI231, BS_ATIVIDADE[ATIVIDADE],BS_ATIVIDADE[UNIDADE] ), "*")</f>
        <v>Nº DE SOLDA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Produção e Intervalo</v>
      </c>
      <c r="BR231" s="22">
        <f>IF(OR(B231="",F231=""),"*",AY231/P231)</f>
        <v>0</v>
      </c>
      <c r="BS231" s="22">
        <f>IF(OR(B231="",F231=""),"*",BA231/Q231)</f>
        <v>0</v>
      </c>
      <c r="BT231" s="8" t="str">
        <f t="shared" si="3"/>
        <v/>
      </c>
    </row>
    <row r="232" spans="1:72" hidden="1">
      <c r="A232" s="149" t="str">
        <f>D232&amp;B232</f>
        <v>PEDRO (TP-696)45947</v>
      </c>
      <c r="B232" s="116">
        <v>45947</v>
      </c>
      <c r="C232" s="9">
        <f>IF(BS_CONTROLE[[#This Row],[DATA]]="","",WEEKNUM(BS_CONTROLE[[#This Row],[DATA]]))</f>
        <v>42</v>
      </c>
      <c r="D232" s="118" t="s">
        <v>974</v>
      </c>
      <c r="E232" s="47">
        <v>230</v>
      </c>
      <c r="F232" s="142" t="s">
        <v>833</v>
      </c>
      <c r="G232" s="10" t="str">
        <f>IF(D232="","*",VLOOKUP(F232,BS_ATIVIDADE[],3,FALSE))</f>
        <v>SOLDA</v>
      </c>
      <c r="H232" s="192" t="s">
        <v>479</v>
      </c>
      <c r="I232" s="120" t="s">
        <v>479</v>
      </c>
      <c r="J232" s="119">
        <v>73</v>
      </c>
      <c r="K232" s="119">
        <v>200.74</v>
      </c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2" s="143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2" s="120">
        <v>0.375</v>
      </c>
      <c r="P232" s="120">
        <v>0.125</v>
      </c>
      <c r="Q232" s="119">
        <v>2</v>
      </c>
      <c r="R232" s="11" t="str">
        <f>IFERROR(_xlfn.XLOOKUP(F232, BS_ATIVIDADE[ATIVIDADE],BS_ATIVIDADE[UNIDADE] ), "*")</f>
        <v>Nº DE SOLDA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2" s="119" t="s">
        <v>1095</v>
      </c>
      <c r="W232" s="119" t="s">
        <v>1136</v>
      </c>
      <c r="X232" s="118" t="s">
        <v>481</v>
      </c>
      <c r="Y232" s="145"/>
      <c r="Z232" s="118"/>
      <c r="AA232" s="119" t="s">
        <v>479</v>
      </c>
      <c r="AB232" s="117" t="s">
        <v>479</v>
      </c>
      <c r="AC232" s="117" t="s">
        <v>479</v>
      </c>
      <c r="AD232" s="121" t="s">
        <v>479</v>
      </c>
      <c r="AE232" s="119" t="s">
        <v>479</v>
      </c>
      <c r="AF232" s="119" t="s">
        <v>479</v>
      </c>
      <c r="AG232" s="119" t="s">
        <v>479</v>
      </c>
      <c r="AH232" s="17"/>
      <c r="AI232" s="142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ZEH-ZRU</v>
      </c>
      <c r="AN232" s="119">
        <f>IF(BS_CONTROLE[[#This Row],[SB]]=0, "-", BS_CONTROLE[[#This Row],[SB]])</f>
        <v>199203</v>
      </c>
      <c r="AO232" s="119">
        <f>IF(BS_CONTROLE[[#This Row],[SUB]]=0, "-", BS_CONTROLE[[#This Row],[SUB]])</f>
        <v>73</v>
      </c>
      <c r="AP232" s="119">
        <f>BS_CONTROLE[[#This Row],[KM - Inicio]]</f>
        <v>200.74</v>
      </c>
      <c r="AQ232" s="119">
        <f>BS_CONTROLE[[#This Row],[KM - Inicio]]</f>
        <v>200.74</v>
      </c>
      <c r="AR232" s="122"/>
      <c r="AS232" s="122"/>
      <c r="AT232" s="122"/>
      <c r="AU232" s="169"/>
      <c r="AV232" s="169"/>
      <c r="AW232" s="16"/>
      <c r="AX232" s="16"/>
      <c r="AY232" s="13">
        <f>IF(D232="","*",IFERROR(IF(ISODD(COUNT(AS232:AX232)),"ERRO",SUM((AT232-AS232),(AV232-AU232),(AX232-AW232))),"ERRO"))</f>
        <v>0</v>
      </c>
      <c r="AZ232" s="204"/>
      <c r="BA232" s="123"/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2" s="192" t="str">
        <f>BS_CONTROLE[[#This Row],[Responsavel pelo boletim]]</f>
        <v>Pedro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Produção e Intervalo</v>
      </c>
      <c r="BR232" s="22">
        <f>IF(OR(B232="",F232=""),"*",AY232/P232)</f>
        <v>0</v>
      </c>
      <c r="BS232" s="22">
        <f>IF(OR(B232="",F232=""),"*",BA232/Q232)</f>
        <v>0</v>
      </c>
      <c r="BT232" s="8" t="str">
        <f t="shared" si="3"/>
        <v/>
      </c>
    </row>
    <row r="233" spans="1:72" hidden="1">
      <c r="A233" s="149" t="str">
        <f>D233&amp;B233</f>
        <v>45947</v>
      </c>
      <c r="B233" s="116">
        <v>45947</v>
      </c>
      <c r="C233" s="9">
        <f>IF(BS_CONTROLE[[#This Row],[DATA]]="","",WEEKNUM(BS_CONTROLE[[#This Row],[DATA]]))</f>
        <v>42</v>
      </c>
      <c r="D233" s="118"/>
      <c r="E233" s="47"/>
      <c r="F233" s="142" t="s">
        <v>840</v>
      </c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>
        <v>73</v>
      </c>
      <c r="K233" s="119">
        <v>224</v>
      </c>
      <c r="L233" s="119" t="s">
        <v>479</v>
      </c>
      <c r="M233" s="143" t="s">
        <v>1592</v>
      </c>
      <c r="N233" s="143" t="s">
        <v>1593</v>
      </c>
      <c r="O233" s="120">
        <v>0.41666666666666669</v>
      </c>
      <c r="P233" s="120">
        <v>0.125</v>
      </c>
      <c r="Q233" s="119">
        <v>624</v>
      </c>
      <c r="R233" s="11" t="str">
        <f>IFERROR(_xlfn.XLOOKUP(F233, BS_ATIVIDADE[ATIVIDADE],BS_ATIVIDADE[UNIDADE] ), "*")</f>
        <v>M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3" s="119"/>
      <c r="W233" s="119" t="s">
        <v>1594</v>
      </c>
      <c r="X233" s="118" t="s">
        <v>481</v>
      </c>
      <c r="Y233" s="145"/>
      <c r="Z233" s="118"/>
      <c r="AA233" s="119" t="s">
        <v>479</v>
      </c>
      <c r="AB233" s="117" t="s">
        <v>479</v>
      </c>
      <c r="AC233" s="117" t="s">
        <v>479</v>
      </c>
      <c r="AD233" s="121" t="s">
        <v>479</v>
      </c>
      <c r="AE233" s="119" t="s">
        <v>479</v>
      </c>
      <c r="AF233" s="119" t="s">
        <v>479</v>
      </c>
      <c r="AG233" s="119" t="s">
        <v>479</v>
      </c>
      <c r="AH233" s="17"/>
      <c r="AI233" s="142" t="str">
        <f>IF(BS_CONTROLE[[#This Row],[Atividade]]=0, "-", BS_CONTROLE[[#This Row],[Atividade]])</f>
        <v>PDM - SUBSTITUIÇÃO - TRILHO</v>
      </c>
      <c r="AJ233" s="10" t="str">
        <f>IF(BS_CONTROLE[[#This Row],[Atividade]]=0, "-", BS_CONTROLE[[#This Row],[Atividade]])</f>
        <v>PDM - SUBSTITUIÇÃO - TRILHO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ZMO-2</v>
      </c>
      <c r="AN233" s="119" t="str">
        <f>IF(BS_CONTROLE[[#This Row],[SB]]=0, "-", BS_CONTROLE[[#This Row],[SB]])</f>
        <v>ZMO2</v>
      </c>
      <c r="AO233" s="119">
        <f>IF(BS_CONTROLE[[#This Row],[SUB]]=0, "-", BS_CONTROLE[[#This Row],[SUB]])</f>
        <v>73</v>
      </c>
      <c r="AP233" s="119">
        <f>BS_CONTROLE[[#This Row],[KM - Inicio]]</f>
        <v>224</v>
      </c>
      <c r="AQ233" s="119">
        <f>BS_CONTROLE[[#This Row],[KM - Inicio]]</f>
        <v>224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M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e">
        <f>IF(AND(BR233&lt;1,BS233&lt;1),"Produção e Intervalo",IF(BR233&lt;1,"Intervalo",IF(BS233&lt;1,"Produção","Aderente")))</f>
        <v>#VALUE!</v>
      </c>
      <c r="BR233" s="22" t="e">
        <f>IF(OR(B233="",F233=""),"*",AY233/P233)</f>
        <v>#VALUE!</v>
      </c>
      <c r="BS233" s="22">
        <f>IF(OR(B233="",F233=""),"*",BA233/Q233)</f>
        <v>0</v>
      </c>
      <c r="BT233" s="8" t="str">
        <f t="shared" si="3"/>
        <v/>
      </c>
    </row>
    <row r="234" spans="1:72" hidden="1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/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 hidden="1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/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 hidden="1">
      <c r="A236" s="149" t="str">
        <f>D236&amp;B236</f>
        <v>W92</v>
      </c>
      <c r="B236" s="116"/>
      <c r="C236" s="9" t="str">
        <f>IF(BS_CONTROLE[[#This Row],[DATA]]="","",WEEKNUM(BS_CONTROLE[[#This Row],[DATA]]))</f>
        <v/>
      </c>
      <c r="D236" s="118" t="s">
        <v>879</v>
      </c>
      <c r="E236" s="47">
        <v>231</v>
      </c>
      <c r="F236" s="142" t="s">
        <v>773</v>
      </c>
      <c r="G236" s="10" t="str">
        <f>IF(D236="","*",VLOOKUP(F236,BS_ATIVIDADE[],3,FALSE))</f>
        <v>MODERNIZAÇÃO</v>
      </c>
      <c r="H236" s="192" t="s">
        <v>207</v>
      </c>
      <c r="I236" s="192" t="s">
        <v>207</v>
      </c>
      <c r="J236" s="119">
        <v>73</v>
      </c>
      <c r="K236" s="119">
        <v>63.7</v>
      </c>
      <c r="L236" s="119">
        <v>62.7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20">
        <v>0.33333333333333331</v>
      </c>
      <c r="P236" s="120">
        <v>0.125</v>
      </c>
      <c r="Q236" s="119">
        <v>1600</v>
      </c>
      <c r="R236" s="11" t="str">
        <f>IFERROR(_xlfn.XLOOKUP(F236, BS_ATIVIDADE[ATIVIDADE],BS_ATIVIDADE[UNIDADE] ), "*")</f>
        <v>Nº DE DORMENTES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6" s="119" t="s">
        <v>1325</v>
      </c>
      <c r="W236" s="119" t="s">
        <v>1575</v>
      </c>
      <c r="X236" s="118" t="s">
        <v>481</v>
      </c>
      <c r="Y236" s="145"/>
      <c r="Z236" s="118" t="s">
        <v>476</v>
      </c>
      <c r="AA236" s="119">
        <v>2</v>
      </c>
      <c r="AB236" s="117" t="s">
        <v>471</v>
      </c>
      <c r="AC236" s="117" t="s">
        <v>479</v>
      </c>
      <c r="AD236" s="121">
        <v>0.29166666666666669</v>
      </c>
      <c r="AE236" s="119">
        <v>9277</v>
      </c>
      <c r="AF236" s="119">
        <v>9320</v>
      </c>
      <c r="AG236" s="119">
        <v>1600</v>
      </c>
      <c r="AH236" s="17"/>
      <c r="AI236" s="142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9" t="str">
        <f>IF(BS_CONTROLE[[#This Row],[Entre - Estações]]=0, "-", BS_CONTROLE[[#This Row],[Entre - Estações]])</f>
        <v>ZDG-ZTN</v>
      </c>
      <c r="AN236" s="119" t="str">
        <f>IF(BS_CONTROLE[[#This Row],[SB]]=0, "-", BS_CONTROLE[[#This Row],[SB]])</f>
        <v>K62ZTN</v>
      </c>
      <c r="AO236" s="119">
        <f>IF(BS_CONTROLE[[#This Row],[SUB]]=0, "-", BS_CONTROLE[[#This Row],[SUB]])</f>
        <v>73</v>
      </c>
      <c r="AP236" s="119">
        <f>BS_CONTROLE[[#This Row],[KM - Inicio]]</f>
        <v>63.7</v>
      </c>
      <c r="AQ236" s="119">
        <f>BS_CONTROLE[[#This Row],[KM - Inicio]]</f>
        <v>63.7</v>
      </c>
      <c r="AR236" s="122"/>
      <c r="AS236" s="122"/>
      <c r="AT236" s="122"/>
      <c r="AU236" s="169"/>
      <c r="AV236" s="169"/>
      <c r="AW236" s="16"/>
      <c r="AX236" s="16"/>
      <c r="AY236" s="13">
        <f>IF(D236="","*",IFERROR(IF(ISODD(COUNT(AS236:AX236)),"ERRO",SUM((AT236-AS236),(AV236-AU236),(AX236-AW236))),"ERRO"))</f>
        <v>0</v>
      </c>
      <c r="AZ236" s="204"/>
      <c r="BA236" s="123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6" s="192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9" t="str">
        <f>D237&amp;B237</f>
        <v>DANILO (TP-837)</v>
      </c>
      <c r="B237" s="116"/>
      <c r="C237" s="9" t="str">
        <f>IF(BS_CONTROLE[[#This Row],[DATA]]="","",WEEKNUM(BS_CONTROLE[[#This Row],[DATA]]))</f>
        <v/>
      </c>
      <c r="D237" s="118" t="s">
        <v>906</v>
      </c>
      <c r="E237" s="47">
        <v>149</v>
      </c>
      <c r="F237" s="142" t="s">
        <v>784</v>
      </c>
      <c r="G237" s="10" t="str">
        <f>IF(D237="","*",VLOOKUP(F237,BS_ATIVIDADE[],3,FALSE))</f>
        <v>MODERNIZAÇÃO</v>
      </c>
      <c r="H237" s="192" t="s">
        <v>479</v>
      </c>
      <c r="I237" s="120" t="s">
        <v>479</v>
      </c>
      <c r="J237" s="119">
        <v>73</v>
      </c>
      <c r="K237" s="119">
        <v>59.21</v>
      </c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7" s="143" t="s">
        <v>207</v>
      </c>
      <c r="O237" s="120">
        <v>0.35416666666666669</v>
      </c>
      <c r="P237" s="120">
        <v>6.25E-2</v>
      </c>
      <c r="Q237" s="119">
        <v>1</v>
      </c>
      <c r="R237" s="11" t="str">
        <f>IFERROR(_xlfn.XLOOKUP(F237, BS_ATIVIDADE[ATIVIDADE],BS_ATIVIDADE[UNIDADE] ), "*")</f>
        <v>Nº DE SOLDA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7" s="119" t="s">
        <v>1482</v>
      </c>
      <c r="W237" s="119" t="s">
        <v>1136</v>
      </c>
      <c r="X237" s="118" t="s">
        <v>481</v>
      </c>
      <c r="Y237" s="145"/>
      <c r="Z237" s="118" t="s">
        <v>486</v>
      </c>
      <c r="AA237" s="119" t="s">
        <v>479</v>
      </c>
      <c r="AB237" s="117" t="s">
        <v>479</v>
      </c>
      <c r="AC237" s="117" t="s">
        <v>479</v>
      </c>
      <c r="AD237" s="121" t="s">
        <v>479</v>
      </c>
      <c r="AE237" s="119" t="s">
        <v>479</v>
      </c>
      <c r="AF237" s="119" t="s">
        <v>479</v>
      </c>
      <c r="AG237" s="119" t="s">
        <v>479</v>
      </c>
      <c r="AH237" s="17"/>
      <c r="AI237" s="142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ZDG-ZTN</v>
      </c>
      <c r="AN237" s="119" t="str">
        <f>IF(BS_CONTROLE[[#This Row],[SB]]=0, "-", BS_CONTROLE[[#This Row],[SB]])</f>
        <v>K58K591</v>
      </c>
      <c r="AO237" s="119">
        <f>IF(BS_CONTROLE[[#This Row],[SUB]]=0, "-", BS_CONTROLE[[#This Row],[SUB]])</f>
        <v>73</v>
      </c>
      <c r="AP237" s="119">
        <f>BS_CONTROLE[[#This Row],[KM - Inicio]]</f>
        <v>59.21</v>
      </c>
      <c r="AQ237" s="119">
        <f>BS_CONTROLE[[#This Row],[KM - Inicio]]</f>
        <v>59.21</v>
      </c>
      <c r="AR237" s="122"/>
      <c r="AS237" s="122"/>
      <c r="AT237" s="122"/>
      <c r="AU237" s="169"/>
      <c r="AV237" s="169"/>
      <c r="AW237" s="16"/>
      <c r="AX237" s="16"/>
      <c r="AY237" s="13">
        <f>IF(D237="","*",IFERROR(IF(ISODD(COUNT(AS237:AX237)),"ERRO",SUM((AT237-AS237),(AV237-AU237),(AX237-AW237))),"ERRO"))</f>
        <v>0</v>
      </c>
      <c r="AZ237" s="204"/>
      <c r="BA237" s="123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7" s="192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9" t="str">
        <f>D238&amp;B238</f>
        <v>MAURO TP-868)</v>
      </c>
      <c r="B238" s="116"/>
      <c r="C238" s="9" t="str">
        <f>IF(BS_CONTROLE[[#This Row],[DATA]]="","",WEEKNUM(BS_CONTROLE[[#This Row],[DATA]]))</f>
        <v/>
      </c>
      <c r="D238" s="118" t="s">
        <v>952</v>
      </c>
      <c r="E238" s="47">
        <v>150</v>
      </c>
      <c r="F238" s="142" t="s">
        <v>784</v>
      </c>
      <c r="G238" s="10" t="str">
        <f>IF(D238="","*",VLOOKUP(F238,BS_ATIVIDADE[],3,FALSE))</f>
        <v>MODERNIZAÇÃO</v>
      </c>
      <c r="H238" s="192" t="s">
        <v>479</v>
      </c>
      <c r="I238" s="120" t="s">
        <v>479</v>
      </c>
      <c r="J238" s="119">
        <v>73</v>
      </c>
      <c r="K238" s="119">
        <v>58.890999999999998</v>
      </c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20">
        <v>0.35416666666666669</v>
      </c>
      <c r="P238" s="120">
        <v>6.25E-2</v>
      </c>
      <c r="Q238" s="119">
        <v>1</v>
      </c>
      <c r="R238" s="11" t="str">
        <f>IFERROR(_xlfn.XLOOKUP(F238, BS_ATIVIDADE[ATIVIDADE],BS_ATIVIDADE[UNIDADE] ), "*")</f>
        <v>Nº DE SOLDA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8" s="119" t="s">
        <v>1478</v>
      </c>
      <c r="W238" s="119" t="s">
        <v>1136</v>
      </c>
      <c r="X238" s="118" t="s">
        <v>481</v>
      </c>
      <c r="Y238" s="145"/>
      <c r="Z238" s="118" t="s">
        <v>482</v>
      </c>
      <c r="AA238" s="119" t="s">
        <v>479</v>
      </c>
      <c r="AB238" s="117" t="s">
        <v>479</v>
      </c>
      <c r="AC238" s="117" t="s">
        <v>479</v>
      </c>
      <c r="AD238" s="121" t="s">
        <v>479</v>
      </c>
      <c r="AE238" s="119" t="s">
        <v>479</v>
      </c>
      <c r="AF238" s="119" t="s">
        <v>479</v>
      </c>
      <c r="AG238" s="119" t="s">
        <v>479</v>
      </c>
      <c r="AH238" s="17"/>
      <c r="AI238" s="142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ZDG-ZTN</v>
      </c>
      <c r="AN238" s="119" t="str">
        <f>IF(BS_CONTROLE[[#This Row],[SB]]=0, "-", BS_CONTROLE[[#This Row],[SB]])</f>
        <v>ZDGK58</v>
      </c>
      <c r="AO238" s="119">
        <f>IF(BS_CONTROLE[[#This Row],[SUB]]=0, "-", BS_CONTROLE[[#This Row],[SUB]])</f>
        <v>73</v>
      </c>
      <c r="AP238" s="119">
        <f>BS_CONTROLE[[#This Row],[KM - Inicio]]</f>
        <v>58.890999999999998</v>
      </c>
      <c r="AQ238" s="119">
        <f>BS_CONTROLE[[#This Row],[KM - Inicio]]</f>
        <v>58.890999999999998</v>
      </c>
      <c r="AR238" s="122"/>
      <c r="AS238" s="122"/>
      <c r="AT238" s="122"/>
      <c r="AU238" s="169"/>
      <c r="AV238" s="169"/>
      <c r="AW238" s="16"/>
      <c r="AX238" s="16"/>
      <c r="AY238" s="13">
        <f>IF(D238="","*",IFERROR(IF(ISODD(COUNT(AS238:AX238)),"ERRO",SUM((AT238-AS238),(AV238-AU238),(AX238-AW238))),"ERRO"))</f>
        <v>0</v>
      </c>
      <c r="AZ238" s="204"/>
      <c r="BA238" s="123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8" s="192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 hidden="1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>
        <v>73</v>
      </c>
      <c r="K240" s="119"/>
      <c r="L240" s="119" t="s">
        <v>479</v>
      </c>
      <c r="M240" s="143" t="s">
        <v>285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>
        <v>0.375</v>
      </c>
      <c r="P240" s="120">
        <v>8.3333333333333329E-2</v>
      </c>
      <c r="Q240" s="119">
        <v>624</v>
      </c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ZMO</v>
      </c>
      <c r="AN240" s="119" t="str">
        <f>IF(BS_CONTROLE[[#This Row],[SB]]=0, "-", BS_CONTROLE[[#This Row],[SB]])</f>
        <v>-</v>
      </c>
      <c r="AO240" s="119">
        <f>IF(BS_CONTROLE[[#This Row],[SUB]]=0, "-", BS_CONTROLE[[#This Row],[SUB]])</f>
        <v>73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 hidden="1">
      <c r="A241" s="149" t="str">
        <f>D241&amp;B241</f>
        <v>RAFAEL (TP-695)</v>
      </c>
      <c r="B241" s="116"/>
      <c r="C241" s="9" t="str">
        <f>IF(BS_CONTROLE[[#This Row],[DATA]]="","",WEEKNUM(BS_CONTROLE[[#This Row],[DATA]]))</f>
        <v/>
      </c>
      <c r="D241" s="118" t="s">
        <v>953</v>
      </c>
      <c r="E241" s="47">
        <v>236</v>
      </c>
      <c r="F241" s="142" t="s">
        <v>840</v>
      </c>
      <c r="G241" s="10" t="str">
        <f>IF(D241="","*",VLOOKUP(F241,BS_ATIVIDADE[],3,FALSE))</f>
        <v>TRILHO - SUBSTITUIÇÂO</v>
      </c>
      <c r="H241" s="192" t="s">
        <v>479</v>
      </c>
      <c r="I241" s="120" t="s">
        <v>479</v>
      </c>
      <c r="J241" s="119">
        <v>73</v>
      </c>
      <c r="K241" s="119">
        <v>138</v>
      </c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41" s="120">
        <v>0.375</v>
      </c>
      <c r="P241" s="120">
        <v>0.125</v>
      </c>
      <c r="Q241" s="119">
        <v>312</v>
      </c>
      <c r="R241" s="11" t="str">
        <f>IFERROR(_xlfn.XLOOKUP(F241, BS_ATIVIDADE[ATIVIDADE],BS_ATIVIDADE[UNIDADE] ), "*")</f>
        <v>M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PDM - SUBSTITUIÇÃO - TRILHO</v>
      </c>
      <c r="AJ241" s="10" t="str">
        <f>IF(BS_CONTROLE[[#This Row],[Atividade]]=0, "-", BS_CONTROLE[[#This Row],[Atividade]])</f>
        <v>PDM - SUBSTITUIÇÃO - TRILHO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ZXB-ZCV</v>
      </c>
      <c r="AN241" s="119" t="str">
        <f>IF(BS_CONTROLE[[#This Row],[SB]]=0, "-", BS_CONTROLE[[#This Row],[SB]])</f>
        <v>136ZCV</v>
      </c>
      <c r="AO241" s="119">
        <f>IF(BS_CONTROLE[[#This Row],[SUB]]=0, "-", BS_CONTROLE[[#This Row],[SUB]])</f>
        <v>73</v>
      </c>
      <c r="AP241" s="119">
        <f>BS_CONTROLE[[#This Row],[KM - Inicio]]</f>
        <v>138</v>
      </c>
      <c r="AQ241" s="119">
        <f>BS_CONTROLE[[#This Row],[KM - Inicio]]</f>
        <v>138</v>
      </c>
      <c r="AR241" s="122"/>
      <c r="AS241" s="122"/>
      <c r="AT241" s="122"/>
      <c r="AU241" s="169"/>
      <c r="AV241" s="169"/>
      <c r="AW241" s="16"/>
      <c r="AX241" s="16"/>
      <c r="AY241" s="13">
        <f>IF(D241="","*",IFERROR(IF(ISODD(COUNT(AS241:AX241)),"ERRO",SUM((AT241-AS241),(AV241-AU241),(AX241-AW241))),"ERRO"))</f>
        <v>0</v>
      </c>
      <c r="AZ241" s="204"/>
      <c r="BA241" s="123"/>
      <c r="BB241" s="11" t="str">
        <f>IFERROR(_xlfn.XLOOKUP(AI241, BS_ATIVIDADE[ATIVIDADE],BS_ATIVIDADE[UNIDADE] ), "*")</f>
        <v>M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 hidden="1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 t="s">
        <v>840</v>
      </c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>
        <v>73</v>
      </c>
      <c r="K242" s="119">
        <v>104.8</v>
      </c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42" s="120">
        <v>0.375</v>
      </c>
      <c r="P242" s="120">
        <v>6.25E-2</v>
      </c>
      <c r="Q242" s="119">
        <v>12</v>
      </c>
      <c r="R242" s="11" t="str">
        <f>IFERROR(_xlfn.XLOOKUP(F242, BS_ATIVIDADE[ATIVIDADE],BS_ATIVIDADE[UNIDADE] ), "*")</f>
        <v>M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PDM - SUBSTITUIÇÃO - TRILHO</v>
      </c>
      <c r="AJ242" s="10" t="str">
        <f>IF(BS_CONTROLE[[#This Row],[Atividade]]=0, "-", BS_CONTROLE[[#This Row],[Atividade]])</f>
        <v>PDM - SUBSTITUIÇÃO - TRILHO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ZCZ-ZZF</v>
      </c>
      <c r="AN242" s="119" t="str">
        <f>IF(BS_CONTROLE[[#This Row],[SB]]=0, "-", BS_CONTROLE[[#This Row],[SB]])</f>
        <v>101ZZF</v>
      </c>
      <c r="AO242" s="119">
        <f>IF(BS_CONTROLE[[#This Row],[SUB]]=0, "-", BS_CONTROLE[[#This Row],[SUB]])</f>
        <v>73</v>
      </c>
      <c r="AP242" s="119">
        <f>BS_CONTROLE[[#This Row],[KM - Inicio]]</f>
        <v>104.8</v>
      </c>
      <c r="AQ242" s="119">
        <f>BS_CONTROLE[[#This Row],[KM - Inicio]]</f>
        <v>104.8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M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 hidden="1">
      <c r="A243" s="149" t="str">
        <f>D243&amp;B243</f>
        <v>ANTÔNIO (TP-713)</v>
      </c>
      <c r="B243" s="116"/>
      <c r="C243" s="9" t="str">
        <f>IF(BS_CONTROLE[[#This Row],[DATA]]="","",WEEKNUM(BS_CONTROLE[[#This Row],[DATA]]))</f>
        <v/>
      </c>
      <c r="D243" s="118" t="s">
        <v>895</v>
      </c>
      <c r="E243" s="47">
        <v>238</v>
      </c>
      <c r="F243" s="142" t="s">
        <v>833</v>
      </c>
      <c r="G243" s="10" t="str">
        <f>IF(D243="","*",VLOOKUP(F243,BS_ATIVIDADE[],3,FALSE))</f>
        <v>SOLDA</v>
      </c>
      <c r="H243" s="192" t="s">
        <v>479</v>
      </c>
      <c r="I243" s="120" t="s">
        <v>479</v>
      </c>
      <c r="J243" s="119">
        <v>73</v>
      </c>
      <c r="K243" s="119">
        <v>43</v>
      </c>
      <c r="L243" s="119" t="s">
        <v>479</v>
      </c>
      <c r="M243" s="143" t="s">
        <v>1595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ZMAPAT1</v>
      </c>
      <c r="O243" s="120">
        <v>0.375</v>
      </c>
      <c r="P243" s="120">
        <v>0.125</v>
      </c>
      <c r="Q243" s="119">
        <v>2</v>
      </c>
      <c r="R243" s="11" t="str">
        <f>IFERROR(_xlfn.XLOOKUP(F243, BS_ATIVIDADE[ATIVIDADE],BS_ATIVIDADE[UNIDADE] ), "*")</f>
        <v>Nº DE SOLDA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PDM - SOLDA</v>
      </c>
      <c r="AJ243" s="10" t="str">
        <f>IF(BS_CONTROLE[[#This Row],[Atividade]]=0, "-", BS_CONTROLE[[#This Row],[Atividade]])</f>
        <v>PDM - SOLDA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ZMAN</v>
      </c>
      <c r="AN243" s="119" t="str">
        <f>IF(BS_CONTROLE[[#This Row],[SB]]=0, "-", BS_CONTROLE[[#This Row],[SB]])</f>
        <v>ZMAPAT1</v>
      </c>
      <c r="AO243" s="119">
        <f>IF(BS_CONTROLE[[#This Row],[SUB]]=0, "-", BS_CONTROLE[[#This Row],[SUB]])</f>
        <v>73</v>
      </c>
      <c r="AP243" s="119">
        <f>BS_CONTROLE[[#This Row],[KM - Inicio]]</f>
        <v>43</v>
      </c>
      <c r="AQ243" s="119">
        <f>BS_CONTROLE[[#This Row],[KM - Inicio]]</f>
        <v>43</v>
      </c>
      <c r="AR243" s="122"/>
      <c r="AS243" s="122"/>
      <c r="AT243" s="122"/>
      <c r="AU243" s="169"/>
      <c r="AV243" s="169"/>
      <c r="AW243" s="16"/>
      <c r="AX243" s="16"/>
      <c r="AY243" s="13">
        <f>IF(D243="","*",IFERROR(IF(ISODD(COUNT(AS243:AX243)),"ERRO",SUM((AT243-AS243),(AV243-AU243),(AX243-AW243))),"ERRO"))</f>
        <v>0</v>
      </c>
      <c r="AZ243" s="204"/>
      <c r="BA243" s="123"/>
      <c r="BB243" s="11" t="str">
        <f>IFERROR(_xlfn.XLOOKUP(AI243, BS_ATIVIDADE[ATIVIDADE],BS_ATIVIDADE[UNIDADE] ), "*")</f>
        <v>Nº DE SOLDA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 hidden="1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 t="s">
        <v>807</v>
      </c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>
        <v>73</v>
      </c>
      <c r="K244" s="119">
        <v>10</v>
      </c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20">
        <v>0.41666666666666669</v>
      </c>
      <c r="P244" s="120">
        <v>8.3333333333333329E-2</v>
      </c>
      <c r="Q244" s="119">
        <v>1</v>
      </c>
      <c r="R244" s="11" t="str">
        <f>IFERROR(_xlfn.XLOOKUP(F244, BS_ATIVIDADE[ATIVIDADE],BS_ATIVIDADE[UNIDADE] ), "*")</f>
        <v>Nº DE PEÇAS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ZTO-ZDZ</v>
      </c>
      <c r="AN244" s="119" t="str">
        <f>IF(BS_CONTROLE[[#This Row],[SB]]=0, "-", BS_CONTROLE[[#This Row],[SB]])</f>
        <v>KM9K10</v>
      </c>
      <c r="AO244" s="119">
        <f>IF(BS_CONTROLE[[#This Row],[SUB]]=0, "-", BS_CONTROLE[[#This Row],[SUB]])</f>
        <v>73</v>
      </c>
      <c r="AP244" s="119">
        <f>BS_CONTROLE[[#This Row],[KM - Inicio]]</f>
        <v>10</v>
      </c>
      <c r="AQ244" s="119">
        <f>BS_CONTROLE[[#This Row],[KM - Inicio]]</f>
        <v>10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 hidden="1">
      <c r="A245" s="149" t="str">
        <f>D245&amp;B245</f>
        <v xml:space="preserve">TURMA FIXA VIA </v>
      </c>
      <c r="B245" s="116"/>
      <c r="C245" s="9" t="str">
        <f>IF(BS_CONTROLE[[#This Row],[DATA]]="","",WEEKNUM(BS_CONTROLE[[#This Row],[DATA]]))</f>
        <v/>
      </c>
      <c r="D245" s="118" t="s">
        <v>887</v>
      </c>
      <c r="E245" s="47">
        <v>240</v>
      </c>
      <c r="F245" s="142" t="s">
        <v>794</v>
      </c>
      <c r="G245" s="10" t="str">
        <f>IF(D245="","*",VLOOKUP(F245,BS_ATIVIDADE[],3,FALSE))</f>
        <v>OUTROS</v>
      </c>
      <c r="H245" s="192" t="s">
        <v>479</v>
      </c>
      <c r="I245" s="120" t="s">
        <v>479</v>
      </c>
      <c r="J245" s="119">
        <v>73</v>
      </c>
      <c r="K245" s="119">
        <v>15</v>
      </c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5" s="120">
        <v>0.41666666666666669</v>
      </c>
      <c r="P245" s="120">
        <v>0.10416666666666667</v>
      </c>
      <c r="Q245" s="119">
        <v>1</v>
      </c>
      <c r="R245" s="11" t="str">
        <f>IFERROR(_xlfn.XLOOKUP(F245, BS_ATIVIDADE[ATIVIDADE],BS_ATIVIDADE[UNIDADE] ), "*")</f>
        <v>BINÁRIO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5" s="119"/>
      <c r="W245" s="119" t="s">
        <v>1596</v>
      </c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OUTRAS ATIVIDADES</v>
      </c>
      <c r="AJ245" s="10" t="str">
        <f>IF(BS_CONTROLE[[#This Row],[Atividade]]=0, "-", BS_CONTROLE[[#This Row],[Atividade]])</f>
        <v>OUTRAS ATIVIDADES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ZTO-ZDZ</v>
      </c>
      <c r="AN245" s="119" t="str">
        <f>IF(BS_CONTROLE[[#This Row],[SB]]=0, "-", BS_CONTROLE[[#This Row],[SB]])</f>
        <v>K14K18</v>
      </c>
      <c r="AO245" s="119">
        <f>IF(BS_CONTROLE[[#This Row],[SUB]]=0, "-", BS_CONTROLE[[#This Row],[SUB]])</f>
        <v>73</v>
      </c>
      <c r="AP245" s="119">
        <f>BS_CONTROLE[[#This Row],[KM - Inicio]]</f>
        <v>15</v>
      </c>
      <c r="AQ245" s="119">
        <f>BS_CONTROLE[[#This Row],[KM - Inicio]]</f>
        <v>15</v>
      </c>
      <c r="AR245" s="122"/>
      <c r="AS245" s="122"/>
      <c r="AT245" s="122"/>
      <c r="AU245" s="169"/>
      <c r="AV245" s="169"/>
      <c r="AW245" s="16"/>
      <c r="AX245" s="16"/>
      <c r="AY245" s="13">
        <f>IF(D245="","*",IFERROR(IF(ISODD(COUNT(AS245:AX245)),"ERRO",SUM((AT245-AS245),(AV245-AU245),(AX245-AW245))),"ERRO"))</f>
        <v>0</v>
      </c>
      <c r="AZ245" s="204"/>
      <c r="BA245" s="123"/>
      <c r="BB245" s="11" t="str">
        <f>IFERROR(_xlfn.XLOOKUP(AI245, BS_ATIVIDADE[ATIVIDADE],BS_ATIVIDADE[UNIDADE] ), "*")</f>
        <v>BINÁRIO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 hidden="1">
      <c r="A246" s="149" t="str">
        <f>D246&amp;B246</f>
        <v>V40</v>
      </c>
      <c r="B246" s="116"/>
      <c r="C246" s="9" t="str">
        <f>IF(BS_CONTROLE[[#This Row],[DATA]]="","",WEEKNUM(BS_CONTROLE[[#This Row],[DATA]]))</f>
        <v/>
      </c>
      <c r="D246" s="118" t="s">
        <v>813</v>
      </c>
      <c r="E246" s="47">
        <v>241</v>
      </c>
      <c r="F246" s="142" t="s">
        <v>756</v>
      </c>
      <c r="G246" s="10" t="str">
        <f>IF(D246="","*",VLOOKUP(F246,BS_ATIVIDADE[],3,FALSE))</f>
        <v>MECANIZAÇÃO - SOCADORA</v>
      </c>
      <c r="H246" s="192" t="s">
        <v>479</v>
      </c>
      <c r="I246" s="120" t="s">
        <v>479</v>
      </c>
      <c r="J246" s="119">
        <v>73</v>
      </c>
      <c r="K246" s="119">
        <v>15</v>
      </c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6" s="120">
        <v>0.54166666666666663</v>
      </c>
      <c r="P246" s="120">
        <v>0.10416666666666667</v>
      </c>
      <c r="Q246" s="119">
        <v>700</v>
      </c>
      <c r="R246" s="11" t="str">
        <f>IFERROR(_xlfn.XLOOKUP(F246, BS_ATIVIDADE[ATIVIDADE],BS_ATIVIDADE[UNIDADE] ), "*")</f>
        <v>M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MECANIZAÇÃO - SOCADORA</v>
      </c>
      <c r="AJ246" s="10" t="str">
        <f>IF(BS_CONTROLE[[#This Row],[Atividade]]=0, "-", BS_CONTROLE[[#This Row],[Atividade]])</f>
        <v>MECANIZAÇÃO - SOCADORA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ZTO-ZDZ</v>
      </c>
      <c r="AN246" s="119" t="str">
        <f>IF(BS_CONTROLE[[#This Row],[SB]]=0, "-", BS_CONTROLE[[#This Row],[SB]])</f>
        <v>K14K18</v>
      </c>
      <c r="AO246" s="119">
        <f>IF(BS_CONTROLE[[#This Row],[SUB]]=0, "-", BS_CONTROLE[[#This Row],[SUB]])</f>
        <v>73</v>
      </c>
      <c r="AP246" s="119">
        <f>BS_CONTROLE[[#This Row],[KM - Inicio]]</f>
        <v>15</v>
      </c>
      <c r="AQ246" s="119">
        <f>BS_CONTROLE[[#This Row],[KM - Inicio]]</f>
        <v>15</v>
      </c>
      <c r="AR246" s="122"/>
      <c r="AS246" s="122"/>
      <c r="AT246" s="122"/>
      <c r="AU246" s="169"/>
      <c r="AV246" s="169"/>
      <c r="AW246" s="16"/>
      <c r="AX246" s="16"/>
      <c r="AY246" s="13">
        <f>IF(D246="","*",IFERROR(IF(ISODD(COUNT(AS246:AX246)),"ERRO",SUM((AT246-AS246),(AV246-AU246),(AX246-AW246))),"ERRO"))</f>
        <v>0</v>
      </c>
      <c r="AZ246" s="204"/>
      <c r="BA246" s="123"/>
      <c r="BB246" s="11" t="str">
        <f>IFERROR(_xlfn.XLOOKUP(AI246, BS_ATIVIDADE[ATIVIDADE],BS_ATIVIDADE[UNIDADE] ), "*")</f>
        <v>M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 hidden="1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 hidden="1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 hidden="1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 hidden="1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 hidden="1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idden="1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 hidden="1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 hidden="1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 hidden="1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 hidden="1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 hidden="1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 hidden="1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 hidden="1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hidden="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 hidden="1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 hidden="1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 hidden="1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hidden="1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idden="1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hidden="1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idden="1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hidden="1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idden="1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 hidden="1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hidden="1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idden="1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 hidden="1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hidden="1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hidden="1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hidden="1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hidden="1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 hidden="1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 hidden="1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hidden="1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hidden="1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hidden="1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 hidden="1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 hidden="1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hidden="1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hidden="1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 hidden="1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hidden="1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 hidden="1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 hidden="1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 hidden="1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 hidden="1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 hidden="1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 hidden="1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7:W238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38:AE238" name="Range1_1_7_35_1_3"/>
    <protectedRange sqref="AF135:AF143 AF152 AF208 AF200 AF218 AF222 AF224 AF23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 AA237:AE237" name="Range1_1_7_35_1_2_2"/>
    <protectedRange sqref="AF151 AF154:AF155 AF157:AF158 AF161:AF163 AF166:AF167 AF169 AF183:AF185 AF205 AF207 AF209 AF211:AF212 AF223 AF219:AF221 AF237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V236:W236" name="Range1_1_6_8"/>
    <protectedRange sqref="Z236 X236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35 Y2:Z59 Z60 Y188:Z188 Y61:Z186 Z207:Z210 Y205:Z205 Z199:Z204 Y190:Z198 Z214:Z225 Y214:Y216 Y218:Y224 Y211:Z213 Y237:Z734 Y221:Z235">
    <cfRule type="cellIs" dxfId="219" priority="42700" operator="equal">
      <formula>"OPORTUNIDADE"</formula>
    </cfRule>
  </conditionalFormatting>
  <conditionalFormatting sqref="Z736 Y6:Z59 Z60 Y188:Z188 Y61:Z186 Z207:Z210 Y205:Z205 Z199:Z204 Y190:Z198 Z214:Z225 Y214:Y216 Y218:Y224 Y211:Z213 Y237:Z735 Y221:Z235">
    <cfRule type="cellIs" dxfId="218" priority="286" operator="equal">
      <formula>"NÃO"</formula>
    </cfRule>
    <cfRule type="cellIs" dxfId="217" priority="287" operator="equal">
      <formula>"SIM"</formula>
    </cfRule>
  </conditionalFormatting>
  <conditionalFormatting sqref="AZ6:AZ734">
    <cfRule type="expression" dxfId="216" priority="42742">
      <formula>#REF!=1</formula>
    </cfRule>
  </conditionalFormatting>
  <conditionalFormatting sqref="BF60 U6:U59 V60 AY6:AY738 U61:U736 BE6:BE738">
    <cfRule type="cellIs" dxfId="215" priority="42726" operator="equal">
      <formula>"ERRO"</formula>
    </cfRule>
  </conditionalFormatting>
  <conditionalFormatting sqref="BQ6:BQ155 BQ157:BQ738">
    <cfRule type="cellIs" dxfId="214" priority="42721" operator="equal">
      <formula>"Produção e Intervalo"</formula>
    </cfRule>
    <cfRule type="cellIs" dxfId="213" priority="42722" operator="equal">
      <formula>"Aderente"</formula>
    </cfRule>
    <cfRule type="cellIs" dxfId="212" priority="42723" operator="equal">
      <formula>"Intervalo"</formula>
    </cfRule>
    <cfRule type="cellIs" dxfId="211" priority="42724" operator="equal">
      <formula>"Produção"</formula>
    </cfRule>
    <cfRule type="cellIs" dxfId="210" priority="42725" operator="equal">
      <formula>"ERRO"</formula>
    </cfRule>
  </conditionalFormatting>
  <conditionalFormatting sqref="BR6:BS738">
    <cfRule type="cellIs" dxfId="209" priority="42703" operator="equal">
      <formula>"*"</formula>
    </cfRule>
    <cfRule type="cellIs" dxfId="208" priority="42704" operator="greaterThanOrEqual">
      <formula>1</formula>
    </cfRule>
    <cfRule type="cellIs" dxfId="207" priority="42705" operator="lessThan">
      <formula>1</formula>
    </cfRule>
  </conditionalFormatting>
  <conditionalFormatting sqref="BH737 BH6:BH27 BH28:BI31 BH32:BH734">
    <cfRule type="iconSet" priority="44526">
      <iconSet showValue="0">
        <cfvo type="percent" val="0"/>
        <cfvo type="num" val="1"/>
        <cfvo type="num" val="1" gte="0"/>
      </iconSet>
    </cfRule>
    <cfRule type="iconSet" priority="4452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6" priority="44543">
      <formula>#REF!=1</formula>
    </cfRule>
  </conditionalFormatting>
  <conditionalFormatting sqref="BP10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533">
    <cfRule type="iconSet" priority="4455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9">
    <cfRule type="iconSet" priority="44577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1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5" priority="124" operator="equal">
      <formula>"OPORTUNIDADE"</formula>
    </cfRule>
  </conditionalFormatting>
  <conditionalFormatting sqref="Z187">
    <cfRule type="cellIs" dxfId="204" priority="122" operator="equal">
      <formula>"NÃO"</formula>
    </cfRule>
    <cfRule type="cellIs" dxfId="203" priority="123" operator="equal">
      <formula>"SIM"</formula>
    </cfRule>
  </conditionalFormatting>
  <conditionalFormatting sqref="Z189">
    <cfRule type="cellIs" dxfId="202" priority="121" operator="equal">
      <formula>"OPORTUNIDADE"</formula>
    </cfRule>
  </conditionalFormatting>
  <conditionalFormatting sqref="Z189">
    <cfRule type="cellIs" dxfId="201" priority="119" operator="equal">
      <formula>"NÃO"</formula>
    </cfRule>
    <cfRule type="cellIs" dxfId="200" priority="120" operator="equal">
      <formula>"SIM"</formula>
    </cfRule>
  </conditionalFormatting>
  <conditionalFormatting sqref="BP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9" priority="114" operator="equal">
      <formula>"OPORTUNIDADE"</formula>
    </cfRule>
  </conditionalFormatting>
  <conditionalFormatting sqref="Y187">
    <cfRule type="cellIs" dxfId="198" priority="112" operator="equal">
      <formula>"NÃO"</formula>
    </cfRule>
    <cfRule type="cellIs" dxfId="197" priority="113" operator="equal">
      <formula>"SIM"</formula>
    </cfRule>
  </conditionalFormatting>
  <conditionalFormatting sqref="Y189">
    <cfRule type="cellIs" dxfId="196" priority="111" operator="equal">
      <formula>"OPORTUNIDADE"</formula>
    </cfRule>
  </conditionalFormatting>
  <conditionalFormatting sqref="Y189">
    <cfRule type="cellIs" dxfId="195" priority="109" operator="equal">
      <formula>"NÃO"</formula>
    </cfRule>
    <cfRule type="cellIs" dxfId="194" priority="110" operator="equal">
      <formula>"SIM"</formula>
    </cfRule>
  </conditionalFormatting>
  <conditionalFormatting sqref="BP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3" priority="60" operator="equal">
      <formula>"OPORTUNIDADE"</formula>
    </cfRule>
  </conditionalFormatting>
  <conditionalFormatting sqref="Z206">
    <cfRule type="cellIs" dxfId="192" priority="58" operator="equal">
      <formula>"NÃO"</formula>
    </cfRule>
    <cfRule type="cellIs" dxfId="191" priority="59" operator="equal">
      <formula>"SIM"</formula>
    </cfRule>
  </conditionalFormatting>
  <conditionalFormatting sqref="Y206:Y210">
    <cfRule type="cellIs" dxfId="190" priority="57" operator="equal">
      <formula>"OPORTUNIDADE"</formula>
    </cfRule>
  </conditionalFormatting>
  <conditionalFormatting sqref="Y206:Y210">
    <cfRule type="cellIs" dxfId="189" priority="55" operator="equal">
      <formula>"NÃO"</formula>
    </cfRule>
    <cfRule type="cellIs" dxfId="188" priority="56" operator="equal">
      <formula>"SIM"</formula>
    </cfRule>
  </conditionalFormatting>
  <conditionalFormatting sqref="Y204">
    <cfRule type="cellIs" dxfId="187" priority="54" operator="equal">
      <formula>"OPORTUNIDADE"</formula>
    </cfRule>
  </conditionalFormatting>
  <conditionalFormatting sqref="Y204">
    <cfRule type="cellIs" dxfId="186" priority="52" operator="equal">
      <formula>"NÃO"</formula>
    </cfRule>
    <cfRule type="cellIs" dxfId="185" priority="53" operator="equal">
      <formula>"SIM"</formula>
    </cfRule>
  </conditionalFormatting>
  <conditionalFormatting sqref="Y203">
    <cfRule type="cellIs" dxfId="184" priority="51" operator="equal">
      <formula>"OPORTUNIDADE"</formula>
    </cfRule>
  </conditionalFormatting>
  <conditionalFormatting sqref="Y203">
    <cfRule type="cellIs" dxfId="183" priority="49" operator="equal">
      <formula>"NÃO"</formula>
    </cfRule>
    <cfRule type="cellIs" dxfId="182" priority="50" operator="equal">
      <formula>"SIM"</formula>
    </cfRule>
  </conditionalFormatting>
  <conditionalFormatting sqref="Y202">
    <cfRule type="cellIs" dxfId="181" priority="48" operator="equal">
      <formula>"OPORTUNIDADE"</formula>
    </cfRule>
  </conditionalFormatting>
  <conditionalFormatting sqref="Y202">
    <cfRule type="cellIs" dxfId="180" priority="46" operator="equal">
      <formula>"NÃO"</formula>
    </cfRule>
    <cfRule type="cellIs" dxfId="179" priority="47" operator="equal">
      <formula>"SIM"</formula>
    </cfRule>
  </conditionalFormatting>
  <conditionalFormatting sqref="Y201">
    <cfRule type="cellIs" dxfId="178" priority="45" operator="equal">
      <formula>"OPORTUNIDADE"</formula>
    </cfRule>
  </conditionalFormatting>
  <conditionalFormatting sqref="Y201">
    <cfRule type="cellIs" dxfId="177" priority="43" operator="equal">
      <formula>"NÃO"</formula>
    </cfRule>
    <cfRule type="cellIs" dxfId="176" priority="44" operator="equal">
      <formula>"SIM"</formula>
    </cfRule>
  </conditionalFormatting>
  <conditionalFormatting sqref="Y200">
    <cfRule type="cellIs" dxfId="175" priority="42" operator="equal">
      <formula>"OPORTUNIDADE"</formula>
    </cfRule>
  </conditionalFormatting>
  <conditionalFormatting sqref="Y200">
    <cfRule type="cellIs" dxfId="174" priority="40" operator="equal">
      <formula>"NÃO"</formula>
    </cfRule>
    <cfRule type="cellIs" dxfId="173" priority="41" operator="equal">
      <formula>"SIM"</formula>
    </cfRule>
  </conditionalFormatting>
  <conditionalFormatting sqref="Y199">
    <cfRule type="cellIs" dxfId="172" priority="39" operator="equal">
      <formula>"OPORTUNIDADE"</formula>
    </cfRule>
  </conditionalFormatting>
  <conditionalFormatting sqref="Y199">
    <cfRule type="cellIs" dxfId="171" priority="37" operator="equal">
      <formula>"NÃO"</formula>
    </cfRule>
    <cfRule type="cellIs" dxfId="170" priority="38" operator="equal">
      <formula>"SIM"</formula>
    </cfRule>
  </conditionalFormatting>
  <conditionalFormatting sqref="BQ156">
    <cfRule type="cellIs" dxfId="169" priority="32" operator="equal">
      <formula>"Produção e Intervalo"</formula>
    </cfRule>
    <cfRule type="cellIs" dxfId="168" priority="33" operator="equal">
      <formula>"Aderente"</formula>
    </cfRule>
    <cfRule type="cellIs" dxfId="167" priority="34" operator="equal">
      <formula>"Intervalo"</formula>
    </cfRule>
    <cfRule type="cellIs" dxfId="166" priority="35" operator="equal">
      <formula>"Produção"</formula>
    </cfRule>
    <cfRule type="cellIs" dxfId="165" priority="36" operator="equal">
      <formula>"ERRO"</formula>
    </cfRule>
  </conditionalFormatting>
  <conditionalFormatting sqref="BJ165:BK1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4" priority="25" operator="equal">
      <formula>"OPORTUNIDADE"</formula>
    </cfRule>
  </conditionalFormatting>
  <conditionalFormatting sqref="Y217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Y225">
    <cfRule type="cellIs" dxfId="161" priority="19" operator="equal">
      <formula>"OPORTUNIDADE"</formula>
    </cfRule>
  </conditionalFormatting>
  <conditionalFormatting sqref="Y225">
    <cfRule type="cellIs" dxfId="160" priority="17" operator="equal">
      <formula>"NÃO"</formula>
    </cfRule>
    <cfRule type="cellIs" dxfId="159" priority="18" operator="equal">
      <formula>"SIM"</formula>
    </cfRule>
  </conditionalFormatting>
  <conditionalFormatting sqref="BP2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36:Z236">
    <cfRule type="cellIs" dxfId="158" priority="3" operator="equal">
      <formula>"OPORTUNIDADE"</formula>
    </cfRule>
  </conditionalFormatting>
  <conditionalFormatting sqref="Y236:Z236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213" sqref="A213:P22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6" t="s">
        <v>1597</v>
      </c>
      <c r="D5" s="257"/>
      <c r="E5" s="257"/>
      <c r="F5" s="257"/>
      <c r="G5" s="257"/>
      <c r="H5" s="257"/>
      <c r="I5" s="257"/>
      <c r="J5" s="258"/>
      <c r="K5" s="259" t="s">
        <v>1598</v>
      </c>
      <c r="L5" s="260"/>
      <c r="M5" s="260"/>
      <c r="N5" s="260"/>
      <c r="O5" s="261" t="s">
        <v>1599</v>
      </c>
      <c r="P5" s="262"/>
    </row>
    <row r="6" spans="1:16" s="82" customFormat="1" ht="15" customHeight="1">
      <c r="A6" s="74" t="s">
        <v>1600</v>
      </c>
      <c r="B6" s="83" t="s">
        <v>1601</v>
      </c>
      <c r="C6" s="84" t="s">
        <v>1019</v>
      </c>
      <c r="D6" s="85" t="s">
        <v>1020</v>
      </c>
      <c r="E6" s="84" t="s">
        <v>1602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1603</v>
      </c>
      <c r="M6" s="88" t="s">
        <v>669</v>
      </c>
      <c r="N6" s="89" t="s">
        <v>1014</v>
      </c>
      <c r="O6" s="90" t="s">
        <v>1057</v>
      </c>
      <c r="P6" s="151" t="s">
        <v>1604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Oportunidade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>
        <f>IF(SP_NORTE!B212="","*",SP_NORTE!B212)</f>
        <v>45945</v>
      </c>
      <c r="B212" s="92" t="str">
        <f>IF(SP_NORTE!X212="","*",SP_NORTE!X212)</f>
        <v>Oportunidade</v>
      </c>
      <c r="C212" s="92" t="str">
        <f>IF(SP_NORTE!S212="","*",SP_NORTE!S212)</f>
        <v>SP NORTE</v>
      </c>
      <c r="D212" s="92" t="str">
        <f>IF(SP_NORTE!T212="","*",SP_NORTE!T212)</f>
        <v>ZEB-ZCZ</v>
      </c>
      <c r="E212" s="92" t="str">
        <f>IF(SP_NORTE!D212="","*",SP_NORTE!D212)</f>
        <v xml:space="preserve">TURMA FIXA VIA </v>
      </c>
      <c r="F212" s="92" t="str">
        <f>IF(SP_NORTE!H212="","*",SP_NORTE!H212)</f>
        <v>-</v>
      </c>
      <c r="G212" s="92" t="str">
        <f>IF(SP_NORTE!M212="","*",SP_NORTE!M212)</f>
        <v>ZCV-ZCT</v>
      </c>
      <c r="H212" s="131">
        <f>IF(SP_NORTE!K212="","*",SP_NORTE!K212)</f>
        <v>145.1</v>
      </c>
      <c r="I212" s="128">
        <f>IF(SP_NORTE!O212="","*",SP_NORTE!O212)</f>
        <v>0.41666666666666669</v>
      </c>
      <c r="J212" s="128">
        <f>IF(SP_NORTE!P212="","*",SP_NORTE!P212)</f>
        <v>6.25E-2</v>
      </c>
      <c r="K212" s="92" t="str">
        <f>IF(SP_NORTE!AK212="","*",SP_NORTE!AK212)</f>
        <v>-</v>
      </c>
      <c r="L212" s="92" t="str">
        <f>IF(SP_NORTE!AM212="","*",SP_NORTE!AM212)</f>
        <v>ZCV-ZCT</v>
      </c>
      <c r="M212" s="92">
        <f>IF(SP_NORTE!AP212="","*",SP_NORTE!AP212)</f>
        <v>145.1</v>
      </c>
      <c r="N212" s="92" t="str">
        <f>IF(SP_NORTE!AM212="","*",SP_NORTE!AM212)</f>
        <v>ZCV-ZCT</v>
      </c>
      <c r="O212" s="124">
        <f>IF(SP_NORTE!BH212="","*",SP_NORTE!BH212)</f>
        <v>2</v>
      </c>
      <c r="P212" s="187" t="str">
        <f>IF($A$2=1,IF(SP_NORTE!BJ212="","*",SP_NORTE!BJ212),IF(SP_NORTE!BK212="","*",SP_NORTE!BK212))</f>
        <v>Realizado intervalo para substituição de tampão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>
        <f>IF(SP_NORTE!BH213="","*",SP_NORTE!BH213)</f>
        <v>2</v>
      </c>
      <c r="P213" s="187" t="str">
        <f>IF($A$2=1,IF(SP_NORTE!BJ213="","*",SP_NORTE!BJ213),IF(SP_NORTE!BK213="","*",SP_NORTE!BK213))</f>
        <v>Em intervalo para substituição de meia chave em ZTF Norte no km 410+403 / 11h56 - 13h56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>
        <f>IF(SP_NORTE!BH214="","*",SP_NORTE!BH214)</f>
        <v>2</v>
      </c>
      <c r="P214" s="187" t="str">
        <f>IF($A$2=1,IF(SP_NORTE!BJ214="","*",SP_NORTE!BJ214),IF(SP_NORTE!BK214="","*",SP_NORTE!BK214))</f>
        <v>TP pronta 08:02, em intervalo 11:45 ate 13hrs, segundo intervalo 14:25 ate 15:25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ZJA380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ZJA380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>
        <f>IF(SP_NORTE!BH215="","*",SP_NORTE!BH215)</f>
        <v>2</v>
      </c>
      <c r="P215" s="187" t="str">
        <f>IF($A$2=1,IF(SP_NORTE!BJ215="","*",SP_NORTE!BJ215),IF(SP_NORTE!BK215="","*",SP_NORTE!BK215))</f>
        <v>Previsao TP pronta 10:20, em intervalo das 10:35 ate 12:05/ prod. 1 solda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ZJA380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ZJA380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>
        <f>IF(SP_NORTE!BH216="","*",SP_NORTE!BH216)</f>
        <v>2</v>
      </c>
      <c r="P216" s="187" t="str">
        <f>IF($A$2=1,IF(SP_NORTE!BJ216="","*",SP_NORTE!BJ216),IF(SP_NORTE!BK216="","*",SP_NORTE!BK216))</f>
        <v>Previsao TP pronta 10:20, em intervalo das 10:35 ate 12:05/ prod. 1 solda</v>
      </c>
    </row>
    <row r="217" spans="1:16" hidden="1">
      <c r="A217" s="91">
        <f>IF(SP_NORTE!B217="","*",SP_NORTE!B217)</f>
        <v>45946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>
        <f>IF(SP_NORTE!BH217="","*",SP_NORTE!BH217)</f>
        <v>2</v>
      </c>
      <c r="P217" s="187" t="str">
        <f>IF($A$2=1,IF(SP_NORTE!BJ217="","*",SP_NORTE!BJ217),IF(SP_NORTE!BK217="","*",SP_NORTE!BK217))</f>
        <v xml:space="preserve">TP pronta 09:55, em intervalo 12:25 ate 13:55/ prod 50 metros 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>
        <f>IF(SP_NORTE!BH218="","*",SP_NORTE!BH218)</f>
        <v>2</v>
      </c>
      <c r="P218" s="187" t="str">
        <f>IF($A$2=1,IF(SP_NORTE!BJ218="","*",SP_NORTE!BJ218),IF(SP_NORTE!BK218="","*",SP_NORTE!BK218))</f>
        <v xml:space="preserve">MC1 08:55, em intervalo da socada no km 358,4 em ZED361 ate 13:40/prod. 400 metro devido ter concedido 1hr de intervalo devido malha saturada, alto fluxo de trens na regiao 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 xml:space="preserve">TURMA FIXA VIA </v>
      </c>
      <c r="F219" s="92" t="str">
        <f>IF(SP_NORTE!H219="","*",SP_NORTE!H219)</f>
        <v>-</v>
      </c>
      <c r="G219" s="92" t="str">
        <f>IF(SP_NORTE!M219="","*",SP_NORTE!M219)</f>
        <v>ZCT-ZUC</v>
      </c>
      <c r="H219" s="131">
        <f>IF(SP_NORTE!K219="","*",SP_NORTE!K219)</f>
        <v>162.80000000000001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-</v>
      </c>
      <c r="L219" s="92" t="str">
        <f>IF(SP_NORTE!AM219="","*",SP_NORTE!AM219)</f>
        <v>ZCT-ZUC</v>
      </c>
      <c r="M219" s="92">
        <f>IF(SP_NORTE!AP219="","*",SP_NORTE!AP219)</f>
        <v>162.80000000000001</v>
      </c>
      <c r="N219" s="92" t="str">
        <f>IF(SP_NORTE!AM219="","*",SP_NORTE!AM219)</f>
        <v>ZCT-ZUC</v>
      </c>
      <c r="O219" s="124">
        <f>IF(SP_NORTE!BH219="","*",SP_NORTE!BH219)</f>
        <v>2</v>
      </c>
      <c r="P219" s="187" t="str">
        <f>IF($A$2=1,IF(SP_NORTE!BJ219="","*",SP_NORTE!BJ219),IF(SP_NORTE!BK219="","*",SP_NORTE!BK219))</f>
        <v>Em intervalo para substituição de tampão em ponto de restição no km 162+800 em ZCT163 / 09h40 - 10h40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ZEB-ZCZ</v>
      </c>
      <c r="E220" s="92" t="str">
        <f>IF(SP_NORTE!D220="","*",SP_NORTE!D220)</f>
        <v>V97</v>
      </c>
      <c r="F220" s="92" t="str">
        <f>IF(SP_NORTE!H220="","*",SP_NORTE!H220)</f>
        <v>ZCV1</v>
      </c>
      <c r="G220" s="92" t="str">
        <f>IF(SP_NORTE!M220="","*",SP_NORTE!M220)</f>
        <v>ZCV-ZMA</v>
      </c>
      <c r="H220" s="131">
        <f>IF(SP_NORTE!K220="","*",SP_NORTE!K220)</f>
        <v>140</v>
      </c>
      <c r="I220" s="128">
        <f>IF(SP_NORTE!O220="","*",SP_NORTE!O220)</f>
        <v>0.375</v>
      </c>
      <c r="J220" s="128">
        <f>IF(SP_NORTE!P220="","*",SP_NORTE!P220)</f>
        <v>4.1666666666666664E-2</v>
      </c>
      <c r="K220" s="92" t="str">
        <f>IF(SP_NORTE!AK220="","*",SP_NORTE!AK220)</f>
        <v>ZCV1</v>
      </c>
      <c r="L220" s="92" t="str">
        <f>IF(SP_NORTE!AM220="","*",SP_NORTE!AM220)</f>
        <v>ZCV-ZMA</v>
      </c>
      <c r="M220" s="92">
        <f>IF(SP_NORTE!AP220="","*",SP_NORTE!AP220)</f>
        <v>140</v>
      </c>
      <c r="N220" s="92" t="str">
        <f>IF(SP_NORTE!AM220="","*",SP_NORTE!AM220)</f>
        <v>ZCV-ZMA</v>
      </c>
      <c r="O220" s="124">
        <f>IF(SP_NORTE!BH220="","*",SP_NORTE!BH220)</f>
        <v>0</v>
      </c>
      <c r="P220" s="187" t="str">
        <f>IF($A$2=1,IF(SP_NORTE!BJ220="","*",SP_NORTE!BJ220),IF(SP_NORTE!BK220="","*",SP_NORTE!BK220))</f>
        <v>Cancelado devido malha saturada, alto fluxo de trens na região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DANILO (TP-837)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59.21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59.21</v>
      </c>
      <c r="N221" s="92" t="str">
        <f>IF(SP_NORTE!AM221="","*",SP_NORTE!AM221)</f>
        <v>ZDG-ZTN</v>
      </c>
      <c r="O221" s="124">
        <f>IF(SP_NORTE!BH221="","*",SP_NORTE!BH221)</f>
        <v>0</v>
      </c>
      <c r="P221" s="187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MAURO TP-868)</v>
      </c>
      <c r="F222" s="92" t="str">
        <f>IF(SP_NORTE!H222="","*",SP_NORTE!H222)</f>
        <v>-</v>
      </c>
      <c r="G222" s="92" t="str">
        <f>IF(SP_NORTE!M222="","*",SP_NORTE!M222)</f>
        <v>ZDG-ZTN</v>
      </c>
      <c r="H222" s="131">
        <f>IF(SP_NORTE!K222="","*",SP_NORTE!K222)</f>
        <v>58.890999999999998</v>
      </c>
      <c r="I222" s="128">
        <f>IF(SP_NORTE!O222="","*",SP_NORTE!O222)</f>
        <v>0.35416666666666669</v>
      </c>
      <c r="J222" s="128">
        <f>IF(SP_NORTE!P222="","*",SP_NORTE!P222)</f>
        <v>6.25E-2</v>
      </c>
      <c r="K222" s="92" t="str">
        <f>IF(SP_NORTE!AK222="","*",SP_NORTE!AK222)</f>
        <v>-</v>
      </c>
      <c r="L222" s="92" t="str">
        <f>IF(SP_NORTE!AM222="","*",SP_NORTE!AM222)</f>
        <v>ZDG-ZTN</v>
      </c>
      <c r="M222" s="92">
        <f>IF(SP_NORTE!AP222="","*",SP_NORTE!AP222)</f>
        <v>58.890999999999998</v>
      </c>
      <c r="N222" s="92" t="str">
        <f>IF(SP_NORTE!AM222="","*",SP_NORTE!AM222)</f>
        <v>ZDG-ZTN</v>
      </c>
      <c r="O222" s="124">
        <f>IF(SP_NORTE!BH222="","*",SP_NORTE!BH222)</f>
        <v>0</v>
      </c>
      <c r="P222" s="187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ZCZ-ZTI</v>
      </c>
      <c r="E223" s="92" t="str">
        <f>IF(SP_NORTE!D223="","*",SP_NORTE!D223)</f>
        <v>ANTÔNIO (TP-713)</v>
      </c>
      <c r="F223" s="92" t="str">
        <f>IF(SP_NORTE!H223="","*",SP_NORTE!H223)</f>
        <v>ZTO1</v>
      </c>
      <c r="G223" s="92" t="str">
        <f>IF(SP_NORTE!M223="","*",SP_NORTE!M223)</f>
        <v>ZTO-ZOI</v>
      </c>
      <c r="H223" s="131">
        <f>IF(SP_NORTE!K223="","*",SP_NORTE!K223)</f>
        <v>244.5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ZTO1</v>
      </c>
      <c r="L223" s="92" t="str">
        <f>IF(SP_NORTE!AM223="","*",SP_NORTE!AM223)</f>
        <v>ZTO-ZOI</v>
      </c>
      <c r="M223" s="92">
        <f>IF(SP_NORTE!AP223="","*",SP_NORTE!AP223)</f>
        <v>244.5</v>
      </c>
      <c r="N223" s="92" t="str">
        <f>IF(SP_NORTE!AM223="","*",SP_NORTE!AM223)</f>
        <v>ZTO-ZOI</v>
      </c>
      <c r="O223" s="124">
        <f>IF(SP_NORTE!BH223="","*",SP_NORTE!BH223)</f>
        <v>2</v>
      </c>
      <c r="P223" s="187" t="str">
        <f>IF($A$2=1,IF(SP_NORTE!BJ223="","*",SP_NORTE!BJ223),IF(SP_NORTE!BK223="","*",SP_NORTE!BK223))</f>
        <v>TP pronto 07:23, em intervalo 11;30 ate 13hrs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KLECIO (TP-699)</v>
      </c>
      <c r="F224" s="92" t="str">
        <f>IF(SP_NORTE!H224="","*",SP_NORTE!H224)</f>
        <v>ZSK1</v>
      </c>
      <c r="G224" s="92" t="str">
        <f>IF(SP_NORTE!M224="","*",SP_NORTE!M224)</f>
        <v>ZSK</v>
      </c>
      <c r="H224" s="131">
        <f>IF(SP_NORTE!K224="","*",SP_NORTE!K224)</f>
        <v>206.15</v>
      </c>
      <c r="I224" s="128">
        <f>IF(SP_NORTE!O224="","*",SP_NORTE!O224)</f>
        <v>0.375</v>
      </c>
      <c r="J224" s="128">
        <f>IF(SP_NORTE!P224="","*",SP_NORTE!P224)</f>
        <v>6.25E-2</v>
      </c>
      <c r="K224" s="92" t="str">
        <f>IF(SP_NORTE!AK224="","*",SP_NORTE!AK224)</f>
        <v>ZSK1</v>
      </c>
      <c r="L224" s="92" t="str">
        <f>IF(SP_NORTE!AM224="","*",SP_NORTE!AM224)</f>
        <v>ZSK</v>
      </c>
      <c r="M224" s="92">
        <f>IF(SP_NORTE!AP224="","*",SP_NORTE!AP224)</f>
        <v>206.15</v>
      </c>
      <c r="N224" s="92" t="str">
        <f>IF(SP_NORTE!AM224="","*",SP_NORTE!AM224)</f>
        <v>ZSK</v>
      </c>
      <c r="O224" s="124">
        <f>IF(SP_NORTE!BH224="","*",SP_NORTE!BH224)</f>
        <v>2</v>
      </c>
      <c r="P224" s="187" t="str">
        <f>IF($A$2=1,IF(SP_NORTE!BJ224="","*",SP_NORTE!BJ224),IF(SP_NORTE!BK224="","*",SP_NORTE!BK224))</f>
        <v xml:space="preserve">TP pronta 09:19, em intervalo 11:06 ate 12:36/prod. 1 solda 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Oportunidade</v>
      </c>
      <c r="C225" s="92" t="str">
        <f>IF(SP_NORTE!S225="","*",SP_NORTE!S225)</f>
        <v>SP NORTE</v>
      </c>
      <c r="D225" s="92" t="str">
        <f>IF(SP_NORTE!T225="","*",SP_NORTE!T225)</f>
        <v>ZBV-ZTI</v>
      </c>
      <c r="E225" s="92" t="str">
        <f>IF(SP_NORTE!D225="","*",SP_NORTE!D225)</f>
        <v>V89</v>
      </c>
      <c r="F225" s="92" t="str">
        <f>IF(SP_NORTE!H225="","*",SP_NORTE!H225)</f>
        <v>ZLI1062</v>
      </c>
      <c r="G225" s="92" t="str">
        <f>IF(SP_NORTE!M225="","*",SP_NORTE!M225)</f>
        <v>ZLI-ZYU</v>
      </c>
      <c r="H225" s="131">
        <f>IF(SP_NORTE!K225="","*",SP_NORTE!K225)</f>
        <v>82</v>
      </c>
      <c r="I225" s="128">
        <f>IF(SP_NORTE!O225="","*",SP_NORTE!O225)</f>
        <v>0.375</v>
      </c>
      <c r="J225" s="128">
        <f>IF(SP_NORTE!P225="","*",SP_NORTE!P225)</f>
        <v>4.1666666666666664E-2</v>
      </c>
      <c r="K225" s="92" t="str">
        <f>IF(SP_NORTE!AK225="","*",SP_NORTE!AK225)</f>
        <v>ZLI1062</v>
      </c>
      <c r="L225" s="92" t="str">
        <f>IF(SP_NORTE!AM225="","*",SP_NORTE!AM225)</f>
        <v>ZLI-ZYU</v>
      </c>
      <c r="M225" s="92">
        <f>IF(SP_NORTE!AP225="","*",SP_NORTE!AP225)</f>
        <v>82</v>
      </c>
      <c r="N225" s="92" t="str">
        <f>IF(SP_NORTE!AM225="","*",SP_NORTE!AM225)</f>
        <v>ZLI-ZYU</v>
      </c>
      <c r="O225" s="124">
        <f>IF(SP_NORTE!BH225="","*",SP_NORTE!BH225)</f>
        <v>0</v>
      </c>
      <c r="P225" s="187" t="str">
        <f>IF($A$2=1,IF(SP_NORTE!BJ225="","*",SP_NORTE!BJ225),IF(SP_NORTE!BK225="","*",SP_NORTE!BK225))</f>
        <v xml:space="preserve">Foi cancelado o deslocamento devido perda de sinal constante 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>
        <f>IF(SP_NORTE!B227="","*",SP_NORTE!B227)</f>
        <v>45947</v>
      </c>
      <c r="B227" s="92" t="str">
        <f>IF(SP_NORTE!X227="","*",SP_NORTE!X227)</f>
        <v>Oportunidade</v>
      </c>
      <c r="C227" s="92" t="str">
        <f>IF(SP_NORTE!S227="","*",SP_NORTE!S227)</f>
        <v>SP NORTE</v>
      </c>
      <c r="D227" s="92" t="str">
        <f>IF(SP_NORTE!T227="","*",SP_NORTE!T227)</f>
        <v>TMI-ZEB</v>
      </c>
      <c r="E227" s="92" t="str">
        <f>IF(SP_NORTE!D227="","*",SP_NORTE!D227)</f>
        <v>A65</v>
      </c>
      <c r="F227" s="92" t="str">
        <f>IF(SP_NORTE!H227="","*",SP_NORTE!H227)</f>
        <v>-</v>
      </c>
      <c r="G227" s="92" t="str">
        <f>IF(SP_NORTE!M227="","*",SP_NORTE!M227)</f>
        <v>ZUR-ZUE</v>
      </c>
      <c r="H227" s="131">
        <f>IF(SP_NORTE!K227="","*",SP_NORTE!K227)</f>
        <v>391</v>
      </c>
      <c r="I227" s="128">
        <f>IF(SP_NORTE!O227="","*",SP_NORTE!O227)</f>
        <v>0.33333333333333331</v>
      </c>
      <c r="J227" s="128">
        <f>IF(SP_NORTE!P227="","*",SP_NORTE!P227)</f>
        <v>4.1666666666666664E-2</v>
      </c>
      <c r="K227" s="92" t="str">
        <f>IF(SP_NORTE!AK227="","*",SP_NORTE!AK227)</f>
        <v>-</v>
      </c>
      <c r="L227" s="92" t="str">
        <f>IF(SP_NORTE!AM227="","*",SP_NORTE!AM227)</f>
        <v>ZUR-ZUE</v>
      </c>
      <c r="M227" s="92">
        <f>IF(SP_NORTE!AP227="","*",SP_NORTE!AP227)</f>
        <v>391</v>
      </c>
      <c r="N227" s="92" t="str">
        <f>IF(SP_NORTE!AM227="","*",SP_NORTE!AM227)</f>
        <v>ZUR-ZUE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>
        <f>IF(SP_NORTE!B228="","*",SP_NORTE!B228)</f>
        <v>45947</v>
      </c>
      <c r="B228" s="92" t="str">
        <f>IF(SP_NORTE!X228="","*",SP_NORTE!X228)</f>
        <v>Oportunidade</v>
      </c>
      <c r="C228" s="92" t="str">
        <f>IF(SP_NORTE!S228="","*",SP_NORTE!S228)</f>
        <v>SP NORTE</v>
      </c>
      <c r="D228" s="92" t="str">
        <f>IF(SP_NORTE!T228="","*",SP_NORTE!T228)</f>
        <v>TMI-ZEB</v>
      </c>
      <c r="E228" s="92" t="str">
        <f>IF(SP_NORTE!D228="","*",SP_NORTE!D228)</f>
        <v>V88</v>
      </c>
      <c r="F228" s="92" t="str">
        <f>IF(SP_NORTE!H228="","*",SP_NORTE!H228)</f>
        <v>ZFN2</v>
      </c>
      <c r="G228" s="92" t="str">
        <f>IF(SP_NORTE!M228="","*",SP_NORTE!M228)</f>
        <v>ZGI-ZFN</v>
      </c>
      <c r="H228" s="131">
        <f>IF(SP_NORTE!K228="","*",SP_NORTE!K228)</f>
        <v>332</v>
      </c>
      <c r="I228" s="128">
        <f>IF(SP_NORTE!O228="","*",SP_NORTE!O228)</f>
        <v>0.375</v>
      </c>
      <c r="J228" s="128">
        <f>IF(SP_NORTE!P228="","*",SP_NORTE!P228)</f>
        <v>0.125</v>
      </c>
      <c r="K228" s="92" t="str">
        <f>IF(SP_NORTE!AK228="","*",SP_NORTE!AK228)</f>
        <v>ZFN2</v>
      </c>
      <c r="L228" s="92" t="str">
        <f>IF(SP_NORTE!AM228="","*",SP_NORTE!AM228)</f>
        <v>ZGI-ZFN</v>
      </c>
      <c r="M228" s="92">
        <f>IF(SP_NORTE!AP228="","*",SP_NORTE!AP228)</f>
        <v>332</v>
      </c>
      <c r="N228" s="92" t="str">
        <f>IF(SP_NORTE!AM228="","*",SP_NORTE!AM228)</f>
        <v>ZGI-ZFN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>
        <f>IF(SP_NORTE!B229="","*",SP_NORTE!B229)</f>
        <v>45947</v>
      </c>
      <c r="B229" s="92" t="str">
        <f>IF(SP_NORTE!X229="","*",SP_NORTE!X229)</f>
        <v>Oportunidade</v>
      </c>
      <c r="C229" s="92" t="str">
        <f>IF(SP_NORTE!S229="","*",SP_NORTE!S229)</f>
        <v>SP NORTE</v>
      </c>
      <c r="D229" s="92" t="str">
        <f>IF(SP_NORTE!T229="","*",SP_NORTE!T229)</f>
        <v>TMI-ZEB</v>
      </c>
      <c r="E229" s="92" t="str">
        <f>IF(SP_NORTE!D229="","*",SP_NORTE!D229)</f>
        <v>JULIO CÉSAR (TP-701)</v>
      </c>
      <c r="F229" s="92" t="str">
        <f>IF(SP_NORTE!H229="","*",SP_NORTE!H229)</f>
        <v>-</v>
      </c>
      <c r="G229" s="92" t="str">
        <f>IF(SP_NORTE!M229="","*",SP_NORTE!M229)</f>
        <v>ZRZ-ZEC</v>
      </c>
      <c r="H229" s="131">
        <f>IF(SP_NORTE!K229="","*",SP_NORTE!K229)</f>
        <v>254</v>
      </c>
      <c r="I229" s="128">
        <f>IF(SP_NORTE!O229="","*",SP_NORTE!O229)</f>
        <v>0.5</v>
      </c>
      <c r="J229" s="128">
        <f>IF(SP_NORTE!P229="","*",SP_NORTE!P229)</f>
        <v>0.125</v>
      </c>
      <c r="K229" s="92" t="str">
        <f>IF(SP_NORTE!AK229="","*",SP_NORTE!AK229)</f>
        <v>-</v>
      </c>
      <c r="L229" s="92" t="str">
        <f>IF(SP_NORTE!AM229="","*",SP_NORTE!AM229)</f>
        <v>ZRZ-ZEC</v>
      </c>
      <c r="M229" s="92">
        <f>IF(SP_NORTE!AP229="","*",SP_NORTE!AP229)</f>
        <v>254</v>
      </c>
      <c r="N229" s="92" t="str">
        <f>IF(SP_NORTE!AM229="","*",SP_NORTE!AM229)</f>
        <v>ZRZ-ZEC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>
        <f>IF(SP_NORTE!B230="","*",SP_NORTE!B230)</f>
        <v>45947</v>
      </c>
      <c r="B230" s="92" t="str">
        <f>IF(SP_NORTE!X230="","*",SP_NORTE!X230)</f>
        <v>Oportunidade</v>
      </c>
      <c r="C230" s="92" t="str">
        <f>IF(SP_NORTE!S230="","*",SP_NORTE!S230)</f>
        <v>SP NORTE</v>
      </c>
      <c r="D230" s="92" t="str">
        <f>IF(SP_NORTE!T230="","*",SP_NORTE!T230)</f>
        <v>ZEB-ZCZ</v>
      </c>
      <c r="E230" s="92" t="str">
        <f>IF(SP_NORTE!D230="","*",SP_NORTE!D230)</f>
        <v>JOVÂNIO (TP-850)</v>
      </c>
      <c r="F230" s="92" t="str">
        <f>IF(SP_NORTE!H230="","*",SP_NORTE!H230)</f>
        <v>-</v>
      </c>
      <c r="G230" s="92" t="str">
        <f>IF(SP_NORTE!M230="","*",SP_NORTE!M230)</f>
        <v>ZVU-ZEB</v>
      </c>
      <c r="H230" s="131">
        <f>IF(SP_NORTE!K230="","*",SP_NORTE!K230)</f>
        <v>235.8</v>
      </c>
      <c r="I230" s="128">
        <f>IF(SP_NORTE!O230="","*",SP_NORTE!O230)</f>
        <v>0.375</v>
      </c>
      <c r="J230" s="128">
        <f>IF(SP_NORTE!P230="","*",SP_NORTE!P230)</f>
        <v>0.125</v>
      </c>
      <c r="K230" s="92" t="str">
        <f>IF(SP_NORTE!AK230="","*",SP_NORTE!AK230)</f>
        <v>-</v>
      </c>
      <c r="L230" s="92" t="str">
        <f>IF(SP_NORTE!AM230="","*",SP_NORTE!AM230)</f>
        <v>ZVU-ZEB</v>
      </c>
      <c r="M230" s="92">
        <f>IF(SP_NORTE!AP230="","*",SP_NORTE!AP230)</f>
        <v>235.8</v>
      </c>
      <c r="N230" s="92" t="str">
        <f>IF(SP_NORTE!AM230="","*",SP_NORTE!AM230)</f>
        <v>ZVU-ZEB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>
        <f>IF(SP_NORTE!B231="","*",SP_NORTE!B231)</f>
        <v>45947</v>
      </c>
      <c r="B231" s="92" t="str">
        <f>IF(SP_NORTE!X231="","*",SP_NORTE!X231)</f>
        <v>Oportunidade</v>
      </c>
      <c r="C231" s="92" t="str">
        <f>IF(SP_NORTE!S231="","*",SP_NORTE!S231)</f>
        <v>SP NORTE</v>
      </c>
      <c r="D231" s="92" t="str">
        <f>IF(SP_NORTE!T231="","*",SP_NORTE!T231)</f>
        <v>ZEB-ZCZ</v>
      </c>
      <c r="E231" s="92" t="str">
        <f>IF(SP_NORTE!D231="","*",SP_NORTE!D231)</f>
        <v>JULIO (TP-697)</v>
      </c>
      <c r="F231" s="92" t="str">
        <f>IF(SP_NORTE!H231="","*",SP_NORTE!H231)</f>
        <v>-</v>
      </c>
      <c r="G231" s="92" t="str">
        <f>IF(SP_NORTE!M231="","*",SP_NORTE!M231)</f>
        <v>ZGB-ZMO</v>
      </c>
      <c r="H231" s="131">
        <f>IF(SP_NORTE!K231="","*",SP_NORTE!K231)</f>
        <v>213.21</v>
      </c>
      <c r="I231" s="128">
        <f>IF(SP_NORTE!O231="","*",SP_NORTE!O231)</f>
        <v>0.375</v>
      </c>
      <c r="J231" s="128">
        <f>IF(SP_NORTE!P231="","*",SP_NORTE!P231)</f>
        <v>8.3333333333333329E-2</v>
      </c>
      <c r="K231" s="92" t="str">
        <f>IF(SP_NORTE!AK231="","*",SP_NORTE!AK231)</f>
        <v>-</v>
      </c>
      <c r="L231" s="92" t="str">
        <f>IF(SP_NORTE!AM231="","*",SP_NORTE!AM231)</f>
        <v>ZGB-ZMO</v>
      </c>
      <c r="M231" s="92">
        <f>IF(SP_NORTE!AP231="","*",SP_NORTE!AP231)</f>
        <v>213.21</v>
      </c>
      <c r="N231" s="92" t="str">
        <f>IF(SP_NORTE!AM231="","*",SP_NORTE!AM231)</f>
        <v>ZGB-ZMO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>
        <f>IF(SP_NORTE!B232="","*",SP_NORTE!B232)</f>
        <v>45947</v>
      </c>
      <c r="B232" s="92" t="str">
        <f>IF(SP_NORTE!X232="","*",SP_NORTE!X232)</f>
        <v>Oportunidade</v>
      </c>
      <c r="C232" s="92" t="str">
        <f>IF(SP_NORTE!S232="","*",SP_NORTE!S232)</f>
        <v>SP NORTE</v>
      </c>
      <c r="D232" s="92" t="str">
        <f>IF(SP_NORTE!T232="","*",SP_NORTE!T232)</f>
        <v>ZEB-ZCZ</v>
      </c>
      <c r="E232" s="92" t="str">
        <f>IF(SP_NORTE!D232="","*",SP_NORTE!D232)</f>
        <v>PEDRO (TP-696)</v>
      </c>
      <c r="F232" s="92" t="str">
        <f>IF(SP_NORTE!H232="","*",SP_NORTE!H232)</f>
        <v>-</v>
      </c>
      <c r="G232" s="92" t="str">
        <f>IF(SP_NORTE!M232="","*",SP_NORTE!M232)</f>
        <v>ZEH-ZRU</v>
      </c>
      <c r="H232" s="131">
        <f>IF(SP_NORTE!K232="","*",SP_NORTE!K232)</f>
        <v>200.74</v>
      </c>
      <c r="I232" s="128">
        <f>IF(SP_NORTE!O232="","*",SP_NORTE!O232)</f>
        <v>0.375</v>
      </c>
      <c r="J232" s="128">
        <f>IF(SP_NORTE!P232="","*",SP_NORTE!P232)</f>
        <v>0.125</v>
      </c>
      <c r="K232" s="92" t="str">
        <f>IF(SP_NORTE!AK232="","*",SP_NORTE!AK232)</f>
        <v>-</v>
      </c>
      <c r="L232" s="92" t="str">
        <f>IF(SP_NORTE!AM232="","*",SP_NORTE!AM232)</f>
        <v>ZEH-ZRU</v>
      </c>
      <c r="M232" s="92">
        <f>IF(SP_NORTE!AP232="","*",SP_NORTE!AP232)</f>
        <v>200.74</v>
      </c>
      <c r="N232" s="92" t="str">
        <f>IF(SP_NORTE!AM232="","*",SP_NORTE!AM232)</f>
        <v>ZEH-ZRU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>
        <f>IF(SP_NORTE!B233="","*",SP_NORTE!B233)</f>
        <v>45947</v>
      </c>
      <c r="B233" s="92" t="str">
        <f>IF(SP_NORTE!X233="","*",SP_NORTE!X233)</f>
        <v>Oportunidade</v>
      </c>
      <c r="C233" s="92" t="str">
        <f>IF(SP_NORTE!S233="","*",SP_NORTE!S233)</f>
        <v>SP NORTE</v>
      </c>
      <c r="D233" s="92" t="str">
        <f>IF(SP_NORTE!T233="","*",SP_NORTE!T233)</f>
        <v>ZEB-ZCZ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ZMO-2</v>
      </c>
      <c r="H233" s="131">
        <f>IF(SP_NORTE!K233="","*",SP_NORTE!K233)</f>
        <v>224</v>
      </c>
      <c r="I233" s="128">
        <f>IF(SP_NORTE!O233="","*",SP_NORTE!O233)</f>
        <v>0.41666666666666669</v>
      </c>
      <c r="J233" s="128">
        <f>IF(SP_NORTE!P233="","*",SP_NORTE!P233)</f>
        <v>0.125</v>
      </c>
      <c r="K233" s="92" t="str">
        <f>IF(SP_NORTE!AK233="","*",SP_NORTE!AK233)</f>
        <v>-</v>
      </c>
      <c r="L233" s="92" t="str">
        <f>IF(SP_NORTE!AM233="","*",SP_NORTE!AM233)</f>
        <v>ZMO-2</v>
      </c>
      <c r="M233" s="92">
        <f>IF(SP_NORTE!AP233="","*",SP_NORTE!AP233)</f>
        <v>224</v>
      </c>
      <c r="N233" s="92" t="str">
        <f>IF(SP_NORTE!AM233="","*",SP_NORTE!AM233)</f>
        <v>ZMO-2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Oportunidade</v>
      </c>
      <c r="C236" s="92" t="str">
        <f>IF(SP_NORTE!S236="","*",SP_NORTE!S236)</f>
        <v>SP NORTE</v>
      </c>
      <c r="D236" s="92" t="str">
        <f>IF(SP_NORTE!T236="","*",SP_NORTE!T236)</f>
        <v>ZCZ-ZTI</v>
      </c>
      <c r="E236" s="92" t="str">
        <f>IF(SP_NORTE!D236="","*",SP_NORTE!D236)</f>
        <v>W92</v>
      </c>
      <c r="F236" s="92" t="str">
        <f>IF(SP_NORTE!H236="","*",SP_NORTE!H236)</f>
        <v>K58K591</v>
      </c>
      <c r="G236" s="92" t="str">
        <f>IF(SP_NORTE!M236="","*",SP_NORTE!M236)</f>
        <v>ZDG-ZTN</v>
      </c>
      <c r="H236" s="131">
        <f>IF(SP_NORTE!K236="","*",SP_NORTE!K236)</f>
        <v>63.7</v>
      </c>
      <c r="I236" s="128">
        <f>IF(SP_NORTE!O236="","*",SP_NORTE!O236)</f>
        <v>0.33333333333333331</v>
      </c>
      <c r="J236" s="128">
        <f>IF(SP_NORTE!P236="","*",SP_NORTE!P236)</f>
        <v>0.125</v>
      </c>
      <c r="K236" s="92" t="str">
        <f>IF(SP_NORTE!AK236="","*",SP_NORTE!AK236)</f>
        <v>K58K591</v>
      </c>
      <c r="L236" s="92" t="str">
        <f>IF(SP_NORTE!AM236="","*",SP_NORTE!AM236)</f>
        <v>ZDG-ZTN</v>
      </c>
      <c r="M236" s="92">
        <f>IF(SP_NORTE!AP236="","*",SP_NORTE!AP236)</f>
        <v>63.7</v>
      </c>
      <c r="N236" s="92" t="str">
        <f>IF(SP_NORTE!AM236="","*",SP_NORTE!AM236)</f>
        <v>ZDG-ZTN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Oportunidade</v>
      </c>
      <c r="C237" s="92" t="str">
        <f>IF(SP_NORTE!S237="","*",SP_NORTE!S237)</f>
        <v>SP NORTE</v>
      </c>
      <c r="D237" s="92" t="str">
        <f>IF(SP_NORTE!T237="","*",SP_NORTE!T237)</f>
        <v>ZCZ-ZTI</v>
      </c>
      <c r="E237" s="92" t="str">
        <f>IF(SP_NORTE!D237="","*",SP_NORTE!D237)</f>
        <v>DANILO (TP-837)</v>
      </c>
      <c r="F237" s="92" t="str">
        <f>IF(SP_NORTE!H237="","*",SP_NORTE!H237)</f>
        <v>-</v>
      </c>
      <c r="G237" s="92" t="str">
        <f>IF(SP_NORTE!M237="","*",SP_NORTE!M237)</f>
        <v>ZDG-ZTN</v>
      </c>
      <c r="H237" s="131">
        <f>IF(SP_NORTE!K237="","*",SP_NORTE!K237)</f>
        <v>59.21</v>
      </c>
      <c r="I237" s="128">
        <f>IF(SP_NORTE!O237="","*",SP_NORTE!O237)</f>
        <v>0.35416666666666669</v>
      </c>
      <c r="J237" s="128">
        <f>IF(SP_NORTE!P237="","*",SP_NORTE!P237)</f>
        <v>6.25E-2</v>
      </c>
      <c r="K237" s="92" t="str">
        <f>IF(SP_NORTE!AK237="","*",SP_NORTE!AK237)</f>
        <v>-</v>
      </c>
      <c r="L237" s="92" t="str">
        <f>IF(SP_NORTE!AM237="","*",SP_NORTE!AM237)</f>
        <v>ZDG-ZTN</v>
      </c>
      <c r="M237" s="92">
        <f>IF(SP_NORTE!AP237="","*",SP_NORTE!AP237)</f>
        <v>59.21</v>
      </c>
      <c r="N237" s="92" t="str">
        <f>IF(SP_NORTE!AM237="","*",SP_NORTE!AM237)</f>
        <v>ZDG-ZTN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Oportunidade</v>
      </c>
      <c r="C238" s="92" t="str">
        <f>IF(SP_NORTE!S238="","*",SP_NORTE!S238)</f>
        <v>SP NORTE</v>
      </c>
      <c r="D238" s="92" t="str">
        <f>IF(SP_NORTE!T238="","*",SP_NORTE!T238)</f>
        <v>ZCZ-ZTI</v>
      </c>
      <c r="E238" s="92" t="str">
        <f>IF(SP_NORTE!D238="","*",SP_NORTE!D238)</f>
        <v>MAURO TP-868)</v>
      </c>
      <c r="F238" s="92" t="str">
        <f>IF(SP_NORTE!H238="","*",SP_NORTE!H238)</f>
        <v>-</v>
      </c>
      <c r="G238" s="92" t="str">
        <f>IF(SP_NORTE!M238="","*",SP_NORTE!M238)</f>
        <v>ZDG-ZTN</v>
      </c>
      <c r="H238" s="131">
        <f>IF(SP_NORTE!K238="","*",SP_NORTE!K238)</f>
        <v>58.890999999999998</v>
      </c>
      <c r="I238" s="128">
        <f>IF(SP_NORTE!O238="","*",SP_NORTE!O238)</f>
        <v>0.35416666666666669</v>
      </c>
      <c r="J238" s="128">
        <f>IF(SP_NORTE!P238="","*",SP_NORTE!P238)</f>
        <v>6.25E-2</v>
      </c>
      <c r="K238" s="92" t="str">
        <f>IF(SP_NORTE!AK238="","*",SP_NORTE!AK238)</f>
        <v>-</v>
      </c>
      <c r="L238" s="92" t="str">
        <f>IF(SP_NORTE!AM238="","*",SP_NORTE!AM238)</f>
        <v>ZDG-ZTN</v>
      </c>
      <c r="M238" s="92">
        <f>IF(SP_NORTE!AP238="","*",SP_NORTE!AP238)</f>
        <v>58.890999999999998</v>
      </c>
      <c r="N238" s="92" t="str">
        <f>IF(SP_NORTE!AM238="","*",SP_NORTE!AM238)</f>
        <v>ZDG-ZTN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ZMO</v>
      </c>
      <c r="H240" s="131" t="str">
        <f>IF(SP_NORTE!K240="","*",SP_NORTE!K240)</f>
        <v>*</v>
      </c>
      <c r="I240" s="128">
        <f>IF(SP_NORTE!O240="","*",SP_NORTE!O240)</f>
        <v>0.375</v>
      </c>
      <c r="J240" s="128">
        <f>IF(SP_NORTE!P240="","*",SP_NORTE!P240)</f>
        <v>8.3333333333333329E-2</v>
      </c>
      <c r="K240" s="92" t="str">
        <f>IF(SP_NORTE!AK240="","*",SP_NORTE!AK240)</f>
        <v>-</v>
      </c>
      <c r="L240" s="92" t="str">
        <f>IF(SP_NORTE!AM240="","*",SP_NORTE!AM240)</f>
        <v>ZMO</v>
      </c>
      <c r="M240" s="92">
        <f>IF(SP_NORTE!AP240="","*",SP_NORTE!AP240)</f>
        <v>0</v>
      </c>
      <c r="N240" s="92" t="str">
        <f>IF(SP_NORTE!AM240="","*",SP_NORTE!AM240)</f>
        <v>ZMO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SP NORTE</v>
      </c>
      <c r="D241" s="92" t="str">
        <f>IF(SP_NORTE!T241="","*",SP_NORTE!T241)</f>
        <v>ZEB-ZCZ</v>
      </c>
      <c r="E241" s="92" t="str">
        <f>IF(SP_NORTE!D241="","*",SP_NORTE!D241)</f>
        <v>RAFAEL (TP-695)</v>
      </c>
      <c r="F241" s="92" t="str">
        <f>IF(SP_NORTE!H241="","*",SP_NORTE!H241)</f>
        <v>-</v>
      </c>
      <c r="G241" s="92" t="str">
        <f>IF(SP_NORTE!M241="","*",SP_NORTE!M241)</f>
        <v>ZXB-ZCV</v>
      </c>
      <c r="H241" s="131">
        <f>IF(SP_NORTE!K241="","*",SP_NORTE!K241)</f>
        <v>138</v>
      </c>
      <c r="I241" s="128">
        <f>IF(SP_NORTE!O241="","*",SP_NORTE!O241)</f>
        <v>0.375</v>
      </c>
      <c r="J241" s="128">
        <f>IF(SP_NORTE!P241="","*",SP_NORTE!P241)</f>
        <v>0.125</v>
      </c>
      <c r="K241" s="92" t="str">
        <f>IF(SP_NORTE!AK241="","*",SP_NORTE!AK241)</f>
        <v>-</v>
      </c>
      <c r="L241" s="92" t="str">
        <f>IF(SP_NORTE!AM241="","*",SP_NORTE!AM241)</f>
        <v>ZXB-ZCV</v>
      </c>
      <c r="M241" s="92">
        <f>IF(SP_NORTE!AP241="","*",SP_NORTE!AP241)</f>
        <v>138</v>
      </c>
      <c r="N241" s="92" t="str">
        <f>IF(SP_NORTE!AM241="","*",SP_NORTE!AM241)</f>
        <v>ZXB-ZCV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SP NORTE</v>
      </c>
      <c r="D242" s="92" t="str">
        <f>IF(SP_NORTE!T242="","*",SP_NORTE!T242)</f>
        <v>ZEB-ZCZ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ZCZ-ZZF</v>
      </c>
      <c r="H242" s="131">
        <f>IF(SP_NORTE!K242="","*",SP_NORTE!K242)</f>
        <v>104.8</v>
      </c>
      <c r="I242" s="128">
        <f>IF(SP_NORTE!O242="","*",SP_NORTE!O242)</f>
        <v>0.375</v>
      </c>
      <c r="J242" s="128">
        <f>IF(SP_NORTE!P242="","*",SP_NORTE!P242)</f>
        <v>6.25E-2</v>
      </c>
      <c r="K242" s="92" t="str">
        <f>IF(SP_NORTE!AK242="","*",SP_NORTE!AK242)</f>
        <v>-</v>
      </c>
      <c r="L242" s="92" t="str">
        <f>IF(SP_NORTE!AM242="","*",SP_NORTE!AM242)</f>
        <v>ZCZ-ZZF</v>
      </c>
      <c r="M242" s="92">
        <f>IF(SP_NORTE!AP242="","*",SP_NORTE!AP242)</f>
        <v>104.8</v>
      </c>
      <c r="N242" s="92" t="str">
        <f>IF(SP_NORTE!AM242="","*",SP_NORTE!AM242)</f>
        <v>ZCZ-ZZF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SP NORTE</v>
      </c>
      <c r="D243" s="92" t="str">
        <f>IF(SP_NORTE!T243="","*",SP_NORTE!T243)</f>
        <v>ZCZ-ZTI</v>
      </c>
      <c r="E243" s="92" t="str">
        <f>IF(SP_NORTE!D243="","*",SP_NORTE!D243)</f>
        <v>ANTÔNIO (TP-713)</v>
      </c>
      <c r="F243" s="92" t="str">
        <f>IF(SP_NORTE!H243="","*",SP_NORTE!H243)</f>
        <v>-</v>
      </c>
      <c r="G243" s="92" t="str">
        <f>IF(SP_NORTE!M243="","*",SP_NORTE!M243)</f>
        <v>ZMAN</v>
      </c>
      <c r="H243" s="131">
        <f>IF(SP_NORTE!K243="","*",SP_NORTE!K243)</f>
        <v>43</v>
      </c>
      <c r="I243" s="128">
        <f>IF(SP_NORTE!O243="","*",SP_NORTE!O243)</f>
        <v>0.375</v>
      </c>
      <c r="J243" s="128">
        <f>IF(SP_NORTE!P243="","*",SP_NORTE!P243)</f>
        <v>0.125</v>
      </c>
      <c r="K243" s="92" t="str">
        <f>IF(SP_NORTE!AK243="","*",SP_NORTE!AK243)</f>
        <v>-</v>
      </c>
      <c r="L243" s="92" t="str">
        <f>IF(SP_NORTE!AM243="","*",SP_NORTE!AM243)</f>
        <v>ZMAN</v>
      </c>
      <c r="M243" s="92">
        <f>IF(SP_NORTE!AP243="","*",SP_NORTE!AP243)</f>
        <v>43</v>
      </c>
      <c r="N243" s="92" t="str">
        <f>IF(SP_NORTE!AM243="","*",SP_NORTE!AM243)</f>
        <v>ZMAN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SP NORTE</v>
      </c>
      <c r="D244" s="92" t="str">
        <f>IF(SP_NORTE!T244="","*",SP_NORTE!T244)</f>
        <v>ZCZ-ZTI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ZTO-ZDZ</v>
      </c>
      <c r="H244" s="131">
        <f>IF(SP_NORTE!K244="","*",SP_NORTE!K244)</f>
        <v>10</v>
      </c>
      <c r="I244" s="128">
        <f>IF(SP_NORTE!O244="","*",SP_NORTE!O244)</f>
        <v>0.41666666666666669</v>
      </c>
      <c r="J244" s="128">
        <f>IF(SP_NORTE!P244="","*",SP_NORTE!P244)</f>
        <v>8.3333333333333329E-2</v>
      </c>
      <c r="K244" s="92" t="str">
        <f>IF(SP_NORTE!AK244="","*",SP_NORTE!AK244)</f>
        <v>-</v>
      </c>
      <c r="L244" s="92" t="str">
        <f>IF(SP_NORTE!AM244="","*",SP_NORTE!AM244)</f>
        <v>ZTO-ZDZ</v>
      </c>
      <c r="M244" s="92">
        <f>IF(SP_NORTE!AP244="","*",SP_NORTE!AP244)</f>
        <v>10</v>
      </c>
      <c r="N244" s="92" t="str">
        <f>IF(SP_NORTE!AM244="","*",SP_NORTE!AM244)</f>
        <v>ZTO-ZDZ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SP NORTE</v>
      </c>
      <c r="D245" s="92" t="str">
        <f>IF(SP_NORTE!T245="","*",SP_NORTE!T245)</f>
        <v>ZCZ-ZTI</v>
      </c>
      <c r="E245" s="92" t="str">
        <f>IF(SP_NORTE!D245="","*",SP_NORTE!D245)</f>
        <v xml:space="preserve">TURMA FIXA VIA </v>
      </c>
      <c r="F245" s="92" t="str">
        <f>IF(SP_NORTE!H245="","*",SP_NORTE!H245)</f>
        <v>-</v>
      </c>
      <c r="G245" s="92" t="str">
        <f>IF(SP_NORTE!M245="","*",SP_NORTE!M245)</f>
        <v>ZTO-ZDZ</v>
      </c>
      <c r="H245" s="131">
        <f>IF(SP_NORTE!K245="","*",SP_NORTE!K245)</f>
        <v>15</v>
      </c>
      <c r="I245" s="128">
        <f>IF(SP_NORTE!O245="","*",SP_NORTE!O245)</f>
        <v>0.41666666666666669</v>
      </c>
      <c r="J245" s="128">
        <f>IF(SP_NORTE!P245="","*",SP_NORTE!P245)</f>
        <v>0.10416666666666667</v>
      </c>
      <c r="K245" s="92" t="str">
        <f>IF(SP_NORTE!AK245="","*",SP_NORTE!AK245)</f>
        <v>-</v>
      </c>
      <c r="L245" s="92" t="str">
        <f>IF(SP_NORTE!AM245="","*",SP_NORTE!AM245)</f>
        <v>ZTO-ZDZ</v>
      </c>
      <c r="M245" s="92">
        <f>IF(SP_NORTE!AP245="","*",SP_NORTE!AP245)</f>
        <v>15</v>
      </c>
      <c r="N245" s="92" t="str">
        <f>IF(SP_NORTE!AM245="","*",SP_NORTE!AM245)</f>
        <v>ZTO-ZDZ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SP NORTE</v>
      </c>
      <c r="D246" s="92" t="str">
        <f>IF(SP_NORTE!T246="","*",SP_NORTE!T246)</f>
        <v>ZCZ-ZTI</v>
      </c>
      <c r="E246" s="92" t="str">
        <f>IF(SP_NORTE!D246="","*",SP_NORTE!D246)</f>
        <v>V40</v>
      </c>
      <c r="F246" s="92" t="str">
        <f>IF(SP_NORTE!H246="","*",SP_NORTE!H246)</f>
        <v>-</v>
      </c>
      <c r="G246" s="92" t="str">
        <f>IF(SP_NORTE!M246="","*",SP_NORTE!M246)</f>
        <v>ZTO-ZDZ</v>
      </c>
      <c r="H246" s="131">
        <f>IF(SP_NORTE!K246="","*",SP_NORTE!K246)</f>
        <v>15</v>
      </c>
      <c r="I246" s="128">
        <f>IF(SP_NORTE!O246="","*",SP_NORTE!O246)</f>
        <v>0.54166666666666663</v>
      </c>
      <c r="J246" s="128">
        <f>IF(SP_NORTE!P246="","*",SP_NORTE!P246)</f>
        <v>0.10416666666666667</v>
      </c>
      <c r="K246" s="92" t="str">
        <f>IF(SP_NORTE!AK246="","*",SP_NORTE!AK246)</f>
        <v>-</v>
      </c>
      <c r="L246" s="92" t="str">
        <f>IF(SP_NORTE!AM246="","*",SP_NORTE!AM246)</f>
        <v>ZTO-ZDZ</v>
      </c>
      <c r="M246" s="92">
        <f>IF(SP_NORTE!AP246="","*",SP_NORTE!AP246)</f>
        <v>15</v>
      </c>
      <c r="N246" s="92" t="str">
        <f>IF(SP_NORTE!AM246="","*",SP_NORTE!AM246)</f>
        <v>ZTO-ZDZ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3"/>
      <c r="B1" s="264"/>
      <c r="C1" s="265"/>
      <c r="L1" s="94"/>
      <c r="M1" s="125"/>
      <c r="N1" s="125"/>
      <c r="O1" s="125"/>
      <c r="P1" s="266" t="s">
        <v>1067</v>
      </c>
      <c r="Q1" s="267"/>
      <c r="R1" s="125"/>
      <c r="T1" s="95"/>
      <c r="U1" s="268" t="s">
        <v>1605</v>
      </c>
      <c r="V1" s="268"/>
      <c r="W1" s="268"/>
    </row>
    <row r="2" spans="1:23" s="93" customFormat="1">
      <c r="A2" s="96" t="s">
        <v>1606</v>
      </c>
      <c r="B2" s="96" t="s">
        <v>1601</v>
      </c>
      <c r="C2" s="96" t="s">
        <v>470</v>
      </c>
      <c r="D2" s="97" t="s">
        <v>1019</v>
      </c>
      <c r="E2" s="97" t="s">
        <v>1020</v>
      </c>
      <c r="F2" s="97" t="s">
        <v>1600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1607</v>
      </c>
      <c r="T2" s="100" t="s">
        <v>1022</v>
      </c>
      <c r="U2" s="174">
        <f ca="1">TODAY()-1</f>
        <v>45945</v>
      </c>
      <c r="V2" s="174">
        <f ca="1">U2-1</f>
        <v>45944</v>
      </c>
      <c r="W2" s="174">
        <f ca="1">V2-1</f>
        <v>45943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0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0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0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>
        <f ca="1">_xlfn.XLOOKUP(G11&amp;$U$2,BS_CONTROLE[CHAVE],BS_CONTROLE[Quantidade_11],"-")</f>
        <v>24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50</v>
      </c>
      <c r="V13" s="173">
        <f ca="1">_xlfn.XLOOKUP(G13&amp;$V$2,BS_CONTROLE[CHAVE],BS_CONTROLE[Quantidade_11],"-")</f>
        <v>65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102</v>
      </c>
      <c r="V14" s="173">
        <f ca="1">_xlfn.XLOOKUP(G14&amp;$V$2,BS_CONTROLE[CHAVE],BS_CONTROLE[Quantidade_11],"-")</f>
        <v>114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0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0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0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>
        <f ca="1">_xlfn.XLOOKUP(G26&amp;$U$2,BS_CONTROLE[CHAVE],BS_CONTROLE[Quantidade_11],"-")</f>
        <v>24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1040</v>
      </c>
      <c r="V27" s="173">
        <f ca="1">_xlfn.XLOOKUP(G27&amp;$V$2,BS_CONTROLE[CHAVE],BS_CONTROLE[Quantidade_11],"-")</f>
        <v>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102</v>
      </c>
      <c r="V29" s="173">
        <f ca="1">_xlfn.XLOOKUP(G29&amp;$V$2,BS_CONTROLE[CHAVE],BS_CONTROLE[Quantidade_11],"-")</f>
        <v>114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>
        <f ca="1">_xlfn.XLOOKUP(G30&amp;$V$2,BS_CONTROLE[CHAVE],BS_CONTROLE[Quantidade_11],"-")</f>
        <v>53</v>
      </c>
      <c r="W30" s="173">
        <f ca="1">_xlfn.XLOOKUP(G30&amp;$W$2,BS_CONTROLE[CHAVE],BS_CONTROLE[Quantidade_11],"-")</f>
        <v>123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2</v>
      </c>
      <c r="V34" s="173">
        <f ca="1">_xlfn.XLOOKUP(G34&amp;$V$2,BS_CONTROLE[CHAVE],BS_CONTROLE[Quantidade_11],"-")</f>
        <v>1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0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0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0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>
        <f ca="1">_xlfn.XLOOKUP(G44&amp;$U$2,BS_CONTROLE[CHAVE],BS_CONTROLE[Quantidade_11],"-")</f>
        <v>24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>
        <f ca="1">_xlfn.XLOOKUP(G45&amp;$W$2,BS_CONTROLE[CHAVE],BS_CONTROLE[Quantidade_11],"-")</f>
        <v>1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1040</v>
      </c>
      <c r="V47" s="173">
        <f ca="1">_xlfn.XLOOKUP(G47&amp;$V$2,BS_CONTROLE[CHAVE],BS_CONTROLE[Quantidade_11],"-")</f>
        <v>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102</v>
      </c>
      <c r="V49" s="173">
        <f ca="1">_xlfn.XLOOKUP(G49&amp;$V$2,BS_CONTROLE[CHAVE],BS_CONTROLE[Quantidade_11],"-")</f>
        <v>114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>
        <f ca="1">_xlfn.XLOOKUP(G50&amp;$W$2,BS_CONTROLE[CHAVE],BS_CONTROLE[Quantidade_11],"-")</f>
        <v>50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0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0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102</v>
      </c>
      <c r="V54" s="173">
        <f ca="1">_xlfn.XLOOKUP(G54&amp;$V$2,BS_CONTROLE[CHAVE],BS_CONTROLE[Quantidade_11],"-")</f>
        <v>114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102</v>
      </c>
      <c r="V55" s="173">
        <f ca="1">_xlfn.XLOOKUP(G55&amp;$V$2,BS_CONTROLE[CHAVE],BS_CONTROLE[Quantidade_11],"-")</f>
        <v>114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0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0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0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102</v>
      </c>
      <c r="V63" s="173">
        <f ca="1">_xlfn.XLOOKUP(G63&amp;$V$2,BS_CONTROLE[CHAVE],BS_CONTROLE[Quantidade_11],"-")</f>
        <v>114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>
        <f ca="1">_xlfn.XLOOKUP(G64&amp;$V$2,BS_CONTROLE[CHAVE],BS_CONTROLE[Quantidade_11],"-")</f>
        <v>53</v>
      </c>
      <c r="W64" s="173">
        <f ca="1">_xlfn.XLOOKUP(G64&amp;$W$2,BS_CONTROLE[CHAVE],BS_CONTROLE[Quantidade_11],"-")</f>
        <v>123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0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0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5</v>
      </c>
      <c r="V71" s="173">
        <f ca="1">_xlfn.XLOOKUP(G71&amp;$V$2,BS_CONTROLE[CHAVE],BS_CONTROLE[Quantidade_11],"-")</f>
        <v>0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5</v>
      </c>
      <c r="V72" s="173">
        <f ca="1">_xlfn.XLOOKUP(G72&amp;$V$2,BS_CONTROLE[CHAVE],BS_CONTROLE[Quantidade_11],"-")</f>
        <v>0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>
        <f ca="1">_xlfn.XLOOKUP(G75&amp;$U$2,BS_CONTROLE[CHAVE],BS_CONTROLE[Quantidade_11],"-")</f>
        <v>24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24</v>
      </c>
      <c r="V76" s="173">
        <f ca="1">_xlfn.XLOOKUP(G76&amp;$V$2,BS_CONTROLE[CHAVE],BS_CONTROLE[Quantidade_11],"-")</f>
        <v>1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6.5</v>
      </c>
      <c r="V77" s="173">
        <f ca="1">_xlfn.XLOOKUP(G77&amp;$V$2,BS_CONTROLE[CHAVE],BS_CONTROLE[Quantidade_11],"-")</f>
        <v>1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>
        <f ca="1">_xlfn.XLOOKUP(G78&amp;$V$2,BS_CONTROLE[CHAVE],BS_CONTROLE[Quantidade_11],"-")</f>
        <v>0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1040</v>
      </c>
      <c r="V79" s="173">
        <f ca="1">_xlfn.XLOOKUP(G79&amp;$V$2,BS_CONTROLE[CHAVE],BS_CONTROLE[Quantidade_11],"-")</f>
        <v>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1040</v>
      </c>
      <c r="V80" s="173">
        <f ca="1">_xlfn.XLOOKUP(G80&amp;$V$2,BS_CONTROLE[CHAVE],BS_CONTROLE[Quantidade_11],"-")</f>
        <v>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520</v>
      </c>
      <c r="V81" s="173">
        <f ca="1">_xlfn.XLOOKUP(G81&amp;$V$2,BS_CONTROLE[CHAVE],BS_CONTROLE[Quantidade_11],"-")</f>
        <v>1363</v>
      </c>
      <c r="W81" s="173">
        <f ca="1">_xlfn.XLOOKUP(G81&amp;$W$2,BS_CONTROLE[CHAVE],BS_CONTROLE[Quantidade_11],"-")</f>
        <v>500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50</v>
      </c>
      <c r="V82" s="173">
        <f ca="1">_xlfn.XLOOKUP(G82&amp;$V$2,BS_CONTROLE[CHAVE],BS_CONTROLE[Quantidade_11],"-")</f>
        <v>65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>
        <f ca="1">_xlfn.XLOOKUP(G83&amp;$V$2,BS_CONTROLE[CHAVE],BS_CONTROLE[Quantidade_11],"-")</f>
        <v>0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 t="str">
        <f ca="1">_xlfn.XLOOKUP(G85&amp;$U$2,BS_CONTROLE[CHAVE],BS_CONTROLE[Quantidade_11],"-")</f>
        <v>-</v>
      </c>
      <c r="V85" s="173">
        <f ca="1">_xlfn.XLOOKUP(G85&amp;$V$2,BS_CONTROLE[CHAVE],BS_CONTROLE[Quantidade_11],"-")</f>
        <v>1</v>
      </c>
      <c r="W85" s="173">
        <f ca="1">_xlfn.XLOOKUP(G85&amp;$W$2,BS_CONTROLE[CHAVE],BS_CONTROLE[Quantidade_11],"-")</f>
        <v>0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0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0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0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5</v>
      </c>
      <c r="V90" s="173">
        <f ca="1">_xlfn.XLOOKUP(G90&amp;$V$2,BS_CONTROLE[CHAVE],BS_CONTROLE[Quantidade_11],"-")</f>
        <v>0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5</v>
      </c>
      <c r="V91" s="173">
        <f ca="1">_xlfn.XLOOKUP(G91&amp;$V$2,BS_CONTROLE[CHAVE],BS_CONTROLE[Quantidade_11],"-")</f>
        <v>0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>
        <f ca="1">_xlfn.XLOOKUP(G92&amp;$U$2,BS_CONTROLE[CHAVE],BS_CONTROLE[Quantidade_11],"-")</f>
        <v>24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6.5</v>
      </c>
      <c r="V93" s="173">
        <f ca="1">_xlfn.XLOOKUP(G93&amp;$V$2,BS_CONTROLE[CHAVE],BS_CONTROLE[Quantidade_11],"-")</f>
        <v>1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>
        <f ca="1">_xlfn.XLOOKUP(G94&amp;$V$2,BS_CONTROLE[CHAVE],BS_CONTROLE[Quantidade_11],"-")</f>
        <v>0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520</v>
      </c>
      <c r="V95" s="173">
        <f ca="1">_xlfn.XLOOKUP(G95&amp;$V$2,BS_CONTROLE[CHAVE],BS_CONTROLE[Quantidade_11],"-")</f>
        <v>1363</v>
      </c>
      <c r="W95" s="173">
        <f ca="1">_xlfn.XLOOKUP(G95&amp;$W$2,BS_CONTROLE[CHAVE],BS_CONTROLE[Quantidade_11],"-")</f>
        <v>500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50</v>
      </c>
      <c r="V96" s="173">
        <f ca="1">_xlfn.XLOOKUP(G96&amp;$V$2,BS_CONTROLE[CHAVE],BS_CONTROLE[Quantidade_11],"-")</f>
        <v>65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102</v>
      </c>
      <c r="V97" s="173">
        <f ca="1">_xlfn.XLOOKUP(G97&amp;$V$2,BS_CONTROLE[CHAVE],BS_CONTROLE[Quantidade_11],"-")</f>
        <v>114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>
        <f ca="1">_xlfn.XLOOKUP(G98&amp;$V$2,BS_CONTROLE[CHAVE],BS_CONTROLE[Quantidade_11],"-")</f>
        <v>53</v>
      </c>
      <c r="W98" s="173">
        <f ca="1">_xlfn.XLOOKUP(G98&amp;$W$2,BS_CONTROLE[CHAVE],BS_CONTROLE[Quantidade_11],"-")</f>
        <v>123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 t="str">
        <f ca="1">_xlfn.XLOOKUP(G100&amp;$U$2,BS_CONTROLE[CHAVE],BS_CONTROLE[Quantidade_11],"-")</f>
        <v>-</v>
      </c>
      <c r="V100" s="173">
        <f ca="1">_xlfn.XLOOKUP(G100&amp;$V$2,BS_CONTROLE[CHAVE],BS_CONTROLE[Quantidade_11],"-")</f>
        <v>1</v>
      </c>
      <c r="W100" s="173">
        <f ca="1">_xlfn.XLOOKUP(G100&amp;$W$2,BS_CONTROLE[CHAVE],BS_CONTROLE[Quantidade_11],"-")</f>
        <v>0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0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0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0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6.5</v>
      </c>
      <c r="V105" s="173">
        <f ca="1">_xlfn.XLOOKUP(G105&amp;$V$2,BS_CONTROLE[CHAVE],BS_CONTROLE[Quantidade_11],"-")</f>
        <v>1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 t="str">
        <f ca="1">_xlfn.XLOOKUP(G106&amp;$U$2,BS_CONTROLE[CHAVE],BS_CONTROLE[Quantidade_11],"-")</f>
        <v>-</v>
      </c>
      <c r="V106" s="173">
        <f ca="1">_xlfn.XLOOKUP(G106&amp;$V$2,BS_CONTROLE[CHAVE],BS_CONTROLE[Quantidade_11],"-")</f>
        <v>1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>
        <f ca="1">_xlfn.XLOOKUP(G107&amp;$V$2,BS_CONTROLE[CHAVE],BS_CONTROLE[Quantidade_11],"-")</f>
        <v>0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520</v>
      </c>
      <c r="V108" s="173">
        <f ca="1">_xlfn.XLOOKUP(G108&amp;$V$2,BS_CONTROLE[CHAVE],BS_CONTROLE[Quantidade_11],"-")</f>
        <v>1363</v>
      </c>
      <c r="W108" s="173">
        <f ca="1">_xlfn.XLOOKUP(G108&amp;$W$2,BS_CONTROLE[CHAVE],BS_CONTROLE[Quantidade_11],"-")</f>
        <v>500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102</v>
      </c>
      <c r="V109" s="173">
        <f ca="1">_xlfn.XLOOKUP(G109&amp;$V$2,BS_CONTROLE[CHAVE],BS_CONTROLE[Quantidade_11],"-")</f>
        <v>114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2</v>
      </c>
      <c r="V112" s="173">
        <f ca="1">_xlfn.XLOOKUP(G112&amp;$V$2,BS_CONTROLE[CHAVE],BS_CONTROLE[Quantidade_11],"-")</f>
        <v>1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 t="str">
        <f ca="1">_xlfn.XLOOKUP(G113&amp;$U$2,BS_CONTROLE[CHAVE],BS_CONTROLE[Quantidade_11],"-")</f>
        <v>-</v>
      </c>
      <c r="V113" s="173">
        <f ca="1">_xlfn.XLOOKUP(G113&amp;$V$2,BS_CONTROLE[CHAVE],BS_CONTROLE[Quantidade_11],"-")</f>
        <v>1</v>
      </c>
      <c r="W113" s="173">
        <f ca="1">_xlfn.XLOOKUP(G113&amp;$W$2,BS_CONTROLE[CHAVE],BS_CONTROLE[Quantidade_11],"-")</f>
        <v>0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0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0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0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520</v>
      </c>
      <c r="V117" s="173">
        <f ca="1">_xlfn.XLOOKUP(G117&amp;$V$2,BS_CONTROLE[CHAVE],BS_CONTROLE[Quantidade_11],"-")</f>
        <v>1363</v>
      </c>
      <c r="W117" s="173">
        <f ca="1">_xlfn.XLOOKUP(G117&amp;$W$2,BS_CONTROLE[CHAVE],BS_CONTROLE[Quantidade_11],"-")</f>
        <v>500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>
        <f ca="1">_xlfn.XLOOKUP(G119&amp;$W$2,BS_CONTROLE[CHAVE],BS_CONTROLE[Quantidade_11],"-")</f>
        <v>1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102</v>
      </c>
      <c r="V120" s="173">
        <f ca="1">_xlfn.XLOOKUP(G120&amp;$V$2,BS_CONTROLE[CHAVE],BS_CONTROLE[Quantidade_11],"-")</f>
        <v>114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 t="str">
        <f ca="1">_xlfn.XLOOKUP(G123&amp;$U$2,BS_CONTROLE[CHAVE],BS_CONTROLE[Quantidade_11],"-")</f>
        <v>-</v>
      </c>
      <c r="V123" s="173">
        <f ca="1">_xlfn.XLOOKUP(G123&amp;$V$2,BS_CONTROLE[CHAVE],BS_CONTROLE[Quantidade_11],"-")</f>
        <v>1</v>
      </c>
      <c r="W123" s="173">
        <f ca="1">_xlfn.XLOOKUP(G123&amp;$W$2,BS_CONTROLE[CHAVE],BS_CONTROLE[Quantidade_11],"-")</f>
        <v>0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0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0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520</v>
      </c>
      <c r="V126" s="173">
        <f ca="1">_xlfn.XLOOKUP(G126&amp;$V$2,BS_CONTROLE[CHAVE],BS_CONTROLE[Quantidade_11],"-")</f>
        <v>1363</v>
      </c>
      <c r="W126" s="173">
        <f ca="1">_xlfn.XLOOKUP(G126&amp;$W$2,BS_CONTROLE[CHAVE],BS_CONTROLE[Quantidade_11],"-")</f>
        <v>500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>
        <f ca="1">_xlfn.XLOOKUP(G127&amp;$W$2,BS_CONTROLE[CHAVE],BS_CONTROLE[Quantidade_11],"-")</f>
        <v>1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102</v>
      </c>
      <c r="V128" s="173">
        <f ca="1">_xlfn.XLOOKUP(G128&amp;$V$2,BS_CONTROLE[CHAVE],BS_CONTROLE[Quantidade_11],"-")</f>
        <v>114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520</v>
      </c>
      <c r="V129" s="173">
        <f ca="1">_xlfn.XLOOKUP(G129&amp;$V$2,BS_CONTROLE[CHAVE],BS_CONTROLE[Quantidade_11],"-")</f>
        <v>1363</v>
      </c>
      <c r="W129" s="173">
        <f ca="1">_xlfn.XLOOKUP(G129&amp;$W$2,BS_CONTROLE[CHAVE],BS_CONTROLE[Quantidade_11],"-")</f>
        <v>500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102</v>
      </c>
      <c r="V130" s="173">
        <f ca="1">_xlfn.XLOOKUP(G130&amp;$V$2,BS_CONTROLE[CHAVE],BS_CONTROLE[Quantidade_11],"-")</f>
        <v>114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 t="str">
        <f ca="1">_xlfn.XLOOKUP(G131&amp;$U$2,BS_CONTROLE[CHAVE],BS_CONTROLE[Quantidade_11],"-")</f>
        <v>-</v>
      </c>
      <c r="V131" s="173">
        <f ca="1">_xlfn.XLOOKUP(G131&amp;$V$2,BS_CONTROLE[CHAVE],BS_CONTROLE[Quantidade_11],"-")</f>
        <v>1</v>
      </c>
      <c r="W131" s="173">
        <f ca="1">_xlfn.XLOOKUP(G131&amp;$W$2,BS_CONTROLE[CHAVE],BS_CONTROLE[Quantidade_11],"-")</f>
        <v>0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0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0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0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5</v>
      </c>
      <c r="V135" s="173">
        <f ca="1">_xlfn.XLOOKUP(G135&amp;$V$2,BS_CONTROLE[CHAVE],BS_CONTROLE[Quantidade_11],"-")</f>
        <v>0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5</v>
      </c>
      <c r="V136" s="173">
        <f ca="1">_xlfn.XLOOKUP(G136&amp;$V$2,BS_CONTROLE[CHAVE],BS_CONTROLE[Quantidade_11],"-")</f>
        <v>0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520</v>
      </c>
      <c r="V137" s="173">
        <f ca="1">_xlfn.XLOOKUP(G137&amp;$V$2,BS_CONTROLE[CHAVE],BS_CONTROLE[Quantidade_11],"-")</f>
        <v>1363</v>
      </c>
      <c r="W137" s="173">
        <f ca="1">_xlfn.XLOOKUP(G137&amp;$W$2,BS_CONTROLE[CHAVE],BS_CONTROLE[Quantidade_11],"-")</f>
        <v>500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>
        <f ca="1">_xlfn.XLOOKUP(G138&amp;$W$2,BS_CONTROLE[CHAVE],BS_CONTROLE[Quantidade_11],"-")</f>
        <v>1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102</v>
      </c>
      <c r="V139" s="173">
        <f ca="1">_xlfn.XLOOKUP(G139&amp;$V$2,BS_CONTROLE[CHAVE],BS_CONTROLE[Quantidade_11],"-")</f>
        <v>114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>
        <f ca="1">_xlfn.XLOOKUP(G140&amp;$V$2,BS_CONTROLE[CHAVE],BS_CONTROLE[Quantidade_11],"-")</f>
        <v>53</v>
      </c>
      <c r="W140" s="173">
        <f ca="1">_xlfn.XLOOKUP(G140&amp;$W$2,BS_CONTROLE[CHAVE],BS_CONTROLE[Quantidade_11],"-")</f>
        <v>123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>
        <f ca="1">_xlfn.XLOOKUP(G141&amp;$W$2,BS_CONTROLE[CHAVE],BS_CONTROLE[Quantidade_11],"-")</f>
        <v>0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1040</v>
      </c>
      <c r="V142" s="173">
        <f ca="1">_xlfn.XLOOKUP(G142&amp;$V$2,BS_CONTROLE[CHAVE],BS_CONTROLE[Quantidade_11],"-")</f>
        <v>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>
        <f ca="1">_xlfn.XLOOKUP(G145&amp;$V$2,BS_CONTROLE[CHAVE],BS_CONTROLE[Quantidade_11],"-")</f>
        <v>0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 t="str">
        <f ca="1">_xlfn.XLOOKUP(G146&amp;$U$2,BS_CONTROLE[CHAVE],BS_CONTROLE[Quantidade_11],"-")</f>
        <v>-</v>
      </c>
      <c r="V146" s="173">
        <f ca="1">_xlfn.XLOOKUP(G146&amp;$V$2,BS_CONTROLE[CHAVE],BS_CONTROLE[Quantidade_11],"-")</f>
        <v>1</v>
      </c>
      <c r="W146" s="173">
        <f ca="1">_xlfn.XLOOKUP(G146&amp;$W$2,BS_CONTROLE[CHAVE],BS_CONTROLE[Quantidade_11],"-")</f>
        <v>0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0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2</v>
      </c>
      <c r="V148" s="173">
        <f ca="1">_xlfn.XLOOKUP(G148&amp;$V$2,BS_CONTROLE[CHAVE],BS_CONTROLE[Quantidade_11],"-")</f>
        <v>1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0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5</v>
      </c>
      <c r="V150" s="173">
        <f ca="1">_xlfn.XLOOKUP(G150&amp;$V$2,BS_CONTROLE[CHAVE],BS_CONTROLE[Quantidade_11],"-")</f>
        <v>0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 t="str">
        <f ca="1">_xlfn.XLOOKUP(G151&amp;$U$2,BS_CONTROLE[CHAVE],BS_CONTROLE[Quantidade_11],"-")</f>
        <v>-</v>
      </c>
      <c r="V151" s="173">
        <f ca="1">_xlfn.XLOOKUP(G151&amp;$V$2,BS_CONTROLE[CHAVE],BS_CONTROLE[Quantidade_11],"-")</f>
        <v>1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6.5</v>
      </c>
      <c r="V152" s="173">
        <f ca="1">_xlfn.XLOOKUP(G152&amp;$V$2,BS_CONTROLE[CHAVE],BS_CONTROLE[Quantidade_11],"-")</f>
        <v>1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520</v>
      </c>
      <c r="V153" s="173">
        <f ca="1">_xlfn.XLOOKUP(G153&amp;$V$2,BS_CONTROLE[CHAVE],BS_CONTROLE[Quantidade_11],"-")</f>
        <v>1363</v>
      </c>
      <c r="W153" s="173">
        <f ca="1">_xlfn.XLOOKUP(G153&amp;$W$2,BS_CONTROLE[CHAVE],BS_CONTROLE[Quantidade_11],"-")</f>
        <v>500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1040</v>
      </c>
      <c r="V154" s="173">
        <f ca="1">_xlfn.XLOOKUP(G154&amp;$V$2,BS_CONTROLE[CHAVE],BS_CONTROLE[Quantidade_11],"-")</f>
        <v>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50</v>
      </c>
      <c r="V155" s="173">
        <f ca="1">_xlfn.XLOOKUP(G155&amp;$V$2,BS_CONTROLE[CHAVE],BS_CONTROLE[Quantidade_11],"-")</f>
        <v>65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102</v>
      </c>
      <c r="V156" s="173">
        <f ca="1">_xlfn.XLOOKUP(G156&amp;$V$2,BS_CONTROLE[CHAVE],BS_CONTROLE[Quantidade_11],"-")</f>
        <v>114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>
        <f ca="1">_xlfn.XLOOKUP(G157&amp;$V$2,BS_CONTROLE[CHAVE],BS_CONTROLE[Quantidade_11],"-")</f>
        <v>53</v>
      </c>
      <c r="W157" s="173">
        <f ca="1">_xlfn.XLOOKUP(G157&amp;$W$2,BS_CONTROLE[CHAVE],BS_CONTROLE[Quantidade_11],"-")</f>
        <v>123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>
        <f ca="1">_xlfn.XLOOKUP(G159&amp;$V$2,BS_CONTROLE[CHAVE],BS_CONTROLE[Quantidade_11],"-")</f>
        <v>0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 t="str">
        <f ca="1">_xlfn.XLOOKUP(G162&amp;$U$2,BS_CONTROLE[CHAVE],BS_CONTROLE[Quantidade_11],"-")</f>
        <v>-</v>
      </c>
      <c r="V162" s="173">
        <f ca="1">_xlfn.XLOOKUP(G162&amp;$V$2,BS_CONTROLE[CHAVE],BS_CONTROLE[Quantidade_11],"-")</f>
        <v>312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2</v>
      </c>
      <c r="V163" s="173">
        <f ca="1">_xlfn.XLOOKUP(G163&amp;$V$2,BS_CONTROLE[CHAVE],BS_CONTROLE[Quantidade_11],"-")</f>
        <v>1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0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0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0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5</v>
      </c>
      <c r="V171" s="173">
        <f ca="1">_xlfn.XLOOKUP(G171&amp;$V$2,BS_CONTROLE[CHAVE],BS_CONTROLE[Quantidade_11],"-")</f>
        <v>0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5</v>
      </c>
      <c r="V172" s="173">
        <f ca="1">_xlfn.XLOOKUP(G172&amp;$V$2,BS_CONTROLE[CHAVE],BS_CONTROLE[Quantidade_11],"-")</f>
        <v>0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5</v>
      </c>
      <c r="V173" s="173">
        <f ca="1">_xlfn.XLOOKUP(G173&amp;$V$2,BS_CONTROLE[CHAVE],BS_CONTROLE[Quantidade_11],"-")</f>
        <v>0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5</v>
      </c>
      <c r="V174" s="173">
        <f ca="1">_xlfn.XLOOKUP(G174&amp;$V$2,BS_CONTROLE[CHAVE],BS_CONTROLE[Quantidade_11],"-")</f>
        <v>0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>
        <f ca="1">_xlfn.XLOOKUP(G175&amp;$U$2,BS_CONTROLE[CHAVE],BS_CONTROLE[Quantidade_11],"-")</f>
        <v>24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24</v>
      </c>
      <c r="V176" s="173">
        <f ca="1">_xlfn.XLOOKUP(G176&amp;$V$2,BS_CONTROLE[CHAVE],BS_CONTROLE[Quantidade_11],"-")</f>
        <v>1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>
        <f ca="1">_xlfn.XLOOKUP(G177&amp;$V$2,BS_CONTROLE[CHAVE],BS_CONTROLE[Quantidade_11],"-")</f>
        <v>0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>
        <f ca="1">_xlfn.XLOOKUP(G178&amp;$V$2,BS_CONTROLE[CHAVE],BS_CONTROLE[Quantidade_11],"-")</f>
        <v>0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1040</v>
      </c>
      <c r="V180" s="173">
        <f ca="1">_xlfn.XLOOKUP(G180&amp;$V$2,BS_CONTROLE[CHAVE],BS_CONTROLE[Quantidade_11],"-")</f>
        <v>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1040</v>
      </c>
      <c r="V181" s="173">
        <f ca="1">_xlfn.XLOOKUP(G181&amp;$V$2,BS_CONTROLE[CHAVE],BS_CONTROLE[Quantidade_11],"-")</f>
        <v>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1040</v>
      </c>
      <c r="V182" s="173">
        <f ca="1">_xlfn.XLOOKUP(G182&amp;$V$2,BS_CONTROLE[CHAVE],BS_CONTROLE[Quantidade_11],"-")</f>
        <v>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1040</v>
      </c>
      <c r="V183" s="173">
        <f ca="1">_xlfn.XLOOKUP(G183&amp;$V$2,BS_CONTROLE[CHAVE],BS_CONTROLE[Quantidade_11],"-")</f>
        <v>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1040</v>
      </c>
      <c r="V184" s="173">
        <f ca="1">_xlfn.XLOOKUP(G184&amp;$V$2,BS_CONTROLE[CHAVE],BS_CONTROLE[Quantidade_11],"-")</f>
        <v>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50</v>
      </c>
      <c r="V185" s="173">
        <f ca="1">_xlfn.XLOOKUP(G185&amp;$V$2,BS_CONTROLE[CHAVE],BS_CONTROLE[Quantidade_11],"-")</f>
        <v>65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>
        <f ca="1">_xlfn.XLOOKUP(G186&amp;$W$2,BS_CONTROLE[CHAVE],BS_CONTROLE[Quantidade_11],"-")</f>
        <v>50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>
        <f ca="1">_xlfn.XLOOKUP(G187&amp;$V$2,BS_CONTROLE[CHAVE],BS_CONTROLE[Quantidade_11],"-")</f>
        <v>53</v>
      </c>
      <c r="W187" s="173">
        <f ca="1">_xlfn.XLOOKUP(G187&amp;$W$2,BS_CONTROLE[CHAVE],BS_CONTROLE[Quantidade_11],"-")</f>
        <v>123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>
        <f ca="1">_xlfn.XLOOKUP(G188&amp;$V$2,BS_CONTROLE[CHAVE],BS_CONTROLE[Quantidade_11],"-")</f>
        <v>53</v>
      </c>
      <c r="W188" s="173">
        <f ca="1">_xlfn.XLOOKUP(G188&amp;$W$2,BS_CONTROLE[CHAVE],BS_CONTROLE[Quantidade_11],"-")</f>
        <v>123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1040</v>
      </c>
      <c r="V189" s="173">
        <f ca="1">_xlfn.XLOOKUP(G189&amp;$V$2,BS_CONTROLE[CHAVE],BS_CONTROLE[Quantidade_11],"-")</f>
        <v>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24</v>
      </c>
      <c r="V193" s="173">
        <f ca="1">_xlfn.XLOOKUP(G193&amp;$V$2,BS_CONTROLE[CHAVE],BS_CONTROLE[Quantidade_11],"-")</f>
        <v>1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24</v>
      </c>
      <c r="V194" s="173">
        <f ca="1">_xlfn.XLOOKUP(G194&amp;$V$2,BS_CONTROLE[CHAVE],BS_CONTROLE[Quantidade_11],"-")</f>
        <v>1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0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50</v>
      </c>
      <c r="V196" s="173">
        <f ca="1">_xlfn.XLOOKUP(G196&amp;$V$2,BS_CONTROLE[CHAVE],BS_CONTROLE[Quantidade_11],"-")</f>
        <v>65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520</v>
      </c>
      <c r="V197" s="173">
        <f ca="1">_xlfn.XLOOKUP(G197&amp;$V$2,BS_CONTROLE[CHAVE],BS_CONTROLE[Quantidade_11],"-")</f>
        <v>1363</v>
      </c>
      <c r="W197" s="173">
        <f ca="1">_xlfn.XLOOKUP(G197&amp;$W$2,BS_CONTROLE[CHAVE],BS_CONTROLE[Quantidade_11],"-")</f>
        <v>500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0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102</v>
      </c>
      <c r="V199" s="173">
        <f ca="1">_xlfn.XLOOKUP(G199&amp;$V$2,BS_CONTROLE[CHAVE],BS_CONTROLE[Quantidade_11],"-")</f>
        <v>114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>
        <f ca="1">_xlfn.XLOOKUP(G200&amp;$U$2,BS_CONTROLE[CHAVE],BS_CONTROLE[Quantidade_11],"-")</f>
        <v>24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5</v>
      </c>
      <c r="V201" s="173">
        <f ca="1">_xlfn.XLOOKUP(G201&amp;$V$2,BS_CONTROLE[CHAVE],BS_CONTROLE[Quantidade_11],"-")</f>
        <v>0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1040</v>
      </c>
      <c r="V202" s="173">
        <f ca="1">_xlfn.XLOOKUP(G202&amp;$V$2,BS_CONTROLE[CHAVE],BS_CONTROLE[Quantidade_11],"-")</f>
        <v>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>
        <f ca="1">_xlfn.XLOOKUP(G203&amp;$U$2,BS_CONTROLE[CHAVE],BS_CONTROLE[Quantidade_11],"-")</f>
        <v>0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2</v>
      </c>
      <c r="V204" s="173">
        <f ca="1">_xlfn.XLOOKUP(G204&amp;$V$2,BS_CONTROLE[CHAVE],BS_CONTROLE[Quantidade_11],"-")</f>
        <v>1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0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6.5</v>
      </c>
      <c r="V208" s="173">
        <f ca="1">_xlfn.XLOOKUP(G208&amp;$V$2,BS_CONTROLE[CHAVE],BS_CONTROLE[Quantidade_11],"-")</f>
        <v>1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24</v>
      </c>
      <c r="V209" s="173">
        <f ca="1">_xlfn.XLOOKUP(G209&amp;$V$2,BS_CONTROLE[CHAVE],BS_CONTROLE[Quantidade_11],"-")</f>
        <v>1</v>
      </c>
      <c r="W209" s="173" t="str">
        <f ca="1">_xlfn.XLOOKUP(G209&amp;$W$2,BS_CONTROLE[CHAVE],BS_CONTROLE[Quantidade_11],"-")</f>
        <v>-</v>
      </c>
    </row>
    <row r="210" spans="1:23" s="101" customFormat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50</v>
      </c>
      <c r="V211" s="173">
        <f ca="1">_xlfn.XLOOKUP(G211&amp;$V$2,BS_CONTROLE[CHAVE],BS_CONTROLE[Quantidade_11],"-")</f>
        <v>65</v>
      </c>
      <c r="W211" s="173" t="str">
        <f ca="1">_xlfn.XLOOKUP(G211&amp;$W$2,BS_CONTROLE[CHAVE],BS_CONTROLE[Quantidade_11],"-")</f>
        <v>-</v>
      </c>
    </row>
    <row r="212" spans="1:23" s="101" customFormat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0</v>
      </c>
    </row>
    <row r="213" spans="1:23" s="101" customFormat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 t="str">
        <f ca="1">_xlfn.XLOOKUP(G213&amp;$U$2,BS_CONTROLE[CHAVE],BS_CONTROLE[Quantidade_11],"-")</f>
        <v>-</v>
      </c>
      <c r="V213" s="173">
        <f ca="1">_xlfn.XLOOKUP(G213&amp;$V$2,BS_CONTROLE[CHAVE],BS_CONTROLE[Quantidade_11],"-")</f>
        <v>1</v>
      </c>
      <c r="W213" s="173">
        <f ca="1">_xlfn.XLOOKUP(G213&amp;$W$2,BS_CONTROLE[CHAVE],BS_CONTROLE[Quantidade_11],"-")</f>
        <v>0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 t="str">
        <f ca="1">_xlfn.XLOOKUP(G214&amp;$U$2,BS_CONTROLE[CHAVE],BS_CONTROLE[Quantidade_11],"-")</f>
        <v>-</v>
      </c>
      <c r="V214" s="173">
        <f ca="1">_xlfn.XLOOKUP(G214&amp;$V$2,BS_CONTROLE[CHAVE],BS_CONTROLE[Quantidade_11],"-")</f>
        <v>312</v>
      </c>
      <c r="W214" s="173" t="str">
        <f ca="1">_xlfn.XLOOKUP(G214&amp;$W$2,BS_CONTROLE[CHAVE],BS_CONTROLE[Quantidade_11],"-")</f>
        <v>-</v>
      </c>
    </row>
    <row r="215" spans="1:23" s="101" customFormat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520</v>
      </c>
      <c r="V215" s="173">
        <f ca="1">_xlfn.XLOOKUP(G215&amp;$V$2,BS_CONTROLE[CHAVE],BS_CONTROLE[Quantidade_11],"-")</f>
        <v>1363</v>
      </c>
      <c r="W215" s="173">
        <f ca="1">_xlfn.XLOOKUP(G215&amp;$W$2,BS_CONTROLE[CHAVE],BS_CONTROLE[Quantidade_11],"-")</f>
        <v>500</v>
      </c>
    </row>
    <row r="216" spans="1:23" s="101" customFormat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24</v>
      </c>
      <c r="V216" s="173">
        <f ca="1">_xlfn.XLOOKUP(G216&amp;$V$2,BS_CONTROLE[CHAVE],BS_CONTROLE[Quantidade_11],"-")</f>
        <v>1</v>
      </c>
      <c r="W216" s="173" t="str">
        <f ca="1">_xlfn.XLOOKUP(G216&amp;$W$2,BS_CONTROLE[CHAVE],BS_CONTROLE[Quantidade_11],"-")</f>
        <v>-</v>
      </c>
    </row>
    <row r="217" spans="1:23" s="101" customFormat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ZEB-ZCZ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102</v>
      </c>
      <c r="V217" s="173">
        <f ca="1">_xlfn.XLOOKUP(G217&amp;$V$2,BS_CONTROLE[CHAVE],BS_CONTROLE[Quantidade_11],"-")</f>
        <v>114</v>
      </c>
      <c r="W217" s="173">
        <f ca="1">_xlfn.XLOOKUP(G217&amp;$W$2,BS_CONTROLE[CHAVE],BS_CONTROLE[Quantidade_11],"-")</f>
        <v>0</v>
      </c>
    </row>
    <row r="218" spans="1:23" s="101" customFormat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6.5</v>
      </c>
      <c r="V218" s="173">
        <f ca="1">_xlfn.XLOOKUP(G218&amp;$V$2,BS_CONTROLE[CHAVE],BS_CONTROLE[Quantidade_11],"-")</f>
        <v>1</v>
      </c>
      <c r="W218" s="173" t="str">
        <f ca="1">_xlfn.XLOOKUP(G218&amp;$W$2,BS_CONTROLE[CHAVE],BS_CONTROLE[Quantidade_11],"-")</f>
        <v>-</v>
      </c>
    </row>
    <row r="219" spans="1:23" s="101" customFormat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 t="str">
        <f ca="1">_xlfn.XLOOKUP(G219&amp;$U$2,BS_CONTROLE[CHAVE],BS_CONTROLE[Quantidade_11],"-")</f>
        <v>-</v>
      </c>
      <c r="V219" s="173">
        <f ca="1">_xlfn.XLOOKUP(G219&amp;$V$2,BS_CONTROLE[CHAVE],BS_CONTROLE[Quantidade_11],"-")</f>
        <v>1</v>
      </c>
      <c r="W219" s="173" t="str">
        <f ca="1">_xlfn.XLOOKUP(G219&amp;$W$2,BS_CONTROLE[CHAVE],BS_CONTROLE[Quantidade_11],"-")</f>
        <v>-</v>
      </c>
    </row>
    <row r="220" spans="1:23" s="101" customFormat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ZCZ-ZTI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2</v>
      </c>
      <c r="V220" s="173">
        <f ca="1">_xlfn.XLOOKUP(G220&amp;$V$2,BS_CONTROLE[CHAVE],BS_CONTROLE[Quantidade_11],"-")</f>
        <v>1</v>
      </c>
      <c r="W220" s="173" t="str">
        <f ca="1">_xlfn.XLOOKUP(G220&amp;$W$2,BS_CONTROLE[CHAVE],BS_CONTROLE[Quantidade_11],"-")</f>
        <v>-</v>
      </c>
    </row>
    <row r="221" spans="1:23" s="101" customFormat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0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Oportunidade</v>
      </c>
      <c r="C224" s="186" t="str">
        <f>IF(SP_NORTE!Z227="","*",SP_NORTE!Z227)</f>
        <v>P0</v>
      </c>
      <c r="D224" s="175" t="str">
        <f>IF(SP_NORTE!S227="","*",SP_NORTE!S227)</f>
        <v>SP NORTE</v>
      </c>
      <c r="E224" s="175" t="str">
        <f>IF(SP_NORTE!T227="","*",SP_NORTE!T227)</f>
        <v>TMI-ZEB</v>
      </c>
      <c r="F224" s="185">
        <f>IF(SP_NORTE!B227="","*",SP_NORTE!B227)</f>
        <v>45947</v>
      </c>
      <c r="G224" s="185" t="str">
        <f>IF(SP_NORTE!D227="","*",SP_NORTE!D227)</f>
        <v>A65</v>
      </c>
      <c r="H224" s="185" t="str">
        <f>IF(SP_NORTE!F227="","*",SP_NORTE!F227)</f>
        <v>PDM - POSICIONAMENTO - TRILHO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ZUR-ZUE</v>
      </c>
      <c r="L224" s="175" t="str">
        <f>IF(SP_NORTE!N227="","*",SP_NORTE!N227)</f>
        <v>ZUR394</v>
      </c>
      <c r="M224" s="176">
        <f>IF(SP_NORTE!J227="","*",SP_NORTE!J227)</f>
        <v>73</v>
      </c>
      <c r="N224" s="184">
        <f>IF(SP_NORTE!K227="","*",SP_NORTE!K227)</f>
        <v>391</v>
      </c>
      <c r="O224" s="184">
        <f>IF(SP_NORTE!L227="","*",SP_NORTE!L227)</f>
        <v>374</v>
      </c>
      <c r="P224" s="183">
        <f>IF(SP_NORTE!O227="","*",SP_NORTE!O227)</f>
        <v>0.33333333333333331</v>
      </c>
      <c r="Q224" s="183">
        <f>IF(SP_NORTE!P227="","*",SP_NORTE!P227)</f>
        <v>4.1666666666666664E-2</v>
      </c>
      <c r="R224" s="185" t="str">
        <f>IF(SP_NORTE!Q227="","*",CONCATENATE(SP_NORTE!Q227," ",SP_NORTE!R227))</f>
        <v>36 M</v>
      </c>
      <c r="S224" s="185" t="str">
        <f>IF(SP_NORTE!V227="","*",SP_NORTE!V227)</f>
        <v>Ruan</v>
      </c>
      <c r="T224" s="185" t="str">
        <f>IF(SP_NORTE!W227="","*",SP_NORTE!W227)</f>
        <v>Posicionamento de tampões para retirada de restrição no km 391 / 386 / 374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Oportunidade</v>
      </c>
      <c r="C225" s="186" t="str">
        <f>IF(SP_NORTE!Z228="","*",SP_NORTE!Z228)</f>
        <v>P1</v>
      </c>
      <c r="D225" s="175" t="str">
        <f>IF(SP_NORTE!S228="","*",SP_NORTE!S228)</f>
        <v>SP NORTE</v>
      </c>
      <c r="E225" s="175" t="str">
        <f>IF(SP_NORTE!T228="","*",SP_NORTE!T228)</f>
        <v>TMI-ZEB</v>
      </c>
      <c r="F225" s="185">
        <f>IF(SP_NORTE!B228="","*",SP_NORTE!B228)</f>
        <v>45947</v>
      </c>
      <c r="G225" s="185" t="str">
        <f>IF(SP_NORTE!D228="","*",SP_NORTE!D228)</f>
        <v>V88</v>
      </c>
      <c r="H225" s="185" t="str">
        <f>IF(SP_NORTE!F228="","*",SP_NORTE!F228)</f>
        <v>MECANIZAÇÃO - SOCADORA</v>
      </c>
      <c r="I225" s="185" t="str">
        <f>IF(SP_NORTE!H228="","*",SP_NORTE!H228)</f>
        <v>ZFN2</v>
      </c>
      <c r="J225" s="185" t="str">
        <f>IF(SP_NORTE!I228="","*",SP_NORTE!I228)</f>
        <v>ZFN2</v>
      </c>
      <c r="K225" s="175" t="str">
        <f>IF(SP_NORTE!M228="","*",SP_NORTE!M228)</f>
        <v>ZGI-ZFN</v>
      </c>
      <c r="L225" s="175">
        <f>IF(SP_NORTE!N228="","*",SP_NORTE!N228)</f>
        <v>326332</v>
      </c>
      <c r="M225" s="176">
        <f>IF(SP_NORTE!J228="","*",SP_NORTE!J228)</f>
        <v>73</v>
      </c>
      <c r="N225" s="184">
        <f>IF(SP_NORTE!K228="","*",SP_NORTE!K228)</f>
        <v>332</v>
      </c>
      <c r="O225" s="184">
        <f>IF(SP_NORTE!L228="","*",SP_NORTE!L228)</f>
        <v>323</v>
      </c>
      <c r="P225" s="183">
        <f>IF(SP_NORTE!O228="","*",SP_NORTE!O228)</f>
        <v>0.375</v>
      </c>
      <c r="Q225" s="183">
        <f>IF(SP_NORTE!P228="","*",SP_NORTE!P228)</f>
        <v>0.125</v>
      </c>
      <c r="R225" s="185" t="str">
        <f>IF(SP_NORTE!Q228="","*",CONCATENATE(SP_NORTE!Q228," ",SP_NORTE!R228))</f>
        <v>1530 M</v>
      </c>
      <c r="S225" s="185" t="str">
        <f>IF(SP_NORTE!V228="","*",SP_NORTE!V228)</f>
        <v>Antonioni</v>
      </c>
      <c r="T225" s="185" t="str">
        <f>IF(SP_NORTE!W228="","*",SP_NORTE!W228)</f>
        <v>Serviços de socaria para retirada de restrição, considerando no km 332+000 / km 325+000 e km 323+000</v>
      </c>
      <c r="U225" s="173">
        <f ca="1">_xlfn.XLOOKUP(G225&amp;$U$2,BS_CONTROLE[CHAVE],BS_CONTROLE[Quantidade_11],"-")</f>
        <v>520</v>
      </c>
      <c r="V225" s="173">
        <f ca="1">_xlfn.XLOOKUP(G225&amp;$V$2,BS_CONTROLE[CHAVE],BS_CONTROLE[Quantidade_11],"-")</f>
        <v>1363</v>
      </c>
      <c r="W225" s="173">
        <f ca="1">_xlfn.XLOOKUP(G225&amp;$W$2,BS_CONTROLE[CHAVE],BS_CONTROLE[Quantidade_11],"-")</f>
        <v>500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Oportunidade</v>
      </c>
      <c r="C226" s="186" t="str">
        <f>IF(SP_NORTE!Z229="","*",SP_NORTE!Z229)</f>
        <v>P2</v>
      </c>
      <c r="D226" s="175" t="str">
        <f>IF(SP_NORTE!S229="","*",SP_NORTE!S229)</f>
        <v>SP NORTE</v>
      </c>
      <c r="E226" s="175" t="str">
        <f>IF(SP_NORTE!T229="","*",SP_NORTE!T229)</f>
        <v>TMI-ZEB</v>
      </c>
      <c r="F226" s="185">
        <f>IF(SP_NORTE!B229="","*",SP_NORTE!B229)</f>
        <v>45947</v>
      </c>
      <c r="G226" s="185" t="str">
        <f>IF(SP_NORTE!D229="","*",SP_NORTE!D229)</f>
        <v>JULIO CÉSAR (TP-701)</v>
      </c>
      <c r="H226" s="185" t="str">
        <f>IF(SP_NORTE!F229="","*",SP_NORTE!F229)</f>
        <v>PDM - ALÍVIO DE TENSÃO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ZRZ-ZEC</v>
      </c>
      <c r="L226" s="175" t="str">
        <f>IF(SP_NORTE!N229="","*",SP_NORTE!N229)</f>
        <v>ZRZ256</v>
      </c>
      <c r="M226" s="176">
        <f>IF(SP_NORTE!J229="","*",SP_NORTE!J229)</f>
        <v>73</v>
      </c>
      <c r="N226" s="184">
        <f>IF(SP_NORTE!K229="","*",SP_NORTE!K229)</f>
        <v>254</v>
      </c>
      <c r="O226" s="184" t="str">
        <f>IF(SP_NORTE!L229="","*",SP_NORTE!L229)</f>
        <v>-</v>
      </c>
      <c r="P226" s="183">
        <f>IF(SP_NORTE!O229="","*",SP_NORTE!O229)</f>
        <v>0.5</v>
      </c>
      <c r="Q226" s="183">
        <f>IF(SP_NORTE!P229="","*",SP_NORTE!P229)</f>
        <v>0.125</v>
      </c>
      <c r="R226" s="185" t="str">
        <f>IF(SP_NORTE!Q229="","*",CONCATENATE(SP_NORTE!Q229," ",SP_NORTE!R229))</f>
        <v>600 M</v>
      </c>
      <c r="S226" s="185" t="str">
        <f>IF(SP_NORTE!V229="","*",SP_NORTE!V229)</f>
        <v>Julio Cesar</v>
      </c>
      <c r="T226" s="185" t="str">
        <f>IF(SP_NORTE!W229="","*",SP_NORTE!W229)</f>
        <v>Alívio de tensão</v>
      </c>
      <c r="U226" s="173" t="str">
        <f ca="1">_xlfn.XLOOKUP(G226&amp;$U$2,BS_CONTROLE[CHAVE],BS_CONTROLE[Quantidade_11],"-")</f>
        <v>-</v>
      </c>
      <c r="V226" s="173">
        <f ca="1">_xlfn.XLOOKUP(G226&amp;$V$2,BS_CONTROLE[CHAVE],BS_CONTROLE[Quantidade_11],"-")</f>
        <v>312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Oportunidade</v>
      </c>
      <c r="C227" s="186" t="str">
        <f>IF(SP_NORTE!Z230="","*",SP_NORTE!Z230)</f>
        <v>*</v>
      </c>
      <c r="D227" s="175" t="str">
        <f>IF(SP_NORTE!S230="","*",SP_NORTE!S230)</f>
        <v>SP NORTE</v>
      </c>
      <c r="E227" s="175" t="str">
        <f>IF(SP_NORTE!T230="","*",SP_NORTE!T230)</f>
        <v>ZEB-ZCZ</v>
      </c>
      <c r="F227" s="185">
        <f>IF(SP_NORTE!B230="","*",SP_NORTE!B230)</f>
        <v>45947</v>
      </c>
      <c r="G227" s="185" t="str">
        <f>IF(SP_NORTE!D230="","*",SP_NORTE!D230)</f>
        <v>JOVÂNIO (TP-850)</v>
      </c>
      <c r="H227" s="185" t="str">
        <f>IF(SP_NORTE!F230="","*",SP_NORTE!F230)</f>
        <v>PDM - SOLDA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ZVU-ZEB</v>
      </c>
      <c r="L227" s="175" t="str">
        <f>IF(SP_NORTE!N230="","*",SP_NORTE!N230)</f>
        <v>ZVU237</v>
      </c>
      <c r="M227" s="176">
        <f>IF(SP_NORTE!J230="","*",SP_NORTE!J230)</f>
        <v>73</v>
      </c>
      <c r="N227" s="184">
        <f>IF(SP_NORTE!K230="","*",SP_NORTE!K230)</f>
        <v>235.8</v>
      </c>
      <c r="O227" s="184" t="str">
        <f>IF(SP_NORTE!L230="","*",SP_NORTE!L230)</f>
        <v>-</v>
      </c>
      <c r="P227" s="183">
        <f>IF(SP_NORTE!O230="","*",SP_NORTE!O230)</f>
        <v>0.375</v>
      </c>
      <c r="Q227" s="183">
        <f>IF(SP_NORTE!P230="","*",SP_NORTE!P230)</f>
        <v>0.125</v>
      </c>
      <c r="R227" s="185" t="str">
        <f>IF(SP_NORTE!Q230="","*",CONCATENATE(SP_NORTE!Q230," ",SP_NORTE!R230))</f>
        <v>2 Nº DE SOLDA</v>
      </c>
      <c r="S227" s="185" t="str">
        <f>IF(SP_NORTE!V230="","*",SP_NORTE!V230)</f>
        <v>Jovânio</v>
      </c>
      <c r="T227" s="185" t="str">
        <f>IF(SP_NORTE!W230="","*",SP_NORTE!W230)</f>
        <v>Execução de soldas - Depende de temperatura</v>
      </c>
      <c r="U227" s="173" t="str">
        <f ca="1">_xlfn.XLOOKUP(G227&amp;$U$2,BS_CONTROLE[CHAVE],BS_CONTROLE[Quantidade_11],"-")</f>
        <v>-</v>
      </c>
      <c r="V227" s="173">
        <f ca="1">_xlfn.XLOOKUP(G227&amp;$V$2,BS_CONTROLE[CHAVE],BS_CONTROLE[Quantidade_11],"-")</f>
        <v>1</v>
      </c>
      <c r="W227" s="173">
        <f ca="1">_xlfn.XLOOKUP(G227&amp;$W$2,BS_CONTROLE[CHAVE],BS_CONTROLE[Quantidade_11],"-")</f>
        <v>0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Oportunidade</v>
      </c>
      <c r="C228" s="186" t="str">
        <f>IF(SP_NORTE!Z231="","*",SP_NORTE!Z231)</f>
        <v>*</v>
      </c>
      <c r="D228" s="175" t="str">
        <f>IF(SP_NORTE!S231="","*",SP_NORTE!S231)</f>
        <v>SP NORTE</v>
      </c>
      <c r="E228" s="175" t="str">
        <f>IF(SP_NORTE!T231="","*",SP_NORTE!T231)</f>
        <v>ZEB-ZCZ</v>
      </c>
      <c r="F228" s="185">
        <f>IF(SP_NORTE!B231="","*",SP_NORTE!B231)</f>
        <v>45947</v>
      </c>
      <c r="G228" s="185" t="str">
        <f>IF(SP_NORTE!D231="","*",SP_NORTE!D231)</f>
        <v>JULIO (TP-697)</v>
      </c>
      <c r="H228" s="185" t="str">
        <f>IF(SP_NORTE!F231="","*",SP_NORTE!F231)</f>
        <v>PDM - SOLDA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ZGB-ZMO</v>
      </c>
      <c r="L228" s="175" t="str">
        <f>IF(SP_NORTE!N231="","*",SP_NORTE!N231)</f>
        <v>ZGB217</v>
      </c>
      <c r="M228" s="176">
        <f>IF(SP_NORTE!J231="","*",SP_NORTE!J231)</f>
        <v>73</v>
      </c>
      <c r="N228" s="184">
        <f>IF(SP_NORTE!K231="","*",SP_NORTE!K231)</f>
        <v>213.21</v>
      </c>
      <c r="O228" s="184" t="str">
        <f>IF(SP_NORTE!L231="","*",SP_NORTE!L231)</f>
        <v>*</v>
      </c>
      <c r="P228" s="183">
        <f>IF(SP_NORTE!O231="","*",SP_NORTE!O231)</f>
        <v>0.375</v>
      </c>
      <c r="Q228" s="183">
        <f>IF(SP_NORTE!P231="","*",SP_NORTE!P231)</f>
        <v>8.3333333333333329E-2</v>
      </c>
      <c r="R228" s="185" t="str">
        <f>IF(SP_NORTE!Q231="","*",CONCATENATE(SP_NORTE!Q231," ",SP_NORTE!R231))</f>
        <v>1 Nº DE SOLDA</v>
      </c>
      <c r="S228" s="185" t="str">
        <f>IF(SP_NORTE!V231="","*",SP_NORTE!V231)</f>
        <v>*</v>
      </c>
      <c r="T228" s="185" t="str">
        <f>IF(SP_NORTE!W231="","*",SP_NORTE!W231)</f>
        <v>Execução de soldas - Depende de temperatura</v>
      </c>
      <c r="U228" s="173">
        <f ca="1">_xlfn.XLOOKUP(G228&amp;$U$2,BS_CONTROLE[CHAVE],BS_CONTROLE[Quantidade_11],"-")</f>
        <v>1</v>
      </c>
      <c r="V228" s="173">
        <f ca="1">_xlfn.XLOOKUP(G228&amp;$V$2,BS_CONTROLE[CHAVE],BS_CONTROLE[Quantidade_11],"-")</f>
        <v>1</v>
      </c>
      <c r="W228" s="173">
        <f ca="1">_xlfn.XLOOKUP(G228&amp;$W$2,BS_CONTROLE[CHAVE],BS_CONTROLE[Quantidade_11],"-")</f>
        <v>0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Oportunidade</v>
      </c>
      <c r="C229" s="186" t="str">
        <f>IF(SP_NORTE!Z232="","*",SP_NORTE!Z232)</f>
        <v>*</v>
      </c>
      <c r="D229" s="175" t="str">
        <f>IF(SP_NORTE!S232="","*",SP_NORTE!S232)</f>
        <v>SP NORTE</v>
      </c>
      <c r="E229" s="175" t="str">
        <f>IF(SP_NORTE!T232="","*",SP_NORTE!T232)</f>
        <v>ZEB-ZCZ</v>
      </c>
      <c r="F229" s="185">
        <f>IF(SP_NORTE!B232="","*",SP_NORTE!B232)</f>
        <v>45947</v>
      </c>
      <c r="G229" s="185" t="str">
        <f>IF(SP_NORTE!D232="","*",SP_NORTE!D232)</f>
        <v>PEDRO (TP-696)</v>
      </c>
      <c r="H229" s="185" t="str">
        <f>IF(SP_NORTE!F232="","*",SP_NORTE!F232)</f>
        <v>PDM - SOLDA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ZEH-ZRU</v>
      </c>
      <c r="L229" s="175">
        <f>IF(SP_NORTE!N232="","*",SP_NORTE!N232)</f>
        <v>199203</v>
      </c>
      <c r="M229" s="176">
        <f>IF(SP_NORTE!J232="","*",SP_NORTE!J232)</f>
        <v>73</v>
      </c>
      <c r="N229" s="184">
        <f>IF(SP_NORTE!K232="","*",SP_NORTE!K232)</f>
        <v>200.74</v>
      </c>
      <c r="O229" s="184" t="str">
        <f>IF(SP_NORTE!L232="","*",SP_NORTE!L232)</f>
        <v>-</v>
      </c>
      <c r="P229" s="183">
        <f>IF(SP_NORTE!O232="","*",SP_NORTE!O232)</f>
        <v>0.375</v>
      </c>
      <c r="Q229" s="183">
        <f>IF(SP_NORTE!P232="","*",SP_NORTE!P232)</f>
        <v>0.125</v>
      </c>
      <c r="R229" s="185" t="str">
        <f>IF(SP_NORTE!Q232="","*",CONCATENATE(SP_NORTE!Q232," ",SP_NORTE!R232))</f>
        <v>2 Nº DE SOLDA</v>
      </c>
      <c r="S229" s="185" t="str">
        <f>IF(SP_NORTE!V232="","*",SP_NORTE!V232)</f>
        <v>Pedro</v>
      </c>
      <c r="T229" s="185" t="str">
        <f>IF(SP_NORTE!W232="","*",SP_NORTE!W232)</f>
        <v>Execução de soldas - Depende de temperatura</v>
      </c>
      <c r="U229" s="173">
        <f ca="1">_xlfn.XLOOKUP(G229&amp;$U$2,BS_CONTROLE[CHAVE],BS_CONTROLE[Quantidade_11],"-")</f>
        <v>1</v>
      </c>
      <c r="V229" s="173">
        <f ca="1">_xlfn.XLOOKUP(G229&amp;$V$2,BS_CONTROLE[CHAVE],BS_CONTROLE[Quantidade_11],"-")</f>
        <v>1</v>
      </c>
      <c r="W229" s="173">
        <f ca="1">_xlfn.XLOOKUP(G229&amp;$W$2,BS_CONTROLE[CHAVE],BS_CONTROLE[Quantidade_11],"-")</f>
        <v>0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Oportunidade</v>
      </c>
      <c r="C230" s="186" t="str">
        <f>IF(SP_NORTE!Z233="","*",SP_NORTE!Z233)</f>
        <v>*</v>
      </c>
      <c r="D230" s="175" t="str">
        <f>IF(SP_NORTE!S233="","*",SP_NORTE!S233)</f>
        <v>SP NORTE</v>
      </c>
      <c r="E230" s="175" t="str">
        <f>IF(SP_NORTE!T233="","*",SP_NORTE!T233)</f>
        <v>ZEB-ZCZ</v>
      </c>
      <c r="F230" s="185">
        <f>IF(SP_NORTE!B233="","*",SP_NORTE!B233)</f>
        <v>45947</v>
      </c>
      <c r="G230" s="185" t="str">
        <f>IF(SP_NORTE!D233="","*",SP_NORTE!D233)</f>
        <v>*</v>
      </c>
      <c r="H230" s="185" t="str">
        <f>IF(SP_NORTE!F233="","*",SP_NORTE!F233)</f>
        <v>PDM - SUBSTITUIÇÃO - TRILHO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ZMO-2</v>
      </c>
      <c r="L230" s="175" t="str">
        <f>IF(SP_NORTE!N233="","*",SP_NORTE!N233)</f>
        <v>ZMO2</v>
      </c>
      <c r="M230" s="176">
        <f>IF(SP_NORTE!J233="","*",SP_NORTE!J233)</f>
        <v>73</v>
      </c>
      <c r="N230" s="184">
        <f>IF(SP_NORTE!K233="","*",SP_NORTE!K233)</f>
        <v>224</v>
      </c>
      <c r="O230" s="184" t="str">
        <f>IF(SP_NORTE!L233="","*",SP_NORTE!L233)</f>
        <v>-</v>
      </c>
      <c r="P230" s="183">
        <f>IF(SP_NORTE!O233="","*",SP_NORTE!O233)</f>
        <v>0.41666666666666669</v>
      </c>
      <c r="Q230" s="183">
        <f>IF(SP_NORTE!P233="","*",SP_NORTE!P233)</f>
        <v>0.125</v>
      </c>
      <c r="R230" s="185" t="str">
        <f>IF(SP_NORTE!Q233="","*",CONCATENATE(SP_NORTE!Q233," ",SP_NORTE!R233))</f>
        <v>624 M</v>
      </c>
      <c r="S230" s="185" t="str">
        <f>IF(SP_NORTE!V233="","*",SP_NORTE!V233)</f>
        <v>*</v>
      </c>
      <c r="T230" s="185" t="str">
        <f>IF(SP_NORTE!W233="","*",SP_NORTE!W233)</f>
        <v>Substituição de trilho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Oportunidade</v>
      </c>
      <c r="C233" s="186" t="str">
        <f>IF(SP_NORTE!Z236="","*",SP_NORTE!Z236)</f>
        <v>P0</v>
      </c>
      <c r="D233" s="175" t="str">
        <f>IF(SP_NORTE!S236="","*",SP_NORTE!S236)</f>
        <v>SP NORTE</v>
      </c>
      <c r="E233" s="175" t="str">
        <f>IF(SP_NORTE!T236="","*",SP_NORTE!T236)</f>
        <v>ZCZ-ZTI</v>
      </c>
      <c r="F233" s="185" t="str">
        <f>IF(SP_NORTE!B236="","*",SP_NORTE!B236)</f>
        <v>*</v>
      </c>
      <c r="G233" s="185" t="str">
        <f>IF(SP_NORTE!D236="","*",SP_NORTE!D236)</f>
        <v>W92</v>
      </c>
      <c r="H233" s="185" t="str">
        <f>IF(SP_NORTE!F236="","*",SP_NORTE!F236)</f>
        <v>MODERNIZAÇÃO - DORMENTE - DESCARGA</v>
      </c>
      <c r="I233" s="185" t="str">
        <f>IF(SP_NORTE!H236="","*",SP_NORTE!H236)</f>
        <v>K58K591</v>
      </c>
      <c r="J233" s="185" t="str">
        <f>IF(SP_NORTE!I236="","*",SP_NORTE!I236)</f>
        <v>K58K591</v>
      </c>
      <c r="K233" s="175" t="str">
        <f>IF(SP_NORTE!M236="","*",SP_NORTE!M236)</f>
        <v>ZDG-ZTN</v>
      </c>
      <c r="L233" s="175" t="str">
        <f>IF(SP_NORTE!N236="","*",SP_NORTE!N236)</f>
        <v>K62ZTN</v>
      </c>
      <c r="M233" s="176">
        <f>IF(SP_NORTE!J236="","*",SP_NORTE!J236)</f>
        <v>73</v>
      </c>
      <c r="N233" s="184">
        <f>IF(SP_NORTE!K236="","*",SP_NORTE!K236)</f>
        <v>63.7</v>
      </c>
      <c r="O233" s="184">
        <f>IF(SP_NORTE!L236="","*",SP_NORTE!L236)</f>
        <v>62.7</v>
      </c>
      <c r="P233" s="183">
        <f>IF(SP_NORTE!O236="","*",SP_NORTE!O236)</f>
        <v>0.33333333333333331</v>
      </c>
      <c r="Q233" s="183">
        <f>IF(SP_NORTE!P236="","*",SP_NORTE!P236)</f>
        <v>0.125</v>
      </c>
      <c r="R233" s="185" t="str">
        <f>IF(SP_NORTE!Q236="","*",CONCATENATE(SP_NORTE!Q236," ",SP_NORTE!R236))</f>
        <v>1600 Nº DE DORMENTES</v>
      </c>
      <c r="S233" s="185" t="str">
        <f>IF(SP_NORTE!V236="","*",SP_NORTE!V236)</f>
        <v xml:space="preserve">Guilherme </v>
      </c>
      <c r="T233" s="185" t="str">
        <f>IF(SP_NORTE!W236="","*",SP_NORTE!W236)</f>
        <v xml:space="preserve">Descarga de dormentes   </v>
      </c>
      <c r="U233" s="173" t="str">
        <f ca="1">_xlfn.XLOOKUP(G233&amp;$U$2,BS_CONTROLE[CHAVE],BS_CONTROLE[Quantidade_11],"-")</f>
        <v>-</v>
      </c>
      <c r="V233" s="173">
        <f ca="1">_xlfn.XLOOKUP(G233&amp;$V$2,BS_CONTROLE[CHAVE],BS_CONTROLE[Quantidade_11],"-")</f>
        <v>0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Oportunidade</v>
      </c>
      <c r="C234" s="186" t="str">
        <f>IF(SP_NORTE!Z237="","*",SP_NORTE!Z237)</f>
        <v>P2</v>
      </c>
      <c r="D234" s="175" t="str">
        <f>IF(SP_NORTE!S237="","*",SP_NORTE!S237)</f>
        <v>SP NORTE</v>
      </c>
      <c r="E234" s="175" t="str">
        <f>IF(SP_NORTE!T237="","*",SP_NORTE!T237)</f>
        <v>ZCZ-ZTI</v>
      </c>
      <c r="F234" s="185" t="str">
        <f>IF(SP_NORTE!B237="","*",SP_NORTE!B237)</f>
        <v>*</v>
      </c>
      <c r="G234" s="185" t="str">
        <f>IF(SP_NORTE!D237="","*",SP_NORTE!D237)</f>
        <v>DANILO (TP-837)</v>
      </c>
      <c r="H234" s="185" t="str">
        <f>IF(SP_NORTE!F237="","*",SP_NORTE!F237)</f>
        <v>MODERNIZAÇÃO - SOLDA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ZDG-ZTN</v>
      </c>
      <c r="L234" s="175" t="str">
        <f>IF(SP_NORTE!N237="","*",SP_NORTE!N237)</f>
        <v>K58K591</v>
      </c>
      <c r="M234" s="176">
        <f>IF(SP_NORTE!J237="","*",SP_NORTE!J237)</f>
        <v>73</v>
      </c>
      <c r="N234" s="184">
        <f>IF(SP_NORTE!K237="","*",SP_NORTE!K237)</f>
        <v>59.21</v>
      </c>
      <c r="O234" s="184" t="str">
        <f>IF(SP_NORTE!L237="","*",SP_NORTE!L237)</f>
        <v>-</v>
      </c>
      <c r="P234" s="183">
        <f>IF(SP_NORTE!O237="","*",SP_NORTE!O237)</f>
        <v>0.35416666666666669</v>
      </c>
      <c r="Q234" s="183">
        <f>IF(SP_NORTE!P237="","*",SP_NORTE!P237)</f>
        <v>6.25E-2</v>
      </c>
      <c r="R234" s="185" t="str">
        <f>IF(SP_NORTE!Q237="","*",CONCATENATE(SP_NORTE!Q237," ",SP_NORTE!R237))</f>
        <v>1 Nº DE SOLDA</v>
      </c>
      <c r="S234" s="185" t="str">
        <f>IF(SP_NORTE!V237="","*",SP_NORTE!V237)</f>
        <v>Danilo</v>
      </c>
      <c r="T234" s="185" t="str">
        <f>IF(SP_NORTE!W237="","*",SP_NORTE!W237)</f>
        <v>Execução de soldas - Depende de temperatura</v>
      </c>
      <c r="U234" s="173">
        <f ca="1">_xlfn.XLOOKUP(G234&amp;$U$2,BS_CONTROLE[CHAVE],BS_CONTROLE[Quantidade_11],"-")</f>
        <v>6.5</v>
      </c>
      <c r="V234" s="173">
        <f ca="1">_xlfn.XLOOKUP(G234&amp;$V$2,BS_CONTROLE[CHAVE],BS_CONTROLE[Quantidade_11],"-")</f>
        <v>1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Oportunidade</v>
      </c>
      <c r="C235" s="186" t="str">
        <f>IF(SP_NORTE!Z238="","*",SP_NORTE!Z238)</f>
        <v>P1</v>
      </c>
      <c r="D235" s="175" t="str">
        <f>IF(SP_NORTE!S238="","*",SP_NORTE!S238)</f>
        <v>SP NORTE</v>
      </c>
      <c r="E235" s="175" t="str">
        <f>IF(SP_NORTE!T238="","*",SP_NORTE!T238)</f>
        <v>ZCZ-ZTI</v>
      </c>
      <c r="F235" s="185" t="str">
        <f>IF(SP_NORTE!B238="","*",SP_NORTE!B238)</f>
        <v>*</v>
      </c>
      <c r="G235" s="185" t="str">
        <f>IF(SP_NORTE!D238="","*",SP_NORTE!D238)</f>
        <v>MAURO TP-868)</v>
      </c>
      <c r="H235" s="185" t="str">
        <f>IF(SP_NORTE!F238="","*",SP_NORTE!F238)</f>
        <v>MODERNIZAÇÃO - SOLDA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ZDG-ZTN</v>
      </c>
      <c r="L235" s="175" t="str">
        <f>IF(SP_NORTE!N238="","*",SP_NORTE!N238)</f>
        <v>ZDGK58</v>
      </c>
      <c r="M235" s="176">
        <f>IF(SP_NORTE!J238="","*",SP_NORTE!J238)</f>
        <v>73</v>
      </c>
      <c r="N235" s="184">
        <f>IF(SP_NORTE!K238="","*",SP_NORTE!K238)</f>
        <v>58.890999999999998</v>
      </c>
      <c r="O235" s="184" t="str">
        <f>IF(SP_NORTE!L238="","*",SP_NORTE!L238)</f>
        <v>-</v>
      </c>
      <c r="P235" s="183">
        <f>IF(SP_NORTE!O238="","*",SP_NORTE!O238)</f>
        <v>0.35416666666666669</v>
      </c>
      <c r="Q235" s="183">
        <f>IF(SP_NORTE!P238="","*",SP_NORTE!P238)</f>
        <v>6.25E-2</v>
      </c>
      <c r="R235" s="185" t="str">
        <f>IF(SP_NORTE!Q238="","*",CONCATENATE(SP_NORTE!Q238," ",SP_NORTE!R238))</f>
        <v>1 Nº DE SOLDA</v>
      </c>
      <c r="S235" s="185" t="str">
        <f>IF(SP_NORTE!V238="","*",SP_NORTE!V238)</f>
        <v>Mauro</v>
      </c>
      <c r="T235" s="185" t="str">
        <f>IF(SP_NORTE!W238="","*",SP_NORTE!W238)</f>
        <v>Execução de soldas - Depende de temperatura</v>
      </c>
      <c r="U235" s="173" t="str">
        <f ca="1">_xlfn.XLOOKUP(G235&amp;$U$2,BS_CONTROLE[CHAVE],BS_CONTROLE[Quantidade_11],"-")</f>
        <v>-</v>
      </c>
      <c r="V235" s="173">
        <f ca="1">_xlfn.XLOOKUP(G235&amp;$V$2,BS_CONTROLE[CHAVE],BS_CONTROLE[Quantidade_11],"-")</f>
        <v>1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ZMO</v>
      </c>
      <c r="L237" s="175" t="str">
        <f>IF(SP_NORTE!N240="","*",SP_NORTE!N240)</f>
        <v>-</v>
      </c>
      <c r="M237" s="176">
        <f>IF(SP_NORTE!J240="","*",SP_NORTE!J240)</f>
        <v>73</v>
      </c>
      <c r="N237" s="184" t="str">
        <f>IF(SP_NORTE!K240="","*",SP_NORTE!K240)</f>
        <v>*</v>
      </c>
      <c r="O237" s="184" t="str">
        <f>IF(SP_NORTE!L240="","*",SP_NORTE!L240)</f>
        <v>-</v>
      </c>
      <c r="P237" s="183">
        <f>IF(SP_NORTE!O240="","*",SP_NORTE!O240)</f>
        <v>0.375</v>
      </c>
      <c r="Q237" s="183">
        <f>IF(SP_NORTE!P240="","*",SP_NORTE!P240)</f>
        <v>8.3333333333333329E-2</v>
      </c>
      <c r="R237" s="185" t="str">
        <f>IF(SP_NORTE!Q240="","*",CONCATENATE(SP_NORTE!Q240," ",SP_NORTE!R240))</f>
        <v>624 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SP NORTE</v>
      </c>
      <c r="E238" s="175" t="str">
        <f>IF(SP_NORTE!T241="","*",SP_NORTE!T241)</f>
        <v>ZEB-ZCZ</v>
      </c>
      <c r="F238" s="185" t="str">
        <f>IF(SP_NORTE!B241="","*",SP_NORTE!B241)</f>
        <v>*</v>
      </c>
      <c r="G238" s="185" t="str">
        <f>IF(SP_NORTE!D241="","*",SP_NORTE!D241)</f>
        <v>RAFAEL (TP-695)</v>
      </c>
      <c r="H238" s="185" t="str">
        <f>IF(SP_NORTE!F241="","*",SP_NORTE!F241)</f>
        <v>PDM - SUBSTITUIÇÃO - TRILHO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ZXB-ZCV</v>
      </c>
      <c r="L238" s="175" t="str">
        <f>IF(SP_NORTE!N241="","*",SP_NORTE!N241)</f>
        <v>136ZCV</v>
      </c>
      <c r="M238" s="176">
        <f>IF(SP_NORTE!J241="","*",SP_NORTE!J241)</f>
        <v>73</v>
      </c>
      <c r="N238" s="184">
        <f>IF(SP_NORTE!K241="","*",SP_NORTE!K241)</f>
        <v>138</v>
      </c>
      <c r="O238" s="184" t="str">
        <f>IF(SP_NORTE!L241="","*",SP_NORTE!L241)</f>
        <v>-</v>
      </c>
      <c r="P238" s="183">
        <f>IF(SP_NORTE!O241="","*",SP_NORTE!O241)</f>
        <v>0.375</v>
      </c>
      <c r="Q238" s="183">
        <f>IF(SP_NORTE!P241="","*",SP_NORTE!P241)</f>
        <v>0.125</v>
      </c>
      <c r="R238" s="185" t="str">
        <f>IF(SP_NORTE!Q241="","*",CONCATENATE(SP_NORTE!Q241," ",SP_NORTE!R241))</f>
        <v>312 M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SP NORTE</v>
      </c>
      <c r="E239" s="175" t="str">
        <f>IF(SP_NORTE!T242="","*",SP_NORTE!T242)</f>
        <v>ZEB-ZCZ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PDM - SUBSTITUIÇÃO - TRILHO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ZCZ-ZZF</v>
      </c>
      <c r="L239" s="175" t="str">
        <f>IF(SP_NORTE!N242="","*",SP_NORTE!N242)</f>
        <v>101ZZF</v>
      </c>
      <c r="M239" s="176">
        <f>IF(SP_NORTE!J242="","*",SP_NORTE!J242)</f>
        <v>73</v>
      </c>
      <c r="N239" s="184">
        <f>IF(SP_NORTE!K242="","*",SP_NORTE!K242)</f>
        <v>104.8</v>
      </c>
      <c r="O239" s="184" t="str">
        <f>IF(SP_NORTE!L242="","*",SP_NORTE!L242)</f>
        <v>-</v>
      </c>
      <c r="P239" s="183">
        <f>IF(SP_NORTE!O242="","*",SP_NORTE!O242)</f>
        <v>0.375</v>
      </c>
      <c r="Q239" s="183">
        <f>IF(SP_NORTE!P242="","*",SP_NORTE!P242)</f>
        <v>6.25E-2</v>
      </c>
      <c r="R239" s="185" t="str">
        <f>IF(SP_NORTE!Q242="","*",CONCATENATE(SP_NORTE!Q242," ",SP_NORTE!R242))</f>
        <v>12 M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SP NORTE</v>
      </c>
      <c r="E240" s="175" t="str">
        <f>IF(SP_NORTE!T243="","*",SP_NORTE!T243)</f>
        <v>ZCZ-ZTI</v>
      </c>
      <c r="F240" s="185" t="str">
        <f>IF(SP_NORTE!B243="","*",SP_NORTE!B243)</f>
        <v>*</v>
      </c>
      <c r="G240" s="185" t="str">
        <f>IF(SP_NORTE!D243="","*",SP_NORTE!D243)</f>
        <v>ANTÔNIO (TP-713)</v>
      </c>
      <c r="H240" s="185" t="str">
        <f>IF(SP_NORTE!F243="","*",SP_NORTE!F243)</f>
        <v>PDM - SOLDA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ZMAN</v>
      </c>
      <c r="L240" s="175" t="str">
        <f>IF(SP_NORTE!N243="","*",SP_NORTE!N243)</f>
        <v>ZMAPAT1</v>
      </c>
      <c r="M240" s="176">
        <f>IF(SP_NORTE!J243="","*",SP_NORTE!J243)</f>
        <v>73</v>
      </c>
      <c r="N240" s="184">
        <f>IF(SP_NORTE!K243="","*",SP_NORTE!K243)</f>
        <v>43</v>
      </c>
      <c r="O240" s="184" t="str">
        <f>IF(SP_NORTE!L243="","*",SP_NORTE!L243)</f>
        <v>-</v>
      </c>
      <c r="P240" s="183">
        <f>IF(SP_NORTE!O243="","*",SP_NORTE!O243)</f>
        <v>0.375</v>
      </c>
      <c r="Q240" s="183">
        <f>IF(SP_NORTE!P243="","*",SP_NORTE!P243)</f>
        <v>0.125</v>
      </c>
      <c r="R240" s="185" t="str">
        <f>IF(SP_NORTE!Q243="","*",CONCATENATE(SP_NORTE!Q243," ",SP_NORTE!R243))</f>
        <v>2 Nº DE SOLDA</v>
      </c>
      <c r="S240" s="185" t="str">
        <f>IF(SP_NORTE!V243="","*",SP_NORTE!V243)</f>
        <v>*</v>
      </c>
      <c r="T240" s="185" t="str">
        <f>IF(SP_NORTE!W243="","*",SP_NORTE!W243)</f>
        <v>*</v>
      </c>
      <c r="U240" s="173">
        <f ca="1">_xlfn.XLOOKUP(G240&amp;$U$2,BS_CONTROLE[CHAVE],BS_CONTROLE[Quantidade_11],"-")</f>
        <v>2</v>
      </c>
      <c r="V240" s="173">
        <f ca="1">_xlfn.XLOOKUP(G240&amp;$V$2,BS_CONTROLE[CHAVE],BS_CONTROLE[Quantidade_11],"-")</f>
        <v>1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SP NORTE</v>
      </c>
      <c r="E241" s="175" t="str">
        <f>IF(SP_NORTE!T244="","*",SP_NORTE!T244)</f>
        <v>ZCZ-ZTI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PDM - AMV - JACARÉ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ZTO-ZDZ</v>
      </c>
      <c r="L241" s="175" t="str">
        <f>IF(SP_NORTE!N244="","*",SP_NORTE!N244)</f>
        <v>KM9K10</v>
      </c>
      <c r="M241" s="176">
        <f>IF(SP_NORTE!J244="","*",SP_NORTE!J244)</f>
        <v>73</v>
      </c>
      <c r="N241" s="184">
        <f>IF(SP_NORTE!K244="","*",SP_NORTE!K244)</f>
        <v>10</v>
      </c>
      <c r="O241" s="184" t="str">
        <f>IF(SP_NORTE!L244="","*",SP_NORTE!L244)</f>
        <v>-</v>
      </c>
      <c r="P241" s="183">
        <f>IF(SP_NORTE!O244="","*",SP_NORTE!O244)</f>
        <v>0.41666666666666669</v>
      </c>
      <c r="Q241" s="183">
        <f>IF(SP_NORTE!P244="","*",SP_NORTE!P244)</f>
        <v>8.3333333333333329E-2</v>
      </c>
      <c r="R241" s="185" t="str">
        <f>IF(SP_NORTE!Q244="","*",CONCATENATE(SP_NORTE!Q244," ",SP_NORTE!R244))</f>
        <v>1 Nº DE PEÇAS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SP NORTE</v>
      </c>
      <c r="E242" s="175" t="str">
        <f>IF(SP_NORTE!T245="","*",SP_NORTE!T245)</f>
        <v>ZCZ-ZTI</v>
      </c>
      <c r="F242" s="185" t="str">
        <f>IF(SP_NORTE!B245="","*",SP_NORTE!B245)</f>
        <v>*</v>
      </c>
      <c r="G242" s="185" t="str">
        <f>IF(SP_NORTE!D245="","*",SP_NORTE!D245)</f>
        <v xml:space="preserve">TURMA FIXA VIA </v>
      </c>
      <c r="H242" s="185" t="str">
        <f>IF(SP_NORTE!F245="","*",SP_NORTE!F245)</f>
        <v>OUTRAS ATIVIDADES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ZTO-ZDZ</v>
      </c>
      <c r="L242" s="175" t="str">
        <f>IF(SP_NORTE!N245="","*",SP_NORTE!N245)</f>
        <v>K14K18</v>
      </c>
      <c r="M242" s="176">
        <f>IF(SP_NORTE!J245="","*",SP_NORTE!J245)</f>
        <v>73</v>
      </c>
      <c r="N242" s="184">
        <f>IF(SP_NORTE!K245="","*",SP_NORTE!K245)</f>
        <v>15</v>
      </c>
      <c r="O242" s="184" t="str">
        <f>IF(SP_NORTE!L245="","*",SP_NORTE!L245)</f>
        <v>-</v>
      </c>
      <c r="P242" s="183">
        <f>IF(SP_NORTE!O245="","*",SP_NORTE!O245)</f>
        <v>0.41666666666666669</v>
      </c>
      <c r="Q242" s="183">
        <f>IF(SP_NORTE!P245="","*",SP_NORTE!P245)</f>
        <v>0.10416666666666667</v>
      </c>
      <c r="R242" s="185" t="str">
        <f>IF(SP_NORTE!Q245="","*",CONCATENATE(SP_NORTE!Q245," ",SP_NORTE!R245))</f>
        <v>1 BINÁRIO</v>
      </c>
      <c r="S242" s="185" t="str">
        <f>IF(SP_NORTE!V245="","*",SP_NORTE!V245)</f>
        <v>*</v>
      </c>
      <c r="T242" s="185" t="str">
        <f>IF(SP_NORTE!W245="","*",SP_NORTE!W245)</f>
        <v>Puxamento da VIA</v>
      </c>
      <c r="U242" s="173">
        <f ca="1">_xlfn.XLOOKUP(G242&amp;$U$2,BS_CONTROLE[CHAVE],BS_CONTROLE[Quantidade_11],"-")</f>
        <v>24</v>
      </c>
      <c r="V242" s="173">
        <f ca="1">_xlfn.XLOOKUP(G242&amp;$V$2,BS_CONTROLE[CHAVE],BS_CONTROLE[Quantidade_11],"-")</f>
        <v>1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SP NORTE</v>
      </c>
      <c r="E243" s="175" t="str">
        <f>IF(SP_NORTE!T246="","*",SP_NORTE!T246)</f>
        <v>ZCZ-ZTI</v>
      </c>
      <c r="F243" s="185" t="str">
        <f>IF(SP_NORTE!B246="","*",SP_NORTE!B246)</f>
        <v>*</v>
      </c>
      <c r="G243" s="185" t="str">
        <f>IF(SP_NORTE!D246="","*",SP_NORTE!D246)</f>
        <v>V40</v>
      </c>
      <c r="H243" s="185" t="str">
        <f>IF(SP_NORTE!F246="","*",SP_NORTE!F246)</f>
        <v>MECANIZAÇÃO - SOCADORA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ZTO-ZDZ</v>
      </c>
      <c r="L243" s="175" t="str">
        <f>IF(SP_NORTE!N246="","*",SP_NORTE!N246)</f>
        <v>K14K18</v>
      </c>
      <c r="M243" s="176">
        <f>IF(SP_NORTE!J246="","*",SP_NORTE!J246)</f>
        <v>73</v>
      </c>
      <c r="N243" s="184">
        <f>IF(SP_NORTE!K246="","*",SP_NORTE!K246)</f>
        <v>15</v>
      </c>
      <c r="O243" s="184" t="str">
        <f>IF(SP_NORTE!L246="","*",SP_NORTE!L246)</f>
        <v>-</v>
      </c>
      <c r="P243" s="183">
        <f>IF(SP_NORTE!O246="","*",SP_NORTE!O246)</f>
        <v>0.54166666666666663</v>
      </c>
      <c r="Q243" s="183">
        <f>IF(SP_NORTE!P246="","*",SP_NORTE!P246)</f>
        <v>0.10416666666666667</v>
      </c>
      <c r="R243" s="185" t="str">
        <f>IF(SP_NORTE!Q246="","*",CONCATENATE(SP_NORTE!Q246," ",SP_NORTE!R246))</f>
        <v>700 M</v>
      </c>
      <c r="S243" s="185" t="str">
        <f>IF(SP_NORTE!V246="","*",SP_NORTE!V246)</f>
        <v>*</v>
      </c>
      <c r="T243" s="185" t="str">
        <f>IF(SP_NORTE!W246="","*",SP_NORTE!W246)</f>
        <v>*</v>
      </c>
      <c r="U243" s="173">
        <f ca="1">_xlfn.XLOOKUP(G243&amp;$U$2,BS_CONTROLE[CHAVE],BS_CONTROLE[Quantidade_11],"-")</f>
        <v>1040</v>
      </c>
      <c r="V243" s="173">
        <f ca="1">_xlfn.XLOOKUP(G243&amp;$V$2,BS_CONTROLE[CHAVE],BS_CONTROLE[Quantidade_11],"-")</f>
        <v>0</v>
      </c>
      <c r="W243" s="173">
        <f ca="1">_xlfn.XLOOKUP(G243&amp;$W$2,BS_CONTROLE[CHAVE],BS_CONTROLE[Quantidade_11],"-")</f>
        <v>0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1608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1609</v>
      </c>
      <c r="C2" s="136" t="s">
        <v>1004</v>
      </c>
      <c r="D2" s="84" t="s">
        <v>1006</v>
      </c>
      <c r="E2" s="84" t="s">
        <v>1610</v>
      </c>
      <c r="F2" s="113" t="s">
        <v>1611</v>
      </c>
      <c r="G2" s="84" t="s">
        <v>1612</v>
      </c>
      <c r="H2" s="84" t="s">
        <v>1613</v>
      </c>
      <c r="I2" s="84" t="s">
        <v>1614</v>
      </c>
      <c r="J2" s="84" t="s">
        <v>1615</v>
      </c>
      <c r="K2" s="86" t="s">
        <v>1616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>
        <f>IF(SP_NORTE!B227="","*",SP_NORTE!B227)</f>
        <v>45947</v>
      </c>
      <c r="D220" s="108" t="str">
        <f>IF(SP_NORTE!D227="","*",SP_NORTE!D227)</f>
        <v>A65</v>
      </c>
      <c r="E220" s="108" t="str">
        <f>IF(SP_NORTE!H227="","*",SP_NORTE!H227)</f>
        <v>-</v>
      </c>
      <c r="F220" s="114" t="str">
        <f>IF(SP_NORTE!M227="","*",SP_NORTE!M227)</f>
        <v>ZUR-ZUE</v>
      </c>
      <c r="G220" s="109" t="str">
        <f>IF(SP_NORTE!I227="","*",SP_NORTE!I227)</f>
        <v>-</v>
      </c>
      <c r="H220" s="109" t="str">
        <f>IF(SP_NORTE!AB227="","*",SP_NORTE!AB227)</f>
        <v>FIXO</v>
      </c>
      <c r="I220" s="109" t="str">
        <f>IF(SP_NORTE!AC227="","*",SP_NORTE!AC227)</f>
        <v>ACIONAMENTO</v>
      </c>
      <c r="J220" s="110">
        <f>IF(SP_NORTE!AA227="","*",SP_NORTE!AA227)</f>
        <v>1</v>
      </c>
      <c r="K220" s="111">
        <f>IF(SP_NORTE!AD227="","*",SP_NORTE!AD227)</f>
        <v>0.3125</v>
      </c>
    </row>
    <row r="221" spans="2:11" s="112" customFormat="1" hidden="1">
      <c r="B221" s="108" t="str">
        <f>IF(SP_NORTE!Y228="","*",SP_NORTE!Y228)</f>
        <v>*</v>
      </c>
      <c r="C221" s="109">
        <f>IF(SP_NORTE!B228="","*",SP_NORTE!B228)</f>
        <v>45947</v>
      </c>
      <c r="D221" s="108" t="str">
        <f>IF(SP_NORTE!D228="","*",SP_NORTE!D228)</f>
        <v>V88</v>
      </c>
      <c r="E221" s="108" t="str">
        <f>IF(SP_NORTE!H228="","*",SP_NORTE!H228)</f>
        <v>ZFN2</v>
      </c>
      <c r="F221" s="114" t="str">
        <f>IF(SP_NORTE!M228="","*",SP_NORTE!M228)</f>
        <v>ZGI-ZFN</v>
      </c>
      <c r="G221" s="109" t="str">
        <f>IF(SP_NORTE!I228="","*",SP_NORTE!I228)</f>
        <v>ZFN2</v>
      </c>
      <c r="H221" s="109" t="str">
        <f>IF(SP_NORTE!AB228="","*",SP_NORTE!AB228)</f>
        <v>FIXO</v>
      </c>
      <c r="I221" s="109" t="str">
        <f>IF(SP_NORTE!AC228="","*",SP_NORTE!AC228)</f>
        <v>ACIONAMENTO</v>
      </c>
      <c r="J221" s="110">
        <f>IF(SP_NORTE!AA228="","*",SP_NORTE!AA228)</f>
        <v>1</v>
      </c>
      <c r="K221" s="111">
        <f>IF(SP_NORTE!AD228="","*",SP_NORTE!AD228)</f>
        <v>0.33333333333333331</v>
      </c>
    </row>
    <row r="222" spans="2:11" s="112" customFormat="1" hidden="1">
      <c r="B222" s="108" t="str">
        <f>IF(SP_NORTE!Y229="","*",SP_NORTE!Y229)</f>
        <v>*</v>
      </c>
      <c r="C222" s="109">
        <f>IF(SP_NORTE!B229="","*",SP_NORTE!B229)</f>
        <v>45947</v>
      </c>
      <c r="D222" s="108" t="str">
        <f>IF(SP_NORTE!D229="","*",SP_NORTE!D229)</f>
        <v>JULIO CÉSAR (TP-701)</v>
      </c>
      <c r="E222" s="108" t="str">
        <f>IF(SP_NORTE!H229="","*",SP_NORTE!H229)</f>
        <v>-</v>
      </c>
      <c r="F222" s="114" t="str">
        <f>IF(SP_NORTE!M229="","*",SP_NORTE!M229)</f>
        <v>ZRZ-ZEC</v>
      </c>
      <c r="G222" s="109" t="str">
        <f>IF(SP_NORTE!I229="","*",SP_NORTE!I229)</f>
        <v>-</v>
      </c>
      <c r="H222" s="109" t="str">
        <f>IF(SP_NORTE!AB229="","*",SP_NORTE!AB229)</f>
        <v>-</v>
      </c>
      <c r="I222" s="109" t="str">
        <f>IF(SP_NORTE!AC229="","*",SP_NORTE!AC229)</f>
        <v>-</v>
      </c>
      <c r="J222" s="110" t="str">
        <f>IF(SP_NORTE!AA229="","*",SP_NORTE!AA229)</f>
        <v>-</v>
      </c>
      <c r="K222" s="111" t="str">
        <f>IF(SP_NORTE!AD229="","*",SP_NORTE!AD229)</f>
        <v>-</v>
      </c>
    </row>
    <row r="223" spans="2:11" s="112" customFormat="1" hidden="1">
      <c r="B223" s="108" t="str">
        <f>IF(SP_NORTE!Y230="","*",SP_NORTE!Y230)</f>
        <v>*</v>
      </c>
      <c r="C223" s="109">
        <f>IF(SP_NORTE!B230="","*",SP_NORTE!B230)</f>
        <v>45947</v>
      </c>
      <c r="D223" s="108" t="str">
        <f>IF(SP_NORTE!D230="","*",SP_NORTE!D230)</f>
        <v>JOVÂNIO (TP-850)</v>
      </c>
      <c r="E223" s="108" t="str">
        <f>IF(SP_NORTE!H230="","*",SP_NORTE!H230)</f>
        <v>-</v>
      </c>
      <c r="F223" s="114" t="str">
        <f>IF(SP_NORTE!M230="","*",SP_NORTE!M230)</f>
        <v>ZVU-ZEB</v>
      </c>
      <c r="G223" s="109" t="str">
        <f>IF(SP_NORTE!I230="","*",SP_NORTE!I230)</f>
        <v>-</v>
      </c>
      <c r="H223" s="109" t="str">
        <f>IF(SP_NORTE!AB230="","*",SP_NORTE!AB230)</f>
        <v>-</v>
      </c>
      <c r="I223" s="109" t="str">
        <f>IF(SP_NORTE!AC230="","*",SP_NORTE!AC230)</f>
        <v>-</v>
      </c>
      <c r="J223" s="110" t="str">
        <f>IF(SP_NORTE!AA230="","*",SP_NORTE!AA230)</f>
        <v>-</v>
      </c>
      <c r="K223" s="111" t="str">
        <f>IF(SP_NORTE!AD230="","*",SP_NORTE!AD230)</f>
        <v>-</v>
      </c>
    </row>
    <row r="224" spans="2:11" s="112" customFormat="1" hidden="1">
      <c r="B224" s="108" t="str">
        <f>IF(SP_NORTE!Y231="","*",SP_NORTE!Y231)</f>
        <v>*</v>
      </c>
      <c r="C224" s="109">
        <f>IF(SP_NORTE!B231="","*",SP_NORTE!B231)</f>
        <v>45947</v>
      </c>
      <c r="D224" s="108" t="str">
        <f>IF(SP_NORTE!D231="","*",SP_NORTE!D231)</f>
        <v>JULIO (TP-697)</v>
      </c>
      <c r="E224" s="108" t="str">
        <f>IF(SP_NORTE!H231="","*",SP_NORTE!H231)</f>
        <v>-</v>
      </c>
      <c r="F224" s="114" t="str">
        <f>IF(SP_NORTE!M231="","*",SP_NORTE!M231)</f>
        <v>ZGB-ZMO</v>
      </c>
      <c r="G224" s="109" t="str">
        <f>IF(SP_NORTE!I231="","*",SP_NORTE!I231)</f>
        <v>-</v>
      </c>
      <c r="H224" s="109" t="str">
        <f>IF(SP_NORTE!AB231="","*",SP_NORTE!AB231)</f>
        <v>-</v>
      </c>
      <c r="I224" s="109" t="str">
        <f>IF(SP_NORTE!AC231="","*",SP_NORTE!AC231)</f>
        <v>-</v>
      </c>
      <c r="J224" s="110" t="str">
        <f>IF(SP_NORTE!AA231="","*",SP_NORTE!AA231)</f>
        <v>-</v>
      </c>
      <c r="K224" s="111" t="str">
        <f>IF(SP_NORTE!AD231="","*",SP_NORTE!AD231)</f>
        <v>-</v>
      </c>
    </row>
    <row r="225" spans="2:11" s="112" customFormat="1" hidden="1">
      <c r="B225" s="108" t="str">
        <f>IF(SP_NORTE!Y232="","*",SP_NORTE!Y232)</f>
        <v>*</v>
      </c>
      <c r="C225" s="109">
        <f>IF(SP_NORTE!B232="","*",SP_NORTE!B232)</f>
        <v>45947</v>
      </c>
      <c r="D225" s="108" t="str">
        <f>IF(SP_NORTE!D232="","*",SP_NORTE!D232)</f>
        <v>PEDRO (TP-696)</v>
      </c>
      <c r="E225" s="108" t="str">
        <f>IF(SP_NORTE!H232="","*",SP_NORTE!H232)</f>
        <v>-</v>
      </c>
      <c r="F225" s="114" t="str">
        <f>IF(SP_NORTE!M232="","*",SP_NORTE!M232)</f>
        <v>ZEH-ZRU</v>
      </c>
      <c r="G225" s="109" t="str">
        <f>IF(SP_NORTE!I232="","*",SP_NORTE!I232)</f>
        <v>-</v>
      </c>
      <c r="H225" s="109" t="str">
        <f>IF(SP_NORTE!AB232="","*",SP_NORTE!AB232)</f>
        <v>-</v>
      </c>
      <c r="I225" s="109" t="str">
        <f>IF(SP_NORTE!AC232="","*",SP_NORTE!AC232)</f>
        <v>-</v>
      </c>
      <c r="J225" s="110" t="str">
        <f>IF(SP_NORTE!AA232="","*",SP_NORTE!AA232)</f>
        <v>-</v>
      </c>
      <c r="K225" s="111" t="str">
        <f>IF(SP_NORTE!AD232="","*",SP_NORTE!AD232)</f>
        <v>-</v>
      </c>
    </row>
    <row r="226" spans="2:11" s="112" customFormat="1" hidden="1">
      <c r="B226" s="108" t="str">
        <f>IF(SP_NORTE!Y233="","*",SP_NORTE!Y233)</f>
        <v>*</v>
      </c>
      <c r="C226" s="109">
        <f>IF(SP_NORTE!B233="","*",SP_NORTE!B233)</f>
        <v>45947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ZMO-2</v>
      </c>
      <c r="G226" s="109" t="str">
        <f>IF(SP_NORTE!I233="","*",SP_NORTE!I233)</f>
        <v>-</v>
      </c>
      <c r="H226" s="109" t="str">
        <f>IF(SP_NORTE!AB233="","*",SP_NORTE!AB233)</f>
        <v>-</v>
      </c>
      <c r="I226" s="109" t="str">
        <f>IF(SP_NORTE!AC233="","*",SP_NORTE!AC233)</f>
        <v>-</v>
      </c>
      <c r="J226" s="110" t="str">
        <f>IF(SP_NORTE!AA233="","*",SP_NORTE!AA233)</f>
        <v>-</v>
      </c>
      <c r="K226" s="111" t="str">
        <f>IF(SP_NORTE!AD233="","*",SP_NORTE!AD233)</f>
        <v>-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W92</v>
      </c>
      <c r="E229" s="108" t="str">
        <f>IF(SP_NORTE!H236="","*",SP_NORTE!H236)</f>
        <v>K58K591</v>
      </c>
      <c r="F229" s="114" t="str">
        <f>IF(SP_NORTE!M236="","*",SP_NORTE!M236)</f>
        <v>ZDG-ZTN</v>
      </c>
      <c r="G229" s="109" t="str">
        <f>IF(SP_NORTE!I236="","*",SP_NORTE!I236)</f>
        <v>K58K591</v>
      </c>
      <c r="H229" s="109" t="str">
        <f>IF(SP_NORTE!AB236="","*",SP_NORTE!AB236)</f>
        <v>FIXO</v>
      </c>
      <c r="I229" s="109" t="str">
        <f>IF(SP_NORTE!AC236="","*",SP_NORTE!AC236)</f>
        <v>-</v>
      </c>
      <c r="J229" s="110">
        <f>IF(SP_NORTE!AA236="","*",SP_NORTE!AA236)</f>
        <v>2</v>
      </c>
      <c r="K229" s="111">
        <f>IF(SP_NORTE!AD236="","*",SP_NORTE!AD236)</f>
        <v>0.29166666666666669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DANILO (TP-837)</v>
      </c>
      <c r="E230" s="108" t="str">
        <f>IF(SP_NORTE!H237="","*",SP_NORTE!H237)</f>
        <v>-</v>
      </c>
      <c r="F230" s="114" t="str">
        <f>IF(SP_NORTE!M237="","*",SP_NORTE!M237)</f>
        <v>ZDG-ZTN</v>
      </c>
      <c r="G230" s="109" t="str">
        <f>IF(SP_NORTE!I237="","*",SP_NORTE!I237)</f>
        <v>-</v>
      </c>
      <c r="H230" s="109" t="str">
        <f>IF(SP_NORTE!AB237="","*",SP_NORTE!AB237)</f>
        <v>-</v>
      </c>
      <c r="I230" s="109" t="str">
        <f>IF(SP_NORTE!AC237="","*",SP_NORTE!AC237)</f>
        <v>-</v>
      </c>
      <c r="J230" s="110" t="str">
        <f>IF(SP_NORTE!AA237="","*",SP_NORTE!AA237)</f>
        <v>-</v>
      </c>
      <c r="K230" s="111" t="str">
        <f>IF(SP_NORTE!AD237="","*",SP_NORTE!AD237)</f>
        <v>-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MAURO TP-868)</v>
      </c>
      <c r="E231" s="108" t="str">
        <f>IF(SP_NORTE!H238="","*",SP_NORTE!H238)</f>
        <v>-</v>
      </c>
      <c r="F231" s="114" t="str">
        <f>IF(SP_NORTE!M238="","*",SP_NORTE!M238)</f>
        <v>ZDG-ZTN</v>
      </c>
      <c r="G231" s="109" t="str">
        <f>IF(SP_NORTE!I238="","*",SP_NORTE!I238)</f>
        <v>-</v>
      </c>
      <c r="H231" s="109" t="str">
        <f>IF(SP_NORTE!AB238="","*",SP_NORTE!AB238)</f>
        <v>-</v>
      </c>
      <c r="I231" s="109" t="str">
        <f>IF(SP_NORTE!AC238="","*",SP_NORTE!AC238)</f>
        <v>-</v>
      </c>
      <c r="J231" s="110" t="str">
        <f>IF(SP_NORTE!AA238="","*",SP_NORTE!AA238)</f>
        <v>-</v>
      </c>
      <c r="K231" s="111" t="str">
        <f>IF(SP_NORTE!AD238="","*",SP_NORTE!AD238)</f>
        <v>-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ZMO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RAFAEL (TP-695)</v>
      </c>
      <c r="E234" s="108" t="str">
        <f>IF(SP_NORTE!H241="","*",SP_NORTE!H241)</f>
        <v>-</v>
      </c>
      <c r="F234" s="114" t="str">
        <f>IF(SP_NORTE!M241="","*",SP_NORTE!M241)</f>
        <v>ZXB-ZCV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ZCZ-ZZF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ANTÔNIO (TP-713)</v>
      </c>
      <c r="E236" s="108" t="str">
        <f>IF(SP_NORTE!H243="","*",SP_NORTE!H243)</f>
        <v>-</v>
      </c>
      <c r="F236" s="114" t="str">
        <f>IF(SP_NORTE!M243="","*",SP_NORTE!M243)</f>
        <v>ZMAN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ZTO-ZDZ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 xml:space="preserve">TURMA FIXA VIA </v>
      </c>
      <c r="E238" s="108" t="str">
        <f>IF(SP_NORTE!H245="","*",SP_NORTE!H245)</f>
        <v>-</v>
      </c>
      <c r="F238" s="114" t="str">
        <f>IF(SP_NORTE!M245="","*",SP_NORTE!M245)</f>
        <v>ZTO-ZDZ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V40</v>
      </c>
      <c r="E239" s="108" t="str">
        <f>IF(SP_NORTE!H246="","*",SP_NORTE!H246)</f>
        <v>-</v>
      </c>
      <c r="F239" s="114" t="str">
        <f>IF(SP_NORTE!M246="","*",SP_NORTE!M246)</f>
        <v>ZTO-ZDZ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2025-10-16T17:59:02Z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