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80" documentId="120_S{118792C3-22EF-5104-A093-F22BFE3913F3}" xr6:coauthVersionLast="47" xr6:coauthVersionMax="47" xr10:uidLastSave="{09B2CFA0-6424-4D5E-81D6-DD8F56B7DAD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<sst xmlns="http://schemas.openxmlformats.org/spreadsheetml/2006/main" count="8546" uniqueCount="1637">
  <si>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</si>
  <si>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</si>
  <si>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</si>
  <si>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</si>
  <si>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</si>
  <si>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</si>
  <si>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</si>
  <si>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</si>
  <si>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</si>
  <si>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</si>
  <si>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</si>
  <si>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</si>
  <si>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</si>
  <si>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</si>
  <si>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</si>
  <si>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</si>
  <si>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</si>
  <si>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</si>
  <si>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</si>
  <si>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</si>
  <si>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</si>
  <si>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</si>
  <si>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</si>
  <si>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</si>
  <si>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</si>
  <si>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</si>
  <si>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</si>
  <si>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</si>
  <si>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</si>
  <si>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</si>
  <si>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</si>
  <si>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</si>
  <si>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</si>
  <si>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</si>
  <si>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</si>
  <si>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</si>
  <si>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</si>
  <si>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</si>
  <si>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</si>
  <si>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</si>
  <si>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</si>
  <si>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</si>
  <si>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</si>
  <si>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</si>
  <si>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</si>
  <si>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</si>
  <si>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</si>
  <si>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</si>
  <si>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</si>
  <si>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</si>
  <si>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</si>
  <si>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</si>
  <si>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</si>
  <si>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</si>
  <si>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</si>
  <si>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</si>
  <si>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</si>
  <si>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</si>
  <si>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</si>
  <si>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</si>
  <si>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</si>
  <si>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</si>
  <si>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</si>
  <si>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</si>
  <si>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</si>
  <si>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</si>
  <si>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</si>
  <si>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</si>
  <si>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</si>
  <si>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</si>
  <si>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</si>
  <si>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</si>
  <si>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</si>
  <si>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</si>
  <si>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</si>
  <si>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</si>
  <si>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</si>
  <si>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</si>
  <si>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</si>
  <si>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</si>
  <si>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</si>
  <si>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</si>
  <si>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</si>
  <si>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</si>
  <si>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</si>
  <si>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</si>
  <si>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</si>
  <si>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</si>
  <si>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</si>
  <si>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</si>
  <si>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</si>
  <si>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</si>
  <si>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</si>
  <si>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</si>
  <si>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</si>
  <si>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</si>
  <si>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</si>
  <si>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</si>
  <si>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</si>
  <si>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</si>
  <si>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</si>
  <si>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</si>
  <si>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</si>
  <si>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</si>
  <si>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</si>
  <si>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</si>
  <si>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</si>
  <si>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</si>
  <si>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</si>
  <si>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</si>
  <si>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</si>
  <si>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</si>
  <si>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</si>
  <si>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</si>
  <si>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</si>
  <si>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</si>
  <si>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</si>
  <si>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</si>
  <si>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</si>
  <si>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</si>
  <si>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</si>
  <si>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</si>
  <si>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</si>
  <si>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</si>
  <si>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</si>
  <si>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</si>
  <si>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</si>
  <si>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</si>
  <si>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</si>
  <si>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</si>
  <si>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</si>
  <si>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</si>
  <si>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</si>
  <si>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</si>
  <si>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</si>
  <si>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</si>
  <si>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</si>
  <si>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</si>
  <si>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</si>
  <si>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</si>
  <si>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</si>
  <si>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</si>
  <si>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</si>
  <si>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</si>
  <si>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</si>
  <si>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</si>
  <si>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</si>
  <si>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</si>
  <si>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</si>
  <si>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</si>
  <si>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</si>
  <si>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</si>
  <si>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</si>
  <si>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</si>
  <si>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</si>
  <si>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</si>
  <si>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</si>
  <si>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</si>
  <si>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</si>
  <si>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</si>
  <si>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</si>
  <si>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</si>
  <si>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</si>
  <si>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</si>
  <si>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</si>
  <si>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</si>
  <si>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</si>
  <si>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</si>
  <si>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</si>
  <si>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</si>
  <si>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</si>
  <si>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</si>
  <si>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</si>
  <si>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</si>
  <si>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</si>
  <si>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</si>
  <si>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</si>
  <si>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</si>
  <si>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</si>
  <si>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</si>
  <si>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</si>
  <si>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</si>
  <si>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</si>
  <si>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</si>
  <si>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</si>
  <si>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</si>
  <si>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</si>
  <si>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</si>
  <si>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</si>
  <si>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</si>
  <si>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</si>
  <si>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</si>
  <si>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</si>
  <si>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</si>
  <si>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</si>
  <si>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</si>
  <si>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</si>
  <si>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</si>
  <si>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</si>
  <si>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</si>
  <si>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</si>
  <si>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</si>
  <si>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</si>
  <si>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</si>
  <si>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</si>
  <si>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</si>
  <si>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</si>
  <si>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</si>
  <si>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</si>
  <si>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</si>
  <si>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</si>
  <si>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</si>
  <si>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</si>
  <si>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</si>
  <si>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</si>
  <si>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</si>
  <si>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</si>
  <si>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</si>
  <si>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</si>
  <si>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</si>
  <si>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</si>
  <si>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</si>
  <si>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</si>
  <si>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</si>
  <si>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</si>
  <si>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</si>
  <si>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</si>
  <si>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</si>
  <si>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</si>
  <si>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</si>
  <si>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</si>
  <si>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</si>
  <si>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</si>
  <si>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</si>
  <si>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</si>
  <si>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</si>
  <si>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</si>
  <si>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</si>
  <si>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</si>
  <si>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</si>
  <si>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</si>
  <si>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</si>
  <si>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</si>
  <si>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</si>
  <si>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</si>
  <si>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</si>
  <si>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</si>
  <si>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</si>
  <si>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</si>
  <si>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</si>
  <si>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</si>
  <si>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</si>
  <si>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</si>
  <si>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</si>
  <si>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</si>
  <si>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</si>
  <si>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</si>
  <si>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</si>
  <si>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</si>
  <si>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</si>
  <si>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</si>
  <si>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</si>
  <si>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</si>
  <si>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</si>
  <si>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</si>
  <si>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</si>
  <si>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</si>
  <si>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</si>
  <si>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</si>
  <si>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</si>
  <si>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</si>
  <si>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</si>
  <si>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</si>
  <si>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</si>
  <si>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</si>
  <si>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</si>
  <si>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</si>
  <si>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</si>
  <si>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</si>
  <si>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</si>
  <si>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</si>
  <si>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</si>
  <si>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</si>
  <si>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</si>
  <si>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</si>
  <si>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</si>
  <si>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</si>
  <si>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</si>
  <si>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</si>
  <si>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</si>
  <si>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</si>
  <si>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</si>
  <si>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</si>
  <si>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</si>
  <si>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</si>
  <si>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</si>
  <si>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</si>
  <si>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</si>
  <si>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</si>
  <si>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</si>
  <si>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</si>
  <si>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</si>
  <si>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</si>
  <si>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</si>
  <si>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</si>
  <si>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</si>
  <si>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</si>
  <si>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</si>
  <si>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</si>
  <si>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</si>
  <si>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</si>
  <si>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</si>
  <si>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</si>
  <si>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</si>
  <si>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</si>
  <si>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</si>
  <si>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</si>
  <si>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</si>
  <si>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</si>
  <si>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</si>
  <si>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</si>
  <si>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</si>
  <si>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</si>
  <si>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</si>
  <si>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</si>
  <si>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</si>
  <si>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</si>
  <si>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</si>
  <si>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</si>
  <si>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</si>
  <si>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</si>
  <si>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</si>
  <si>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</si>
  <si>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</si>
  <si>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</si>
  <si>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</si>
  <si>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</si>
  <si>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</si>
  <si>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</si>
  <si>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</si>
  <si>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</si>
  <si>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</si>
  <si>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</si>
  <si>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</si>
  <si>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</si>
  <si>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</si>
  <si>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</si>
  <si>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</si>
  <si>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</si>
  <si>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</si>
  <si>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</si>
  <si>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</si>
  <si>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</si>
  <si>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</si>
  <si>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</si>
  <si>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</si>
  <si>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</si>
  <si>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</si>
  <si>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</si>
  <si>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</si>
  <si>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</si>
  <si>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</si>
  <si>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</si>
  <si>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</si>
  <si>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</si>
  <si>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</si>
  <si>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</si>
  <si>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</si>
  <si>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</si>
  <si>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</si>
  <si>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</si>
  <si>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</si>
  <si>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</si>
  <si>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</si>
  <si>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</si>
  <si>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</si>
  <si>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</si>
  <si>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</si>
  <si>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</si>
  <si>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</si>
  <si>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</si>
  <si>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</si>
  <si>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</si>
  <si>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</si>
  <si>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</si>
  <si>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</si>
  <si>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</si>
  <si>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</si>
  <si>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</si>
  <si>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</si>
  <si>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</si>
  <si>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</si>
  <si>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</si>
  <si>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</si>
  <si>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</si>
  <si>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</si>
  <si>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</si>
  <si>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</si>
  <si>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</si>
  <si>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</si>
  <si>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</si>
  <si>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</si>
  <si>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</si>
  <si>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</si>
  <si>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</si>
  <si>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</si>
  <si>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</si>
  <si>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</si>
  <si>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</si>
  <si>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</si>
  <si>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</si>
  <si>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</si>
  <si>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</si>
  <si>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</si>
  <si>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</si>
  <si>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</si>
  <si>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</si>
  <si>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</si>
  <si>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</si>
  <si>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</si>
  <si>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</si>
  <si>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</si>
  <si>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</si>
  <si>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</si>
  <si>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</si>
  <si>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</si>
  <si>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</si>
  <si>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</si>
  <si>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</si>
  <si>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</si>
  <si>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</si>
  <si>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</si>
  <si>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</si>
  <si>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</si>
  <si>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</si>
  <si>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</si>
  <si>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</si>
  <si>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</si>
  <si>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</si>
  <si>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</si>
  <si>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</si>
  <si>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</si>
  <si>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</si>
  <si>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</si>
  <si>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</si>
  <si>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</si>
  <si>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</si>
  <si>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</si>
  <si>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</si>
  <si>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</si>
  <si>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</si>
  <si>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</si>
  <si>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</si>
  <si>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</si>
  <si>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</si>
  <si>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</si>
  <si>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</si>
  <si>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</si>
  <si>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</si>
  <si>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</si>
  <si>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</si>
  <si>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</si>
  <si>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</si>
  <si>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</si>
  <si>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</si>
  <si>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</si>
  <si>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</si>
  <si>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</si>
  <si>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</si>
  <si>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</si>
  <si>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</si>
  <si>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</si>
  <si>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</si>
  <si>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</si>
  <si>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</si>
  <si>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</si>
  <si>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</si>
  <si>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</si>
  <si>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</si>
  <si>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</si>
  <si>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</si>
  <si>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</si>
  <si>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</si>
  <si>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</si>
  <si>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</si>
  <si>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</si>
  <si>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</si>
  <si>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</si>
  <si>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</si>
  <si>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</si>
  <si>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</si>
  <si>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</si>
  <si>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</si>
  <si>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</si>
  <si>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</si>
  <si>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</si>
  <si>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</si>
  <si>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</si>
  <si>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</si>
  <si>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</si>
  <si>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</si>
  <si>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</si>
  <si>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</si>
  <si>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</si>
  <si>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</si>
  <si>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</si>
  <si>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</si>
  <si>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</si>
  <si>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</si>
  <si>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</si>
  <si>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</si>
  <si>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</si>
  <si>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</si>
  <si>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</si>
  <si>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</si>
  <si>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</si>
  <si>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</si>
  <si>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</si>
  <si>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</si>
  <si>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</si>
  <si>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</si>
  <si>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</si>
  <si>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</si>
  <si>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</si>
  <si>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</si>
  <si>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</si>
  <si>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</si>
  <si>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</si>
  <si>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</si>
  <si>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</si>
  <si>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</si>
  <si>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</si>
  <si>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</si>
  <si>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</si>
  <si>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</si>
  <si>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</si>
  <si>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</si>
  <si>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</si>
  <si>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</si>
  <si>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</si>
  <si>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</si>
  <si>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</si>
  <si>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</si>
  <si>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</si>
  <si>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</si>
  <si>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</si>
  <si>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</si>
  <si>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</si>
  <si>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</si>
  <si>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</si>
  <si>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</si>
  <si>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</si>
  <si>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</si>
  <si>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</si>
  <si>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</si>
  <si>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</si>
  <si>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</si>
  <si>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</si>
  <si>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</si>
  <si>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</si>
  <si>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</si>
  <si>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</si>
  <si>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</si>
  <si>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</si>
  <si>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</si>
  <si>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</si>
  <si>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</si>
  <si>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</si>
  <si>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</si>
  <si>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</si>
  <si>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</si>
  <si>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</si>
  <si>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</si>
  <si>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</si>
  <si>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</si>
  <si>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</si>
  <si>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</si>
  <si>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</si>
  <si>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</si>
  <si>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</si>
  <si>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</si>
  <si>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</si>
  <si>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</si>
  <si>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</si>
  <si>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</si>
  <si>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</si>
  <si>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</si>
  <si>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</si>
  <si>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</si>
  <si>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</si>
  <si>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</si>
  <si>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</si>
  <si>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</si>
  <si>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</si>
  <si>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</si>
  <si>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</si>
  <si>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</si>
  <si>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</si>
  <si>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</si>
  <si>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</si>
  <si>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</si>
  <si>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</si>
  <si>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</si>
  <si>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</si>
  <si>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</si>
  <si>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</si>
  <si>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</si>
  <si>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</si>
  <si>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</si>
  <si>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</si>
  <si>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</si>
  <si>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</si>
  <si>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</si>
  <si>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</si>
  <si>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</si>
  <si>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</si>
  <si>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</si>
  <si>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</si>
  <si>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</si>
  <si>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</si>
  <si>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</si>
  <si>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</si>
  <si>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</si>
  <si>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</si>
  <si>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</si>
  <si>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</si>
  <si>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</si>
  <si>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</si>
  <si>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</si>
  <si>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</si>
  <si>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</si>
  <si>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</si>
  <si>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</si>
  <si>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</si>
  <si>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</si>
  <si>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</si>
  <si>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</si>
  <si>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</si>
  <si>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</si>
  <si>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</si>
  <si>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</si>
  <si>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</si>
  <si>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</si>
  <si>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</si>
  <si>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</si>
  <si>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</si>
  <si>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</si>
  <si>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</si>
  <si>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</si>
  <si>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</si>
  <si>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</si>
  <si>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</si>
  <si>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</si>
  <si>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</si>
  <si>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</si>
  <si>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</si>
  <si>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</si>
  <si>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</si>
  <si>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</si>
  <si>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</si>
  <si>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</si>
  <si>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</si>
  <si>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</si>
  <si>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</si>
  <si>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</si>
  <si>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</si>
  <si>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</si>
  <si>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</si>
  <si>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</si>
  <si>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</si>
  <si>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</si>
  <si>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</si>
  <si>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</si>
  <si>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</si>
  <si>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</si>
  <si>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</si>
  <si>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</si>
  <si>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</si>
  <si>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</si>
  <si>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</si>
  <si>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</si>
  <si>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</si>
  <si>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</si>
  <si>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</si>
  <si>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</si>
  <si>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</si>
  <si>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</si>
  <si>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</si>
  <si>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</si>
  <si>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</si>
  <si>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</si>
  <si>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</si>
  <si>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</si>
  <si>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</si>
  <si>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</si>
  <si>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</si>
  <si>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</si>
  <si>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</si>
  <si>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</si>
  <si>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</si>
  <si>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</si>
  <si>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</si>
  <si>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</si>
  <si>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</si>
  <si>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</si>
  <si>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</si>
  <si>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</si>
  <si>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</si>
  <si>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</si>
  <si>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</si>
  <si>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</si>
  <si>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</si>
  <si>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</si>
  <si>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</si>
  <si>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</si>
  <si>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</si>
  <si>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</si>
  <si>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</si>
  <si>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</si>
  <si>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</si>
  <si>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</si>
  <si>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</si>
  <si>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</si>
  <si>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</si>
  <si>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</si>
  <si>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</si>
  <si>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</si>
  <si>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</si>
  <si>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</si>
  <si>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</si>
  <si>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</si>
  <si>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</si>
  <si>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</si>
  <si>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</si>
  <si>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</si>
  <si>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</si>
  <si>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</si>
  <si>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</si>
  <si>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</si>
  <si>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</si>
  <si>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</si>
  <si>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</si>
  <si>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</si>
  <si>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</si>
  <si>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</si>
  <si>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</si>
  <si>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</si>
  <si>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</si>
  <si>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</si>
  <si>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</si>
  <si>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</si>
  <si>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</si>
  <si>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</si>
  <si>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</si>
  <si>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</si>
  <si>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</si>
  <si>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</si>
  <si>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</si>
  <si>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</si>
  <si>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</si>
  <si>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</si>
  <si>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</si>
  <si>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</si>
  <si>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</si>
  <si>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</si>
  <si>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</si>
  <si>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</si>
  <si>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</si>
  <si>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</si>
  <si>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</si>
  <si>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</si>
  <si>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</si>
  <si>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</si>
  <si>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</si>
  <si>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</si>
  <si>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</si>
  <si>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</si>
  <si>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</si>
  <si>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</si>
  <si>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</si>
  <si>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</si>
  <si>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</si>
  <si>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</si>
  <si>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</si>
  <si>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</si>
  <si>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</si>
  <si>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</si>
  <si>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</si>
  <si>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</si>
  <si>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</si>
  <si>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</si>
  <si>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</si>
  <si>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</si>
  <si>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</si>
  <si>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</si>
  <si>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</si>
  <si>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</si>
  <si>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</si>
  <si>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</si>
  <si>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</si>
  <si>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</si>
  <si>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</si>
  <si>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</si>
  <si>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</si>
  <si>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</si>
  <si>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</si>
  <si>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</si>
  <si>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</si>
  <si>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</si>
  <si>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</si>
  <si>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</si>
  <si>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</si>
  <si>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</si>
  <si>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</si>
  <si>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</si>
  <si>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</si>
  <si>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</si>
  <si>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</si>
  <si>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</si>
  <si>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</si>
  <si>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</si>
  <si>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</si>
  <si>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</si>
  <si>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</si>
  <si>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</si>
  <si>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</si>
  <si>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</si>
  <si>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</si>
  <si>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</si>
  <si>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</si>
  <si>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</si>
  <si>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</si>
  <si>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</si>
  <si>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</si>
  <si>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</si>
  <si>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</si>
  <si>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</si>
  <si>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</si>
  <si>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</si>
  <si>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</si>
  <si>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</si>
  <si>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</si>
  <si>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</si>
  <si>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</si>
  <si>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</si>
  <si>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</si>
  <si>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</si>
  <si>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</si>
  <si>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</si>
  <si>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</si>
  <si>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</si>
  <si>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</si>
  <si>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</si>
  <si>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</si>
  <si>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</si>
  <si>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</si>
  <si>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</si>
  <si>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</si>
  <si>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</si>
  <si>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</si>
  <si>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</si>
  <si>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</si>
  <si>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</si>
  <si>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</si>
  <si>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</si>
  <si>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</si>
  <si>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</si>
  <si>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</si>
  <si>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</si>
  <si>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</si>
  <si>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</si>
  <si>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</si>
  <si>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</si>
  <si>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</si>
  <si>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</si>
  <si>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</si>
  <si>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</si>
  <si>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</si>
  <si>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</si>
  <si>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</si>
  <si>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</si>
  <si>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</si>
  <si>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</si>
  <si>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</si>
  <si>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</si>
  <si>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</si>
  <si>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</si>
  <si>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</si>
  <si>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</si>
  <si>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</si>
  <si>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</si>
  <si>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</si>
  <si>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</si>
  <si>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</si>
  <si>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</si>
  <si>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</si>
  <si>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</si>
  <si>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</si>
  <si>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</si>
  <si>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</si>
  <si>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</si>
  <si>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</si>
  <si>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</si>
  <si>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</si>
  <si>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</si>
  <si>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</si>
  <si>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</si>
  <si>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</si>
  <si>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</si>
  <si>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</si>
  <si>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</si>
  <si>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</si>
  <si>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</si>
  <si>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</si>
  <si>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</si>
  <si>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</si>
  <si>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</si>
  <si>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</si>
  <si>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</si>
  <si>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</si>
  <si>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</si>
  <si>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</si>
  <si>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</si>
  <si>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</si>
  <si>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</si>
  <si>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</si>
  <si>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</si>
  <si>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</si>
  <si>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</si>
  <si>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</si>
  <si>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</si>
  <si>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</si>
  <si>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</si>
  <si>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</si>
  <si>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</si>
  <si>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</si>
  <si>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</si>
  <si>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</si>
  <si>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</si>
  <si>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</si>
  <si>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</si>
  <si>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</si>
  <si>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</si>
  <si>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</si>
  <si>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</si>
  <si>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</si>
  <si>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</si>
  <si>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</si>
  <si>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</si>
  <si>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</si>
  <si>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</si>
  <si>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</si>
  <si>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</si>
  <si>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</si>
  <si>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</si>
  <si>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</si>
  <si>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</si>
  <si>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</si>
  <si>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</si>
  <si>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</si>
  <si>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</si>
  <si>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</si>
  <si>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</si>
  <si>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</si>
  <si>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</si>
  <si>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</si>
  <si>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</si>
  <si>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</si>
  <si>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</si>
  <si>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</si>
  <si>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</si>
  <si>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</si>
  <si>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</si>
  <si>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</si>
  <si>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</si>
  <si>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</si>
  <si>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</si>
  <si>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</si>
  <si>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</si>
  <si>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</si>
  <si>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</si>
  <si>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</si>
  <si>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</si>
  <si>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</si>
  <si>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</si>
  <si>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</si>
  <si>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</si>
  <si>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</si>
  <si>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</si>
  <si>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</si>
  <si>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</si>
  <si>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</si>
  <si>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</si>
  <si>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</si>
  <si>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</si>
  <si>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</si>
  <si>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</si>
  <si>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</si>
  <si>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</si>
  <si>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</si>
  <si>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</si>
  <si>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</si>
  <si>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</si>
  <si>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</si>
  <si>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</si>
  <si>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</si>
  <si>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</si>
  <si>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</si>
  <si>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</si>
  <si>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</si>
  <si>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</si>
  <si>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</si>
  <si>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</si>
  <si>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</si>
  <si>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</si>
  <si>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</si>
  <si>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</si>
  <si>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</si>
  <si>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</si>
  <si>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</si>
  <si>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</si>
  <si>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</si>
  <si>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</si>
  <si>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</si>
  <si>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</si>
  <si>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</si>
  <si>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</si>
  <si>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</si>
  <si>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</si>
  <si>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</si>
  <si>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</si>
  <si>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</si>
  <si>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</si>
  <si>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</si>
  <si>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</si>
  <si>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</si>
  <si>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</si>
  <si>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</si>
  <si>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</si>
  <si>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</si>
  <si>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</si>
  <si>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</si>
  <si>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</si>
  <si>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</si>
  <si>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</si>
  <si>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</si>
  <si>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</si>
  <si>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</si>
  <si>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</si>
  <si>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</si>
  <si>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</si>
  <si>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</si>
  <si>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</si>
  <si>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</si>
  <si>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</si>
  <si>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</si>
  <si>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</si>
  <si>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</si>
  <si>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</si>
  <si>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</si>
  <si>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</si>
  <si>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</si>
  <si>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</si>
  <si>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</si>
  <si>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</si>
  <si>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</si>
  <si>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</si>
  <si>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</si>
  <si>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</si>
  <si>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</si>
  <si>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</si>
  <si>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</si>
  <si>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</si>
  <si>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</si>
  <si>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</si>
  <si>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</si>
  <si>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</si>
  <si>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</si>
  <si>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</si>
  <si>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</si>
  <si>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</si>
  <si>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</si>
  <si>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</si>
  <si>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</si>
  <si>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</si>
  <si>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</si>
  <si>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</si>
  <si>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</si>
  <si>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</si>
  <si>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</si>
  <si>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</si>
  <si>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</si>
  <si>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</si>
  <si>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</si>
  <si>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</si>
  <si>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</si>
  <si>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</si>
  <si>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</si>
  <si>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</si>
  <si>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</si>
  <si>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</si>
  <si>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</si>
  <si>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</si>
  <si>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</si>
  <si>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</si>
  <si>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</si>
  <si>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</si>
  <si>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</si>
  <si>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</si>
  <si>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</si>
  <si>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</si>
  <si>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</si>
  <si>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</si>
  <si>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</si>
  <si>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</si>
  <si>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</si>
  <si>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</si>
  <si>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</si>
  <si>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</si>
  <si>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</si>
  <si>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</si>
  <si>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</si>
  <si>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</si>
  <si>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</si>
  <si>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</si>
  <si>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</si>
  <si>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</si>
  <si>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</si>
  <si>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</si>
  <si>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</si>
  <si>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</si>
  <si>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</si>
  <si>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</si>
  <si>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</si>
  <si>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</si>
  <si>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</si>
  <si>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</si>
  <si>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</si>
  <si>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</si>
  <si>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</si>
  <si>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</si>
  <si>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</si>
  <si>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</si>
  <si>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</si>
  <si>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</si>
  <si>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</si>
  <si>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</si>
  <si>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</si>
  <si>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</si>
  <si>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</si>
  <si>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</si>
  <si>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</si>
  <si>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</si>
  <si>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</si>
  <si>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</si>
  <si>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</si>
  <si>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</si>
  <si>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</si>
  <si>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</si>
  <si>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</si>
  <si>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</si>
  <si>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</si>
  <si>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</si>
  <si>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</si>
  <si>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</si>
  <si>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</si>
  <si>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</si>
  <si>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</si>
  <si>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</si>
  <si>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</si>
  <si>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</si>
  <si>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</si>
  <si>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</si>
  <si>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</si>
  <si>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</si>
  <si>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</si>
  <si>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</si>
  <si>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</si>
  <si>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</si>
  <si>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</si>
  <si>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</si>
  <si>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</si>
  <si>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</si>
  <si>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</si>
  <si>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</si>
  <si>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</si>
  <si>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</si>
  <si>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</si>
  <si>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</si>
  <si>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</si>
  <si>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</si>
  <si>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</si>
  <si>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</si>
  <si>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</si>
  <si>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</si>
  <si>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</si>
  <si>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</si>
  <si>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</si>
  <si>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</si>
  <si>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</si>
  <si>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</si>
  <si>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</si>
  <si>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</si>
  <si>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</si>
  <si>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</si>
  <si>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</si>
  <si>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</si>
  <si>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</si>
  <si>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</si>
  <si>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</si>
  <si>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</si>
  <si>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</si>
  <si>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</si>
  <si>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</si>
  <si>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</si>
  <si>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</si>
  <si>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</si>
  <si>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</si>
  <si>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</si>
  <si>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</si>
  <si>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</si>
  <si>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</si>
  <si>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</si>
  <si>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</si>
  <si>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</si>
  <si>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</si>
  <si>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</si>
  <si>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</si>
  <si>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</si>
  <si>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</si>
  <si>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</si>
  <si>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</si>
  <si>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</si>
  <si>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</si>
  <si>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</si>
  <si>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</si>
  <si>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</si>
  <si>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</si>
  <si>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</si>
  <si>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</si>
  <si>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</si>
  <si>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</si>
  <si>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</si>
  <si>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</si>
  <si>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</si>
  <si>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</si>
  <si>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</si>
  <si>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</si>
  <si>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</si>
  <si>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</si>
  <si>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</si>
  <si>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</si>
  <si>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</si>
  <si>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</si>
  <si>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</si>
  <si>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</si>
  <si>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</si>
  <si>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</si>
  <si>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</si>
  <si>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</si>
  <si>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</si>
  <si>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</si>
  <si>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</si>
  <si>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</si>
  <si>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</si>
  <si>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</si>
  <si>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</si>
  <si>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</si>
  <si>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</si>
  <si>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</si>
  <si>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</si>
  <si>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</si>
  <si>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</si>
  <si>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</si>
  <si>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</si>
  <si>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</si>
  <si>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</si>
  <si>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</si>
  <si>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</si>
  <si>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</si>
  <si>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</si>
  <si>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</si>
  <si>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</si>
  <si>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</si>
  <si>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</si>
  <si>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</si>
  <si>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</si>
  <si>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</si>
  <si>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</si>
  <si>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</si>
  <si>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</si>
  <si>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</si>
  <si>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</si>
  <si>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</si>
  <si>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</si>
  <si>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</si>
  <si>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</si>
  <si>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</si>
  <si>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</si>
  <si>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</si>
  <si>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</si>
  <si>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</si>
  <si>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</si>
  <si>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</si>
  <si>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</si>
  <si>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</si>
  <si>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</si>
  <si>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</si>
  <si>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</si>
  <si>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</si>
  <si>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</si>
  <si>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</si>
  <si>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</si>
  <si>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</si>
  <si>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</si>
  <si>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</si>
  <si>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</si>
  <si>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</si>
  <si>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</si>
  <si>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</si>
  <si>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</si>
  <si>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</si>
  <si>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</si>
  <si>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</si>
  <si>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</si>
  <si>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</si>
  <si>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</si>
  <si>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</si>
  <si>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</si>
  <si>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</si>
  <si>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</si>
  <si>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</si>
  <si>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</si>
  <si>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</si>
  <si>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</si>
  <si>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</si>
  <si>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</si>
  <si>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</si>
  <si>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</si>
  <si>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</si>
  <si>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</si>
  <si>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</si>
  <si>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</si>
  <si>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</si>
  <si>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</si>
  <si>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</si>
  <si>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</si>
  <si>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</si>
  <si>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</si>
  <si>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</si>
  <si>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</si>
  <si>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</si>
  <si>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</si>
  <si>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</si>
  <si>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</si>
  <si>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</si>
  <si>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</si>
  <si>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</si>
  <si>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</si>
  <si>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</si>
  <si>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</si>
  <si>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</si>
  <si>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</si>
  <si>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</si>
  <si>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</si>
  <si>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</si>
  <si>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</si>
  <si>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</si>
  <si>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</si>
  <si>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</si>
  <si>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</si>
  <si>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</si>
  <si>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</si>
  <si>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</si>
  <si>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</si>
  <si>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</si>
  <si>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</si>
  <si>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</si>
  <si>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</si>
  <si>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</si>
  <si>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</si>
  <si>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</si>
  <si>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</si>
  <si>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</si>
  <si>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</si>
  <si>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</si>
  <si>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</si>
  <si>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</si>
  <si>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</si>
  <si>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</si>
  <si>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</si>
  <si>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</si>
  <si>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</si>
  <si>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</si>
  <si>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</si>
  <si>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</si>
  <si>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</si>
  <si>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</si>
  <si>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</si>
  <si>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</si>
  <si>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</si>
  <si>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</si>
  <si>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</si>
  <si>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</si>
  <si>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</si>
  <si>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</si>
  <si>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</si>
  <si>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</si>
  <si>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</si>
  <si>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</si>
  <si>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</si>
  <si>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</si>
  <si>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</si>
  <si>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</si>
  <si>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</si>
  <si>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</si>
  <si>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</si>
  <si>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</si>
  <si>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</si>
  <si>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</si>
  <si>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</si>
  <si>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</si>
  <si>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</si>
  <si>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</si>
  <si>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</si>
  <si>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</si>
  <si>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</si>
  <si>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</si>
  <si>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</si>
  <si>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</si>
  <si>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</si>
  <si>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</si>
  <si>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</si>
  <si>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</si>
  <si>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</si>
  <si>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</si>
  <si>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</si>
  <si>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</si>
  <si>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</si>
  <si>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</si>
  <si>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</si>
  <si>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</si>
  <si>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</si>
  <si>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</si>
  <si>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</si>
  <si>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</si>
  <si>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</si>
  <si>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</si>
  <si>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</si>
  <si>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</si>
  <si>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</si>
  <si>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</si>
  <si>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</si>
  <si>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</si>
  <si>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</si>
  <si>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</si>
  <si>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</si>
  <si>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</si>
  <si>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</si>
  <si>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</si>
  <si>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</si>
  <si>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</si>
  <si>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</si>
  <si>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</si>
  <si>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</si>
  <si>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</si>
  <si>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</si>
  <si>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</si>
  <si>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</si>
  <si>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</si>
  <si>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</si>
  <si>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</si>
  <si>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</si>
  <si>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</si>
  <si>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</si>
  <si>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</si>
  <si>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</si>
  <si>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</si>
  <si>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</si>
  <si>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</si>
  <si>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</si>
  <si>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</si>
  <si>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</si>
  <si>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</si>
  <si>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</si>
  <si>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</si>
  <si>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</si>
  <si>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</si>
  <si>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</si>
  <si>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</si>
  <si>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</si>
  <si>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</si>
  <si>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</si>
  <si>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</si>
  <si>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</si>
  <si>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</si>
  <si>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</si>
  <si>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</si>
  <si>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</si>
  <si>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</si>
  <si>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</si>
  <si>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</si>
  <si>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</si>
  <si>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</si>
  <si>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</si>
  <si>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</si>
  <si>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</si>
  <si>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</si>
  <si>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</si>
  <si>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</si>
  <si>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</si>
  <si>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</si>
  <si>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</si>
  <si>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</si>
  <si>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</si>
  <si>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</si>
  <si>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</si>
  <si>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</si>
  <si>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</si>
  <si>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</si>
  <si>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</si>
  <si>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</si>
  <si>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</si>
  <si>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</si>
  <si>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</si>
  <si>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</si>
  <si>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</si>
  <si>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</si>
  <si>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</si>
  <si>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</si>
  <si>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</si>
  <si>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</si>
  <si>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</si>
  <si>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</si>
  <si>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</si>
  <si>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</si>
  <si>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</si>
  <si>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</si>
  <si>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</si>
  <si>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</si>
  <si>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</si>
  <si>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</si>
  <si>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</si>
  <si>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</si>
  <si>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</si>
  <si>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</si>
  <si>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</si>
  <si>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</si>
  <si>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</si>
  <si>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</si>
  <si>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</si>
  <si>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</si>
  <si>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</si>
  <si>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Alterado a programação para km152+250 via 2, devido ao acesso no local / TP em preparação</t>
  </si>
  <si>
    <t>Z3V3</t>
  </si>
  <si>
    <t xml:space="preserve">Manobra </t>
  </si>
  <si>
    <t>Aguardando solicitar MC1, previsão 11h30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</si>
  <si>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</si>
  <si>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</si>
  <si>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 xml:space="preserve">MC1 07h48 / </t>
  </si>
  <si>
    <t>ZPT-ZXW</t>
  </si>
  <si>
    <t>ZPTZXW</t>
  </si>
  <si>
    <t>Deslocamento turmas na serra</t>
  </si>
  <si>
    <t>MC1 07h06 / Aguardando confirmar pronto</t>
  </si>
  <si>
    <t>Cancelado, devido avaria da V85</t>
  </si>
  <si>
    <t>Cancelado, avaria do V85</t>
  </si>
  <si>
    <t>pDM - Substituição de dormentes</t>
  </si>
  <si>
    <t>Cancelado, TP foi remanejado para atendimento emergêncial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</si>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</sst>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G322" activePane="topRight" state="frozen"/>
      <selection pane="topRight" activeCell="BJ338" sqref="BJ3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1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6.25E-2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405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Aderente</v>
      </c>
      <c r="BR374" s="19">
        <f>IF(OR(B374="",F374=""),"*",AY374/P374)</f>
        <v>1</v>
      </c>
      <c r="BS374" s="19">
        <f>IF(OR(B374="",F374=""),"*",BA374/Q374)</f>
        <v>1.3333333333333333</v>
      </c>
      <c r="BT374" s="8" t="str">
        <f t="shared" si="8"/>
        <v>CCOCirculaçãoOK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6.25E-2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Aderente</v>
      </c>
      <c r="BR375" s="19">
        <f>IF(OR(B375="",F375=""),"*",AY375/P375)</f>
        <v>1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744</v>
      </c>
      <c r="G412" s="142" t="str">
        <f>IF(D412="","*",VLOOKUP(F412,BS_ATIVIDADE[],3,FALSE))</f>
        <v>DORMENTE - SUBSTITUIÇÂO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SUBSTITUIÇÃO - DORMENTE</v>
      </c>
      <c r="AJ412" s="9" t="str">
        <f>IF(BS_CONTROLE[[#This Row],[Atividade]]=0, "-", BS_CONTROLE[[#This Row],[Atividade]])</f>
        <v>PDM - SUBSTITUIÇÃO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744</v>
      </c>
      <c r="G413" s="142" t="str">
        <f>IF(D413="","*",VLOOKUP(F413,BS_ATIVIDADE[],3,FALSE))</f>
        <v>DORMENTE - SUBSTITUIÇÂO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SUBSTITUIÇÃO - DORMENTE</v>
      </c>
      <c r="AJ413" s="9" t="str">
        <f>IF(BS_CONTROLE[[#This Row],[Atividade]]=0, "-", BS_CONTROLE[[#This Row],[Atividade]])</f>
        <v>PDM - SUBSTITUIÇÃO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 t="s">
        <v>1553</v>
      </c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 t="s">
        <v>1553</v>
      </c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1554</v>
      </c>
      <c r="I420" s="106" t="s">
        <v>1554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1555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 t="s">
        <v>1556</v>
      </c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1558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>
        <v>0.32500000000000001</v>
      </c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 t="s">
        <v>1559</v>
      </c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1556</v>
      </c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1321</v>
      </c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1560</v>
      </c>
      <c r="N426" s="127" t="s">
        <v>1561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1562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>
        <v>0.29583333333333334</v>
      </c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 t="s">
        <v>1563</v>
      </c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1564</v>
      </c>
      <c r="BK427" s="17" t="s">
        <v>1564</v>
      </c>
      <c r="BL427" s="16"/>
      <c r="BM427" s="130" t="s">
        <v>402</v>
      </c>
      <c r="BN427" s="130" t="s">
        <v>432</v>
      </c>
      <c r="BO427" s="130" t="s">
        <v>489</v>
      </c>
      <c r="BP427" s="17" t="s">
        <v>1564</v>
      </c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>MecanizaçãoAtivos</v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</v>
      </c>
      <c r="AS428" s="108">
        <v>0</v>
      </c>
      <c r="AT428" s="108">
        <v>0</v>
      </c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>
        <v>0</v>
      </c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1565</v>
      </c>
      <c r="BK428" s="17" t="s">
        <v>1565</v>
      </c>
      <c r="BL428" s="16"/>
      <c r="BM428" s="130" t="s">
        <v>402</v>
      </c>
      <c r="BN428" s="130" t="s">
        <v>432</v>
      </c>
      <c r="BO428" s="130" t="s">
        <v>489</v>
      </c>
      <c r="BP428" s="17" t="s">
        <v>1565</v>
      </c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>MecanizaçãoAtivos</v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1552</v>
      </c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 t="s">
        <v>1321</v>
      </c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1566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>
        <v>0</v>
      </c>
      <c r="AS431" s="108">
        <v>0</v>
      </c>
      <c r="AT431" s="108">
        <v>0</v>
      </c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>
        <v>0</v>
      </c>
      <c r="BI431" s="17"/>
      <c r="BJ431" s="17" t="s">
        <v>1567</v>
      </c>
      <c r="BK431" s="17" t="s">
        <v>1567</v>
      </c>
      <c r="BL431" s="16"/>
      <c r="BM431" s="130" t="s">
        <v>406</v>
      </c>
      <c r="BN431" s="130" t="s">
        <v>435</v>
      </c>
      <c r="BO431" s="130" t="s">
        <v>540</v>
      </c>
      <c r="BP431" s="17" t="s">
        <v>1567</v>
      </c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>SuperExecução</v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1321</v>
      </c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9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80" operator="equal">
      <formula>"NÃO"</formula>
    </cfRule>
    <cfRule type="cellIs" dxfId="220" priority="11881" operator="equal">
      <formula>"SIM"</formula>
    </cfRule>
  </conditionalFormatting>
  <conditionalFormatting sqref="AZ6:AZ1001">
    <cfRule type="expression" dxfId="219" priority="54336">
      <formula>#REF!=1</formula>
    </cfRule>
  </conditionalFormatting>
  <conditionalFormatting sqref="BE6:BE1001 AY6:AY1001 U6:U1001">
    <cfRule type="cellIs" dxfId="218" priority="54320" operator="equal">
      <formula>"ERRO"</formula>
    </cfRule>
  </conditionalFormatting>
  <conditionalFormatting sqref="BQ6:BQ1001">
    <cfRule type="cellIs" dxfId="217" priority="54315" operator="equal">
      <formula>"Produção e Intervalo"</formula>
    </cfRule>
    <cfRule type="cellIs" dxfId="216" priority="54316" operator="equal">
      <formula>"Aderente"</formula>
    </cfRule>
    <cfRule type="cellIs" dxfId="215" priority="54317" operator="equal">
      <formula>"Intervalo"</formula>
    </cfRule>
    <cfRule type="cellIs" dxfId="214" priority="54318" operator="equal">
      <formula>"Produção"</formula>
    </cfRule>
    <cfRule type="cellIs" dxfId="213" priority="54319" operator="equal">
      <formula>"ERRO"</formula>
    </cfRule>
  </conditionalFormatting>
  <conditionalFormatting sqref="BR6:BS1001">
    <cfRule type="cellIs" dxfId="212" priority="54297" operator="equal">
      <formula>"*"</formula>
    </cfRule>
    <cfRule type="cellIs" dxfId="211" priority="54298" operator="greaterThanOrEqual">
      <formula>1</formula>
    </cfRule>
    <cfRule type="cellIs" dxfId="210" priority="54299" operator="lessThan">
      <formula>1</formula>
    </cfRule>
  </conditionalFormatting>
  <conditionalFormatting sqref="BK949 BK81 BK83:BK84 BK101 BK67 BK69 BK72:BK73 BJ9:BJ366 BJ368:BJ1001"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426 BK429:BK430 BK432:BK948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23" operator="equal">
      <formula>"OPORTUNIDADE"</formula>
    </cfRule>
  </conditionalFormatting>
  <conditionalFormatting sqref="Y6:Z39">
    <cfRule type="cellIs" dxfId="208" priority="421" operator="equal">
      <formula>"NÃO"</formula>
    </cfRule>
    <cfRule type="cellIs" dxfId="207" priority="422" operator="equal">
      <formula>"SIM"</formula>
    </cfRule>
  </conditionalFormatting>
  <conditionalFormatting sqref="BH6:BH8">
    <cfRule type="iconSet" priority="419">
      <iconSet showValue="0">
        <cfvo type="percent" val="0"/>
        <cfvo type="num" val="1"/>
        <cfvo type="num" val="1" gte="0"/>
      </iconSet>
    </cfRule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91" operator="equal">
      <formula>"OPORTUNIDADE"</formula>
    </cfRule>
  </conditionalFormatting>
  <conditionalFormatting sqref="Y44:Z44">
    <cfRule type="cellIs" dxfId="205" priority="389" operator="equal">
      <formula>"NÃO"</formula>
    </cfRule>
    <cfRule type="cellIs" dxfId="204" priority="390" operator="equal">
      <formula>"SIM"</formula>
    </cfRule>
  </conditionalFormatting>
  <conditionalFormatting sqref="Y48:Z52">
    <cfRule type="cellIs" dxfId="203" priority="388" operator="equal">
      <formula>"OPORTUNIDADE"</formula>
    </cfRule>
  </conditionalFormatting>
  <conditionalFormatting sqref="Y48:Z52">
    <cfRule type="cellIs" dxfId="202" priority="386" operator="equal">
      <formula>"NÃO"</formula>
    </cfRule>
    <cfRule type="cellIs" dxfId="201" priority="387" operator="equal">
      <formula>"SIM"</formula>
    </cfRule>
  </conditionalFormatting>
  <conditionalFormatting sqref="Y68:Z68">
    <cfRule type="cellIs" dxfId="200" priority="382" operator="equal">
      <formula>"OPORTUNIDADE"</formula>
    </cfRule>
  </conditionalFormatting>
  <conditionalFormatting sqref="Y68:Z68">
    <cfRule type="cellIs" dxfId="199" priority="380" operator="equal">
      <formula>"NÃO"</formula>
    </cfRule>
    <cfRule type="cellIs" dxfId="198" priority="381" operator="equal">
      <formula>"SIM"</formula>
    </cfRule>
  </conditionalFormatting>
  <conditionalFormatting sqref="Y75:Z75">
    <cfRule type="cellIs" dxfId="197" priority="379" operator="equal">
      <formula>"OPORTUNIDADE"</formula>
    </cfRule>
  </conditionalFormatting>
  <conditionalFormatting sqref="Y75:Z75">
    <cfRule type="cellIs" dxfId="196" priority="377" operator="equal">
      <formula>"NÃO"</formula>
    </cfRule>
    <cfRule type="cellIs" dxfId="195" priority="378" operator="equal">
      <formula>"SIM"</formula>
    </cfRule>
  </conditionalFormatting>
  <conditionalFormatting sqref="Y77:Z78">
    <cfRule type="cellIs" dxfId="194" priority="376" operator="equal">
      <formula>"OPORTUNIDADE"</formula>
    </cfRule>
  </conditionalFormatting>
  <conditionalFormatting sqref="Y77:Z78">
    <cfRule type="cellIs" dxfId="193" priority="374" operator="equal">
      <formula>"NÃO"</formula>
    </cfRule>
    <cfRule type="cellIs" dxfId="192" priority="375" operator="equal">
      <formula>"SIM"</formula>
    </cfRule>
  </conditionalFormatting>
  <conditionalFormatting sqref="Y81:Z81">
    <cfRule type="cellIs" dxfId="191" priority="373" operator="equal">
      <formula>"OPORTUNIDADE"</formula>
    </cfRule>
  </conditionalFormatting>
  <conditionalFormatting sqref="Y81:Z81">
    <cfRule type="cellIs" dxfId="190" priority="371" operator="equal">
      <formula>"NÃO"</formula>
    </cfRule>
    <cfRule type="cellIs" dxfId="189" priority="372" operator="equal">
      <formula>"SIM"</formula>
    </cfRule>
  </conditionalFormatting>
  <conditionalFormatting sqref="Y82:Z82">
    <cfRule type="cellIs" dxfId="188" priority="370" operator="equal">
      <formula>"OPORTUNIDADE"</formula>
    </cfRule>
  </conditionalFormatting>
  <conditionalFormatting sqref="Y82:Z82">
    <cfRule type="cellIs" dxfId="187" priority="368" operator="equal">
      <formula>"NÃO"</formula>
    </cfRule>
    <cfRule type="cellIs" dxfId="186" priority="369" operator="equal">
      <formula>"SIM"</formula>
    </cfRule>
  </conditionalFormatting>
  <conditionalFormatting sqref="Y91:Z91">
    <cfRule type="cellIs" dxfId="185" priority="367" operator="equal">
      <formula>"OPORTUNIDADE"</formula>
    </cfRule>
  </conditionalFormatting>
  <conditionalFormatting sqref="Y91:Z91">
    <cfRule type="cellIs" dxfId="184" priority="365" operator="equal">
      <formula>"NÃO"</formula>
    </cfRule>
    <cfRule type="cellIs" dxfId="183" priority="366" operator="equal">
      <formula>"SIM"</formula>
    </cfRule>
  </conditionalFormatting>
  <conditionalFormatting sqref="Y93:Z93">
    <cfRule type="cellIs" dxfId="182" priority="364" operator="equal">
      <formula>"OPORTUNIDADE"</formula>
    </cfRule>
  </conditionalFormatting>
  <conditionalFormatting sqref="Y93:Z93">
    <cfRule type="cellIs" dxfId="181" priority="362" operator="equal">
      <formula>"NÃO"</formula>
    </cfRule>
    <cfRule type="cellIs" dxfId="180" priority="363" operator="equal">
      <formula>"SIM"</formula>
    </cfRule>
  </conditionalFormatting>
  <conditionalFormatting sqref="Y95:Z95">
    <cfRule type="cellIs" dxfId="179" priority="361" operator="equal">
      <formula>"OPORTUNIDADE"</formula>
    </cfRule>
  </conditionalFormatting>
  <conditionalFormatting sqref="Y95:Z95">
    <cfRule type="cellIs" dxfId="178" priority="359" operator="equal">
      <formula>"NÃO"</formula>
    </cfRule>
    <cfRule type="cellIs" dxfId="177" priority="360" operator="equal">
      <formula>"SIM"</formula>
    </cfRule>
  </conditionalFormatting>
  <conditionalFormatting sqref="Y96:Z97">
    <cfRule type="cellIs" dxfId="176" priority="358" operator="equal">
      <formula>"OPORTUNIDADE"</formula>
    </cfRule>
  </conditionalFormatting>
  <conditionalFormatting sqref="Y96:Z97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K95:BK9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7">
      <iconSet showValue="0">
        <cfvo type="percent" val="0"/>
        <cfvo type="num" val="1"/>
        <cfvo type="num" val="1" gte="0"/>
      </iconSet>
    </cfRule>
    <cfRule type="iconSet" priority="6118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426 BP429:BP430 BP432:BP1001">
    <cfRule type="iconSet" priority="6119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301" operator="equal">
      <formula>"OPORTUNIDADE"</formula>
    </cfRule>
  </conditionalFormatting>
  <conditionalFormatting sqref="Z173">
    <cfRule type="cellIs" dxfId="172" priority="299" operator="equal">
      <formula>"NÃO"</formula>
    </cfRule>
    <cfRule type="cellIs" dxfId="171" priority="300" operator="equal">
      <formula>"SIM"</formula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8" operator="equal">
      <formula>"OPORTUNIDADE"</formula>
    </cfRule>
  </conditionalFormatting>
  <conditionalFormatting sqref="Z201">
    <cfRule type="cellIs" dxfId="169" priority="256" operator="equal">
      <formula>"NÃO"</formula>
    </cfRule>
    <cfRule type="cellIs" dxfId="168" priority="257" operator="equal">
      <formula>"SIM"</formula>
    </cfRule>
  </conditionalFormatting>
  <conditionalFormatting sqref="Z202">
    <cfRule type="cellIs" dxfId="167" priority="255" operator="equal">
      <formula>"OPORTUNIDADE"</formula>
    </cfRule>
  </conditionalFormatting>
  <conditionalFormatting sqref="Z202">
    <cfRule type="cellIs" dxfId="166" priority="253" operator="equal">
      <formula>"NÃO"</formula>
    </cfRule>
    <cfRule type="cellIs" dxfId="165" priority="254" operator="equal">
      <formula>"SIM"</formula>
    </cfRule>
  </conditionalFormatting>
  <conditionalFormatting sqref="BP1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7" operator="equal">
      <formula>"OPORTUNIDADE"</formula>
    </cfRule>
  </conditionalFormatting>
  <conditionalFormatting sqref="Y201">
    <cfRule type="cellIs" dxfId="163" priority="245" operator="equal">
      <formula>"NÃO"</formula>
    </cfRule>
    <cfRule type="cellIs" dxfId="162" priority="246" operator="equal">
      <formula>"SIM"</formula>
    </cfRule>
  </conditionalFormatting>
  <conditionalFormatting sqref="BK1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25" operator="equal">
      <formula>"OPORTUNIDADE"</formula>
    </cfRule>
  </conditionalFormatting>
  <conditionalFormatting sqref="Z245">
    <cfRule type="cellIs" dxfId="160" priority="223" operator="equal">
      <formula>"NÃO"</formula>
    </cfRule>
    <cfRule type="cellIs" dxfId="159" priority="224" operator="equal">
      <formula>"SIM"</formula>
    </cfRule>
  </conditionalFormatting>
  <conditionalFormatting sqref="BP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9" operator="equal">
      <formula>"OPORTUNIDADE"</formula>
    </cfRule>
  </conditionalFormatting>
  <conditionalFormatting sqref="Z285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Z286">
    <cfRule type="cellIs" dxfId="155" priority="196" operator="equal">
      <formula>"OPORTUNIDADE"</formula>
    </cfRule>
  </conditionalFormatting>
  <conditionalFormatting sqref="Z286">
    <cfRule type="cellIs" dxfId="154" priority="194" operator="equal">
      <formula>"NÃO"</formula>
    </cfRule>
    <cfRule type="cellIs" dxfId="153" priority="195" operator="equal">
      <formula>"SIM"</formula>
    </cfRule>
  </conditionalFormatting>
  <conditionalFormatting sqref="BK2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1570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1571</v>
      </c>
      <c r="C4" s="160" t="s">
        <v>1572</v>
      </c>
      <c r="D4" s="160" t="s">
        <v>1573</v>
      </c>
      <c r="E4" s="160" t="s">
        <v>1574</v>
      </c>
      <c r="F4" s="160" t="s">
        <v>4</v>
      </c>
      <c r="G4" s="160" t="s">
        <v>1575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1576</v>
      </c>
      <c r="C6" s="161">
        <v>407867</v>
      </c>
      <c r="D6" s="161" t="s">
        <v>1577</v>
      </c>
      <c r="E6" s="161" t="s">
        <v>789</v>
      </c>
      <c r="F6" s="161" t="s">
        <v>1578</v>
      </c>
      <c r="G6" s="162"/>
    </row>
    <row r="7" spans="2:7">
      <c r="B7" s="161" t="s">
        <v>1579</v>
      </c>
      <c r="C7" s="161">
        <v>293644</v>
      </c>
      <c r="D7" s="161" t="s">
        <v>1580</v>
      </c>
      <c r="E7" s="161" t="s">
        <v>789</v>
      </c>
      <c r="F7" s="161" t="s">
        <v>1578</v>
      </c>
      <c r="G7" s="162"/>
    </row>
    <row r="8" spans="2:7">
      <c r="B8" s="161" t="s">
        <v>1581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1582</v>
      </c>
      <c r="C9" s="161">
        <v>256790</v>
      </c>
      <c r="D9" s="161" t="s">
        <v>1583</v>
      </c>
      <c r="E9" s="161" t="s">
        <v>790</v>
      </c>
      <c r="F9" s="161" t="s">
        <v>1584</v>
      </c>
      <c r="G9" s="162">
        <v>46357</v>
      </c>
    </row>
    <row r="10" spans="2:7">
      <c r="B10" s="161" t="s">
        <v>1585</v>
      </c>
      <c r="C10" s="161">
        <v>265193</v>
      </c>
      <c r="D10" s="161" t="s">
        <v>1586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1587</v>
      </c>
      <c r="C11" s="161">
        <v>293716</v>
      </c>
      <c r="D11" s="161" t="s">
        <v>1588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1589</v>
      </c>
      <c r="C12" s="161">
        <v>257258</v>
      </c>
      <c r="D12" s="161" t="s">
        <v>1590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1591</v>
      </c>
      <c r="C13" s="161">
        <v>371147</v>
      </c>
      <c r="D13" s="161" t="s">
        <v>1592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1593</v>
      </c>
      <c r="C14" s="161">
        <v>259230</v>
      </c>
      <c r="D14" s="161" t="s">
        <v>1594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1595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1596</v>
      </c>
      <c r="C16" s="161">
        <v>258542</v>
      </c>
      <c r="D16" s="161" t="s">
        <v>1597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1598</v>
      </c>
      <c r="C17" s="161">
        <v>257050</v>
      </c>
      <c r="D17" s="161" t="s">
        <v>1599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1600</v>
      </c>
      <c r="C2" s="121" t="s">
        <v>946</v>
      </c>
      <c r="D2" s="76" t="s">
        <v>948</v>
      </c>
      <c r="E2" s="76" t="s">
        <v>1601</v>
      </c>
      <c r="F2" s="99" t="s">
        <v>1602</v>
      </c>
      <c r="G2" s="76" t="s">
        <v>1603</v>
      </c>
      <c r="H2" s="76" t="s">
        <v>1604</v>
      </c>
      <c r="I2" s="76" t="s">
        <v>1605</v>
      </c>
      <c r="J2" s="76" t="s">
        <v>1606</v>
      </c>
      <c r="K2" s="78" t="s">
        <v>1607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1609</v>
      </c>
      <c r="D4" s="163" t="s">
        <v>1610</v>
      </c>
      <c r="E4" s="163" t="s">
        <v>1611</v>
      </c>
      <c r="F4" s="160" t="s">
        <v>1612</v>
      </c>
      <c r="G4" s="163" t="s">
        <v>1613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1614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1615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1614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1616</v>
      </c>
      <c r="G9" s="167" t="s">
        <v>1617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1614</v>
      </c>
      <c r="G10" s="167"/>
    </row>
    <row r="11" spans="2:7" hidden="1">
      <c r="B11" s="191" t="s">
        <v>1618</v>
      </c>
      <c r="C11" s="191">
        <v>9038</v>
      </c>
      <c r="D11" s="192">
        <v>46085</v>
      </c>
      <c r="E11" s="191">
        <v>10520</v>
      </c>
      <c r="F11" s="193" t="s">
        <v>1619</v>
      </c>
      <c r="G11" s="191"/>
    </row>
    <row r="12" spans="2:7">
      <c r="B12" s="167" t="s">
        <v>1618</v>
      </c>
      <c r="C12" s="167">
        <v>9059</v>
      </c>
      <c r="D12" s="168">
        <v>46091</v>
      </c>
      <c r="E12" s="167">
        <v>15600</v>
      </c>
      <c r="F12" s="169" t="s">
        <v>1614</v>
      </c>
      <c r="G12" s="167" t="s">
        <v>1620</v>
      </c>
    </row>
    <row r="13" spans="2:7">
      <c r="B13" s="167" t="s">
        <v>709</v>
      </c>
      <c r="C13" s="167" t="s">
        <v>1621</v>
      </c>
      <c r="D13" s="168">
        <v>46086</v>
      </c>
      <c r="E13" s="167">
        <v>8.5</v>
      </c>
      <c r="F13" s="169" t="s">
        <v>1622</v>
      </c>
      <c r="G13" s="167"/>
    </row>
    <row r="14" spans="2:7">
      <c r="B14" s="167" t="s">
        <v>709</v>
      </c>
      <c r="C14" s="167" t="s">
        <v>1623</v>
      </c>
      <c r="D14" s="168">
        <v>46086</v>
      </c>
      <c r="E14" s="167">
        <v>10000</v>
      </c>
      <c r="F14" s="169" t="s">
        <v>1622</v>
      </c>
      <c r="G14" s="167"/>
    </row>
    <row r="15" spans="2:7">
      <c r="B15" s="167" t="s">
        <v>709</v>
      </c>
      <c r="C15" s="167" t="s">
        <v>1624</v>
      </c>
      <c r="D15" s="168">
        <v>46086</v>
      </c>
      <c r="E15" s="167">
        <v>8000</v>
      </c>
      <c r="F15" s="169" t="s">
        <v>1622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1625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1626</v>
      </c>
      <c r="D5" s="230"/>
      <c r="E5" s="230"/>
      <c r="F5" s="230"/>
      <c r="G5" s="230"/>
      <c r="H5" s="230"/>
      <c r="I5" s="230"/>
      <c r="J5" s="231"/>
      <c r="K5" s="232" t="s">
        <v>1627</v>
      </c>
      <c r="L5" s="233"/>
      <c r="M5" s="233"/>
      <c r="N5" s="233"/>
      <c r="O5" s="234" t="s">
        <v>1628</v>
      </c>
      <c r="P5" s="235"/>
    </row>
    <row r="6" spans="1:16" s="74" customFormat="1" ht="15" customHeight="1">
      <c r="A6" s="66" t="s">
        <v>1629</v>
      </c>
      <c r="B6" s="75" t="s">
        <v>1630</v>
      </c>
      <c r="C6" s="76" t="s">
        <v>961</v>
      </c>
      <c r="D6" s="77" t="s">
        <v>962</v>
      </c>
      <c r="E6" s="76" t="s">
        <v>1631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1632</v>
      </c>
      <c r="M6" s="80" t="s">
        <v>576</v>
      </c>
      <c r="N6" s="81" t="s">
        <v>956</v>
      </c>
      <c r="O6" s="158" t="s">
        <v>999</v>
      </c>
      <c r="P6" s="133" t="s">
        <v>1633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6.25E-2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>
        <f>IF(SP_SUL!BH427="","*",SP_SUL!BH427)</f>
        <v>0</v>
      </c>
      <c r="P427" s="147" t="str">
        <f>IF($A$2=1,IF(SP_SUL!BJ427="","*",SP_SUL!BJ427),IF(SP_SUL!BK427="","*",SP_SUL!BK427))</f>
        <v>Cancelado, devido avaria da V85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Cancelado, avaria do V85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>
        <f>IF(SP_SUL!BH431="","*",SP_SUL!BH431)</f>
        <v>0</v>
      </c>
      <c r="P431" s="147" t="str">
        <f>IF($A$2=1,IF(SP_SUL!BJ431="","*",SP_SUL!BJ431),IF(SP_SUL!BK431="","*",SP_SUL!BK431))</f>
        <v>Cancelado, TP foi remanejado para atendimento emergêncial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1634</v>
      </c>
      <c r="V1" s="241"/>
      <c r="W1" s="241"/>
    </row>
    <row r="2" spans="1:23" ht="15" customHeight="1">
      <c r="A2" s="87" t="s">
        <v>1635</v>
      </c>
      <c r="B2" s="87" t="s">
        <v>1630</v>
      </c>
      <c r="C2" s="87" t="s">
        <v>376</v>
      </c>
      <c r="D2" s="88" t="s">
        <v>961</v>
      </c>
      <c r="E2" s="88" t="s">
        <v>4</v>
      </c>
      <c r="F2" s="88" t="s">
        <v>1629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1636</v>
      </c>
      <c r="T2" s="91" t="s">
        <v>964</v>
      </c>
      <c r="U2" s="138">
        <f ca="1">TODAY()-1</f>
        <v>46093</v>
      </c>
      <c r="V2" s="138">
        <f ca="1">U2-1</f>
        <v>46092</v>
      </c>
      <c r="W2" s="138">
        <f ca="1">V2-1</f>
        <v>46091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550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1860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60</v>
      </c>
      <c r="W4" s="137">
        <f ca="1">_xlfn.XLOOKUP(G4&amp;$W$2,BS_CONTROLE[CHAVE],BS_CONTROLE[Quantidade_11],"-")</f>
        <v>40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550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1860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4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700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400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1750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60</v>
      </c>
      <c r="W27" s="137">
        <f ca="1">_xlfn.XLOOKUP(G27&amp;$W$2,BS_CONTROLE[CHAVE],BS_CONTROLE[Quantidade_11],"-")</f>
        <v>40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40</v>
      </c>
      <c r="V33" s="137">
        <f ca="1">_xlfn.XLOOKUP(G33&amp;$V$2,BS_CONTROLE[CHAVE],BS_CONTROLE[Quantidade_11],"-")</f>
        <v>103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2502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38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1362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1362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60</v>
      </c>
      <c r="W43" s="137">
        <f ca="1">_xlfn.XLOOKUP(G43&amp;$W$2,BS_CONTROLE[CHAVE],BS_CONTROLE[Quantidade_11],"-")</f>
        <v>40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700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550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1860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4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101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1750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40</v>
      </c>
      <c r="V72" s="137">
        <f ca="1">_xlfn.XLOOKUP(G72&amp;$V$2,BS_CONTROLE[CHAVE],BS_CONTROLE[Quantidade_11],"-")</f>
        <v>103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1750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2502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38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1362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1362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60</v>
      </c>
      <c r="W86" s="137">
        <f ca="1">_xlfn.XLOOKUP(G86&amp;$W$2,BS_CONTROLE[CHAVE],BS_CONTROLE[Quantidade_11],"-")</f>
        <v>40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700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550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1860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4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101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105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40</v>
      </c>
      <c r="V119" s="137">
        <f ca="1">_xlfn.XLOOKUP(G119&amp;$V$2,BS_CONTROLE[CHAVE],BS_CONTROLE[Quantidade_11],"-")</f>
        <v>103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101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1750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1362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60</v>
      </c>
      <c r="W132" s="137">
        <f ca="1">_xlfn.XLOOKUP(G132&amp;$W$2,BS_CONTROLE[CHAVE],BS_CONTROLE[Quantidade_11],"-")</f>
        <v>40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4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550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1860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400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105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101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40</v>
      </c>
      <c r="V157" s="137">
        <f ca="1">_xlfn.XLOOKUP(G157&amp;$V$2,BS_CONTROLE[CHAVE],BS_CONTROLE[Quantidade_11],"-")</f>
        <v>103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1750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2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0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4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550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1860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60</v>
      </c>
      <c r="W174" s="137">
        <f ca="1">_xlfn.XLOOKUP(G174&amp;$W$2,BS_CONTROLE[CHAVE],BS_CONTROLE[Quantidade_11],"-")</f>
        <v>40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105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40</v>
      </c>
      <c r="V191" s="137">
        <f ca="1">_xlfn.XLOOKUP(G191&amp;$V$2,BS_CONTROLE[CHAVE],BS_CONTROLE[Quantidade_11],"-")</f>
        <v>103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40</v>
      </c>
      <c r="V192" s="137">
        <f ca="1">_xlfn.XLOOKUP(G192&amp;$V$2,BS_CONTROLE[CHAVE],BS_CONTROLE[Quantidade_11],"-")</f>
        <v>103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1750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2502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38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1362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1362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700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550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1860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4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1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101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40</v>
      </c>
      <c r="V232" s="137">
        <f ca="1">_xlfn.XLOOKUP(G232&amp;$V$2,BS_CONTROLE[CHAVE],BS_CONTROLE[Quantidade_11],"-")</f>
        <v>103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1362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700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4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550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1860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550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1860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52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1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60</v>
      </c>
      <c r="W267" s="137">
        <f ca="1">_xlfn.XLOOKUP(G267&amp;$W$2,BS_CONTROLE[CHAVE],BS_CONTROLE[Quantidade_11],"-")</f>
        <v>40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0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101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40</v>
      </c>
      <c r="V272" s="137">
        <f ca="1">_xlfn.XLOOKUP(G272&amp;$V$2,BS_CONTROLE[CHAVE],BS_CONTROLE[Quantidade_11],"-")</f>
        <v>103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1750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700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4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550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1860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52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400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0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60</v>
      </c>
      <c r="W300" s="137">
        <f ca="1">_xlfn.XLOOKUP(G300&amp;$W$2,BS_CONTROLE[CHAVE],BS_CONTROLE[Quantidade_11],"-")</f>
        <v>40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1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2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40</v>
      </c>
      <c r="V304" s="137">
        <f ca="1">_xlfn.XLOOKUP(G304&amp;$V$2,BS_CONTROLE[CHAVE],BS_CONTROLE[Quantidade_11],"-")</f>
        <v>103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40</v>
      </c>
      <c r="V305" s="137">
        <f ca="1">_xlfn.XLOOKUP(G305&amp;$V$2,BS_CONTROLE[CHAVE],BS_CONTROLE[Quantidade_11],"-")</f>
        <v>103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1750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0</v>
      </c>
      <c r="W307" s="137">
        <f ca="1">_xlfn.XLOOKUP(G307&amp;$W$2,BS_CONTROLE[CHAVE],BS_CONTROLE[Quantidade_11],"-")</f>
        <v>1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1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2502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0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38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1362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1362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700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550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1860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4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52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400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7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105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2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>
        <f ca="1">_xlfn.XLOOKUP(G339&amp;$V$2,BS_CONTROLE[CHAVE],BS_CONTROLE[Quantidade_11],"-")</f>
        <v>1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1750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0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40</v>
      </c>
      <c r="V344" s="137">
        <f ca="1">_xlfn.XLOOKUP(G344&amp;$V$2,BS_CONTROLE[CHAVE],BS_CONTROLE[Quantidade_11],"-")</f>
        <v>103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101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60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60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>
        <f ca="1">_xlfn.XLOOKUP(G351&amp;$W$2,BS_CONTROLE[CHAVE],BS_CONTROLE[Quantidade_11],"-")</f>
        <v>1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52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550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1860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400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105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7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>
        <f ca="1">_xlfn.XLOOKUP(G369&amp;$V$2,BS_CONTROLE[CHAVE],BS_CONTROLE[Quantidade_11],"-")</f>
        <v>0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0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40</v>
      </c>
      <c r="V371" s="137">
        <f ca="1">_xlfn.XLOOKUP(G371&amp;$V$2,BS_CONTROLE[CHAVE],BS_CONTROLE[Quantidade_11],"-")</f>
        <v>103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6.25E-2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40</v>
      </c>
      <c r="V372" s="137">
        <f ca="1">_xlfn.XLOOKUP(G372&amp;$V$2,BS_CONTROLE[CHAVE],BS_CONTROLE[Quantidade_11],"-")</f>
        <v>103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1750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>
        <f ca="1">_xlfn.XLOOKUP(G375&amp;$U$2,BS_CONTROLE[CHAVE],BS_CONTROLE[Quantidade_11],"-")</f>
        <v>1</v>
      </c>
      <c r="V375" s="137" t="str">
        <f ca="1">_xlfn.XLOOKUP(G375&amp;$V$2,BS_CONTROLE[CHAVE],BS_CONTROLE[Quantidade_11],"-")</f>
        <v>-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2502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38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1362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1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1362</v>
      </c>
      <c r="V380" s="137" t="str">
        <f ca="1">_xlfn.XLOOKUP(G380&amp;$V$2,BS_CONTROLE[CHAVE],BS_CONTROLE[Quantidade_11],"-")</f>
        <v>-</v>
      </c>
      <c r="W380" s="137">
        <f ca="1">_xlfn.XLOOKUP(G380&amp;$W$2,BS_CONTROLE[CHAVE],BS_CONTROLE[Quantidade_11],"-")</f>
        <v>0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60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0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1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550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1860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4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1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0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52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0</v>
      </c>
      <c r="V393" s="137">
        <f ca="1">_xlfn.XLOOKUP(G393&amp;$V$2,BS_CONTROLE[CHAVE],BS_CONTROLE[Quantidade_11],"-")</f>
        <v>60</v>
      </c>
      <c r="W393" s="137">
        <f ca="1">_xlfn.XLOOKUP(G393&amp;$W$2,BS_CONTROLE[CHAVE],BS_CONTROLE[Quantidade_11],"-")</f>
        <v>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400</v>
      </c>
      <c r="V397" s="137">
        <f ca="1">_xlfn.XLOOKUP(G397&amp;$V$2,BS_CONTROLE[CHAVE],BS_CONTROLE[Quantidade_11],"-")</f>
        <v>0</v>
      </c>
      <c r="W397" s="137">
        <f ca="1">_xlfn.XLOOKUP(G397&amp;$W$2,BS_CONTROLE[CHAVE],BS_CONTROLE[Quantidade_11],"-")</f>
        <v>0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312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0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7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SUBSTITUIÇÃO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40</v>
      </c>
      <c r="V409" s="137">
        <f ca="1">_xlfn.XLOOKUP(G409&amp;$V$2,BS_CONTROLE[CHAVE],BS_CONTROLE[Quantidade_11],"-")</f>
        <v>103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SUBSTITUIÇÃO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40</v>
      </c>
      <c r="V410" s="137">
        <f ca="1">_xlfn.XLOOKUP(G410&amp;$V$2,BS_CONTROLE[CHAVE],BS_CONTROLE[Quantidade_11],"-")</f>
        <v>103</v>
      </c>
      <c r="W410" s="137">
        <f ca="1">_xlfn.XLOOKUP(G410&amp;$W$2,BS_CONTROLE[CHAVE],BS_CONTROLE[Quantidade_11],"-")</f>
        <v>0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0</v>
      </c>
      <c r="V411" s="137">
        <f ca="1">_xlfn.XLOOKUP(G411&amp;$V$2,BS_CONTROLE[CHAVE],BS_CONTROLE[Quantidade_11],"-")</f>
        <v>1750</v>
      </c>
      <c r="W411" s="137">
        <f ca="1">_xlfn.XLOOKUP(G411&amp;$W$2,BS_CONTROLE[CHAVE],BS_CONTROLE[Quantidade_11],"-")</f>
        <v>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>
        <f ca="1">_xlfn.XLOOKUP(G412&amp;$V$2,BS_CONTROLE[CHAVE],BS_CONTROLE[Quantidade_11],"-")</f>
        <v>2</v>
      </c>
      <c r="W412" s="137">
        <f ca="1">_xlfn.XLOOKUP(G412&amp;$W$2,BS_CONTROLE[CHAVE],BS_CONTROLE[Quantidade_11],"-")</f>
        <v>0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>
        <f ca="1">_xlfn.XLOOKUP(G413&amp;$V$2,BS_CONTROLE[CHAVE],BS_CONTROLE[Quantidade_11],"-")</f>
        <v>1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>
        <f ca="1">_xlfn.XLOOKUP(G419&amp;$W$2,BS_CONTROLE[CHAVE],BS_CONTROLE[Quantidade_11],"-")</f>
        <v>1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700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>
        <f ca="1">_xlfn.XLOOKUP(G423&amp;$U$2,BS_CONTROLE[CHAVE],BS_CONTROLE[Quantidade_11],"-")</f>
        <v>4</v>
      </c>
      <c r="V423" s="137" t="str">
        <f ca="1">_xlfn.XLOOKUP(G423&amp;$V$2,BS_CONTROLE[CHAVE],BS_CONTROLE[Quantidade_11],"-")</f>
        <v>-</v>
      </c>
      <c r="W423" s="137">
        <f ca="1">_xlfn.XLOOKUP(G423&amp;$W$2,BS_CONTROLE[CHAVE],BS_CONTROLE[Quantidade_11],"-")</f>
        <v>1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1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550</v>
      </c>
      <c r="V425" s="137">
        <f ca="1">_xlfn.XLOOKUP(G425&amp;$V$2,BS_CONTROLE[CHAVE],BS_CONTROLE[Quantidade_11],"-")</f>
        <v>1</v>
      </c>
      <c r="W425" s="137">
        <f ca="1">_xlfn.XLOOKUP(G425&amp;$W$2,BS_CONTROLE[CHAVE],BS_CONTROLE[Quantidade_11],"-")</f>
        <v>1860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>
        <f ca="1">_xlfn.XLOOKUP(G426&amp;$U$2,BS_CONTROLE[CHAVE],BS_CONTROLE[Quantidade_11],"-")</f>
        <v>0</v>
      </c>
      <c r="V426" s="137" t="str">
        <f ca="1">_xlfn.XLOOKUP(G426&amp;$V$2,BS_CONTROLE[CHAVE],BS_CONTROLE[Quantidade_11],"-")</f>
        <v>-</v>
      </c>
      <c r="W426" s="137">
        <f ca="1">_xlfn.XLOOKUP(G426&amp;$W$2,BS_CONTROLE[CHAVE],BS_CONTROLE[Quantidade_11],"-")</f>
        <v>0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>
        <f ca="1">_xlfn.XLOOKUP(G429&amp;$U$2,BS_CONTROLE[CHAVE],BS_CONTROLE[Quantidade_11],"-")</f>
        <v>2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400</v>
      </c>
      <c r="V768" s="137">
        <f ca="1">_xlfn.XLOOKUP(G768&amp;$V$2,BS_CONTROLE[CHAVE],BS_CONTROLE[Quantidade_11],"-")</f>
        <v>0</v>
      </c>
      <c r="W768" s="137">
        <f ca="1">_xlfn.XLOOKUP(G768&amp;$W$2,BS_CONTROLE[CHAVE],BS_CONTROLE[Quantidade_11],"-")</f>
        <v>0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60</v>
      </c>
      <c r="V997" s="137">
        <f ca="1">_xlfn.XLOOKUP(G997&amp;$V$2,BS_CONTROLE[CHAVE],BS_CONTROLE[Quantidade_11],"-")</f>
        <v>0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2026-03-13T11:56:50Z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