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85" documentId="8_{B6337239-1A00-434D-AAD0-422EA1FEB5AE}" xr6:coauthVersionLast="47" xr6:coauthVersionMax="47" xr10:uidLastSave="{F3663C96-0643-46D0-AEA2-A8CBFF22ECA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0" i="1" l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M474" i="1" a="1"/>
  <c r="M474" i="1"/>
  <c r="N474" i="1" a="1"/>
  <c r="N474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 s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AJ355" i="1"/>
  <c r="AK355" i="1"/>
  <c r="AL355" i="1"/>
  <c r="AM355" i="1"/>
  <c r="AN355" i="1"/>
  <c r="AO355" i="1"/>
  <c r="BE355" i="1" s="1"/>
  <c r="AP355" i="1"/>
  <c r="AQ355" i="1"/>
  <c r="BB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BD357" i="1" s="1" a="1"/>
  <c r="BD357" i="1" s="1"/>
  <c r="AP357" i="1"/>
  <c r="AQ357" i="1"/>
  <c r="BB357" i="1"/>
  <c r="BC357" i="1" a="1"/>
  <c r="BC357" i="1" s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B360" i="1"/>
  <c r="BC360" i="1" a="1"/>
  <c r="BC360" i="1" s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BE361" i="1" s="1"/>
  <c r="AP361" i="1"/>
  <c r="AQ361" i="1"/>
  <c r="BB361" i="1"/>
  <c r="BC361" i="1" a="1"/>
  <c r="BC361" i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N364" i="1"/>
  <c r="AO364" i="1"/>
  <c r="BE364" i="1" s="1"/>
  <c r="AP364" i="1"/>
  <c r="AQ364" i="1"/>
  <c r="BB364" i="1"/>
  <c r="BC364" i="1" a="1"/>
  <c r="BC364" i="1" s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BE365" i="1" s="1"/>
  <c r="AP365" i="1"/>
  <c r="AQ365" i="1"/>
  <c r="BB365" i="1"/>
  <c r="BC365" i="1" a="1"/>
  <c r="BC365" i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BE368" i="1" s="1"/>
  <c r="AP368" i="1"/>
  <c r="AQ368" i="1"/>
  <c r="BC368" i="1" a="1"/>
  <c r="BC368" i="1" s="1"/>
  <c r="BD368" i="1" a="1"/>
  <c r="BD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BE369" i="1" s="1"/>
  <c r="AP369" i="1"/>
  <c r="AQ369" i="1"/>
  <c r="BC369" i="1" a="1"/>
  <c r="BC369" i="1" s="1"/>
  <c r="BD369" i="1" a="1"/>
  <c r="BD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M373" i="1"/>
  <c r="AN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0" i="12" l="1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<sst xmlns="http://schemas.openxmlformats.org/spreadsheetml/2006/main" count="7982" uniqueCount="1970">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</sst>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13" xfId="0" applyFont="1" applyFill="1" applyBorder="1" applyAlignment="1" applyProtection="1">
      <alignment horizontal="center" vertical="center"/>
      <protection locked="0"/>
    </xf>
    <xf numFmtId="1" fontId="15" fillId="3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G457" activePane="topRight" state="frozen"/>
      <selection pane="topRight" activeCell="K472" sqref="K4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</v>
      </c>
      <c r="B469" s="162"/>
      <c r="C469" s="8" t="str">
        <f>IF(BS_CONTROLE[[#This Row],[DATA]]="","",WEEKNUM(BS_CONTROLE[[#This Row],[DATA]]))</f>
        <v/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/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</v>
      </c>
      <c r="B471" s="162"/>
      <c r="C471" s="8" t="str">
        <f>IF(BS_CONTROLE[[#This Row],[DATA]]="","",WEEKNUM(BS_CONTROLE[[#This Row],[DATA]]))</f>
        <v/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/>
      <c r="I471" s="158"/>
      <c r="J471" s="219">
        <v>98</v>
      </c>
      <c r="K471" s="219">
        <v>713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/>
      <c r="P471" s="158"/>
      <c r="Q471" s="171"/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713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</v>
      </c>
      <c r="B473" s="162"/>
      <c r="C473" s="8" t="str">
        <f>IF(BS_CONTROLE[[#This Row],[DATA]]="","",WEEKNUM(BS_CONTROLE[[#This Row],[DATA]]))</f>
        <v/>
      </c>
      <c r="D473" s="51" t="s">
        <v>847</v>
      </c>
      <c r="E473" s="289">
        <v>574</v>
      </c>
      <c r="F473" s="166" t="s">
        <v>785</v>
      </c>
      <c r="G473" s="154" t="str">
        <f>IF(D473="","*",VLOOKUP(F473,BS_ATIVIDADE[#All],3,FALSE))</f>
        <v>PEDRA</v>
      </c>
      <c r="H473" s="158"/>
      <c r="I473" s="158"/>
      <c r="J473" s="219">
        <v>98</v>
      </c>
      <c r="K473" s="415">
        <v>710</v>
      </c>
      <c r="L473" s="416">
        <v>708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3" s="193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3" s="158"/>
      <c r="P473" s="158"/>
      <c r="Q473" s="171"/>
      <c r="R473" s="10" t="str">
        <f>IFERROR(_xlfn.XLOOKUP(F473, BS_ATIVIDADE[ATIVIDADE],BS_ATIVIDADE[UNIDADE] ), "*")</f>
        <v>VAGÕES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PEDRA - DESCARGA</v>
      </c>
      <c r="AJ473" s="9" t="str">
        <f>IF(D473="","*",VLOOKUP(AI473,BS_ATIVIDADE[#Data],3,FALSE))</f>
        <v>PEDRA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TAL-TSF</v>
      </c>
      <c r="AN473" s="283">
        <f>IF(BS_CONTROLE[[#This Row],[SB]]=0, "-", BS_CONTROLE[[#This Row],[SB]])</f>
        <v>699710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710</v>
      </c>
      <c r="AQ473" s="268">
        <f>IF(BS_CONTROLE[[#This Row],[KM - Fim]]=0, "-", BS_CONTROLE[[#This Row],[KM - Fim]])</f>
        <v>708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VAGÕES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9 F471 F473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1917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1918</v>
      </c>
      <c r="E3" s="291" t="s">
        <v>1919</v>
      </c>
      <c r="F3" s="291" t="s">
        <v>1920</v>
      </c>
      <c r="G3" s="291" t="s">
        <v>1921</v>
      </c>
      <c r="H3" s="291" t="s">
        <v>1922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1924</v>
      </c>
      <c r="G10" s="292" t="s">
        <v>1925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1926</v>
      </c>
      <c r="G11" s="292" t="s">
        <v>1927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1928</v>
      </c>
      <c r="G12" s="292" t="s">
        <v>1927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1929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1930</v>
      </c>
      <c r="C4" s="296" t="s">
        <v>1931</v>
      </c>
      <c r="D4" s="296" t="s">
        <v>1932</v>
      </c>
      <c r="E4" s="296" t="s">
        <v>1933</v>
      </c>
      <c r="F4" s="296" t="s">
        <v>7</v>
      </c>
      <c r="G4" s="296" t="s">
        <v>1934</v>
      </c>
      <c r="H4" s="181"/>
    </row>
    <row r="5" spans="1:8">
      <c r="A5" s="181"/>
      <c r="B5" s="297" t="s">
        <v>1935</v>
      </c>
      <c r="C5" s="297">
        <v>309525</v>
      </c>
      <c r="D5" s="297" t="s">
        <v>1936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1937</v>
      </c>
      <c r="C6" s="297">
        <v>257410</v>
      </c>
      <c r="D6" s="297" t="s">
        <v>1938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1939</v>
      </c>
      <c r="C7" s="297">
        <v>256875</v>
      </c>
      <c r="D7" s="297" t="s">
        <v>1940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1941</v>
      </c>
      <c r="C8" s="297">
        <v>257278</v>
      </c>
      <c r="D8" s="297" t="s">
        <v>1942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1943</v>
      </c>
      <c r="C9" s="297">
        <v>261794</v>
      </c>
      <c r="D9" s="297" t="s">
        <v>1944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1945</v>
      </c>
      <c r="C10" s="297">
        <v>257033</v>
      </c>
      <c r="D10" s="297" t="s">
        <v>1946</v>
      </c>
      <c r="E10" s="297" t="s">
        <v>838</v>
      </c>
      <c r="F10" s="297" t="s">
        <v>194</v>
      </c>
      <c r="G10" s="297" t="s">
        <v>1947</v>
      </c>
      <c r="H10" s="181"/>
    </row>
    <row r="11" spans="1:8">
      <c r="A11" s="181"/>
      <c r="B11" s="297" t="s">
        <v>1948</v>
      </c>
      <c r="C11" s="297">
        <v>396578</v>
      </c>
      <c r="D11" s="297" t="s">
        <v>1949</v>
      </c>
      <c r="E11" s="297" t="s">
        <v>838</v>
      </c>
      <c r="F11" s="297" t="s">
        <v>194</v>
      </c>
      <c r="G11" s="297" t="s">
        <v>1947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1950</v>
      </c>
      <c r="W1" s="406"/>
      <c r="X1" s="406"/>
      <c r="Y1" s="103"/>
    </row>
    <row r="2" spans="1:25" s="100" customFormat="1" ht="11.25" customHeight="1">
      <c r="A2" s="104" t="s">
        <v>1951</v>
      </c>
      <c r="B2" s="104" t="s">
        <v>1952</v>
      </c>
      <c r="C2" s="104" t="s">
        <v>605</v>
      </c>
      <c r="D2" s="105" t="s">
        <v>1178</v>
      </c>
      <c r="E2" s="105" t="s">
        <v>1179</v>
      </c>
      <c r="F2" s="105" t="s">
        <v>1953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1954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 t="str">
        <f>IF(FN_MC!B469="","*",FN_MC!B469)</f>
        <v>*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 t="str">
        <f>IF(FN_MC!B471="","*",FN_MC!B471)</f>
        <v>*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TAL-TSF</v>
      </c>
      <c r="L468" s="303" t="str">
        <f>IF(FN_MC!N471="","*",FN_MC!N471)</f>
        <v>710TSF</v>
      </c>
      <c r="M468" s="110">
        <f>IF(FN_MC!J471="","*",FN_MC!J471)</f>
        <v>98</v>
      </c>
      <c r="N468" s="278">
        <f>IF(FN_MC!K471="","*",FN_MC!K471)</f>
        <v>713</v>
      </c>
      <c r="O468" s="278">
        <f>IF(FN_MC!L471="","*",FN_MC!L471)</f>
        <v>716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 t="str">
        <f>IF(FN_MC!B473="","*",FN_MC!B473)</f>
        <v>*</v>
      </c>
      <c r="G470" s="109" t="str">
        <f>IF(FN_MC!D473="","*",FN_MC!D473)</f>
        <v>W70</v>
      </c>
      <c r="H470" s="109" t="str">
        <f>IF(FN_MC!F473="","*",FN_MC!F473)</f>
        <v>PDM - PEDRA - DESCARGA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TAL-TSF</v>
      </c>
      <c r="L470" s="303">
        <f>IF(FN_MC!N473="","*",FN_MC!N473)</f>
        <v>699710</v>
      </c>
      <c r="M470" s="110">
        <f>IF(FN_MC!J473="","*",FN_MC!J473)</f>
        <v>98</v>
      </c>
      <c r="N470" s="278">
        <f>IF(FN_MC!K473="","*",FN_MC!K473)</f>
        <v>710</v>
      </c>
      <c r="O470" s="278">
        <f>IF(FN_MC!L473="","*",FN_MC!L473)</f>
        <v>708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1955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1956</v>
      </c>
      <c r="C2" s="95" t="s">
        <v>1163</v>
      </c>
      <c r="D2" s="95" t="s">
        <v>1165</v>
      </c>
      <c r="E2" s="95" t="s">
        <v>1957</v>
      </c>
      <c r="F2" s="95" t="s">
        <v>1958</v>
      </c>
      <c r="G2" s="95" t="s">
        <v>1959</v>
      </c>
      <c r="H2" s="95" t="s">
        <v>1960</v>
      </c>
      <c r="I2" s="95" t="s">
        <v>1961</v>
      </c>
      <c r="J2" s="95" t="s">
        <v>1962</v>
      </c>
      <c r="K2" s="130" t="s">
        <v>1963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TAL-TSF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W70</v>
      </c>
      <c r="E578" s="120" t="str">
        <f>IF(FN_MC!H473="","*",FN_MC!H473)</f>
        <v>*</v>
      </c>
      <c r="F578" s="136" t="str">
        <f>IF(FN_MC!M473="","*",FN_MC!M473)</f>
        <v>TAL-TSF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1964</v>
      </c>
      <c r="D5" s="408"/>
      <c r="E5" s="408"/>
      <c r="F5" s="408"/>
      <c r="G5" s="408"/>
      <c r="H5" s="408"/>
      <c r="I5" s="408"/>
      <c r="J5" s="409"/>
      <c r="K5" s="410" t="s">
        <v>1965</v>
      </c>
      <c r="L5" s="411"/>
      <c r="M5" s="411"/>
      <c r="N5" s="411"/>
      <c r="O5" s="412" t="s">
        <v>1966</v>
      </c>
      <c r="P5" s="413"/>
      <c r="Q5" s="414"/>
    </row>
    <row r="6" spans="1:17" s="93" customFormat="1" ht="15.75" customHeight="1">
      <c r="A6" s="87" t="s">
        <v>1953</v>
      </c>
      <c r="B6" s="94" t="s">
        <v>1952</v>
      </c>
      <c r="C6" s="95" t="s">
        <v>1178</v>
      </c>
      <c r="D6" s="96" t="s">
        <v>1179</v>
      </c>
      <c r="E6" s="95" t="s">
        <v>1967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1968</v>
      </c>
      <c r="M6" s="138" t="s">
        <v>628</v>
      </c>
      <c r="N6" s="139" t="s">
        <v>1173</v>
      </c>
      <c r="O6" s="233" t="s">
        <v>1216</v>
      </c>
      <c r="P6" s="152"/>
      <c r="Q6" s="182" t="s">
        <v>1969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TAL-TSF</v>
      </c>
      <c r="H560" s="149">
        <f>IF(FN_MC!K471="","*",FN_MC!K471)</f>
        <v>713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TAL-TSF</v>
      </c>
      <c r="M560" s="140">
        <f>IF(FN_MC!AP471="","*",FN_MC!AP471)</f>
        <v>713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*</v>
      </c>
      <c r="G562" s="99" t="str">
        <f>IF(FN_MC!M473="","*",FN_MC!M473)</f>
        <v>TAL-TSF</v>
      </c>
      <c r="H562" s="149">
        <f>IF(FN_MC!K473="","*",FN_MC!K473)</f>
        <v>710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TAL-TSF</v>
      </c>
      <c r="M562" s="140">
        <f>IF(FN_MC!AP473="","*",FN_MC!AP473)</f>
        <v>710</v>
      </c>
      <c r="N562" s="140" t="str">
        <f>IF(FN_MC!AM473="","*",FN_MC!AM473)</f>
        <v>TAL-TSF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2026-01-28T16:27:57Z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