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34" documentId="120_S{118792C3-22EF-5104-A093-F22BFE3913F3}" xr6:coauthVersionLast="47" xr6:coauthVersionMax="47" xr10:uidLastSave="{E6B4D05B-AF27-4FD7-9820-9509247B91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6" i="1" l="1"/>
  <c r="G766" i="1"/>
  <c r="M766" i="1" a="1"/>
  <c r="M766" i="1"/>
  <c r="N766" i="1" a="1"/>
  <c r="N766" i="1"/>
  <c r="R766" i="1"/>
  <c r="S766" i="1" a="1"/>
  <c r="S766" i="1"/>
  <c r="T766" i="1" a="1"/>
  <c r="T766" i="1"/>
  <c r="U766" i="1" a="1"/>
  <c r="U766" i="1"/>
  <c r="AJ766" i="1"/>
  <c r="AK766" i="1"/>
  <c r="AL766" i="1"/>
  <c r="AM766" i="1"/>
  <c r="AN766" i="1"/>
  <c r="AO766" i="1"/>
  <c r="AP766" i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766" i="1" l="1"/>
  <c r="G598" i="10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<sst xmlns="http://schemas.openxmlformats.org/spreadsheetml/2006/main" count="11079" uniqueCount="1852">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</sst>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X1" activePane="topRight" state="frozen"/>
      <selection pane="topRight" activeCell="AE766" sqref="AE7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e">
        <f>IF(AND(BR321&lt;1,BS321&lt;1),"Produção e Intervalo",IF(BR321&lt;1,"Intervalo",IF(BS321&lt;1,"Produção","Aderente")))</f>
        <v>#VALUE!</v>
      </c>
      <c r="BR321" s="22" t="e">
        <f>IF(OR(B321="",F321=""),"*",AY766/P321)</f>
        <v>#VALUE!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1816</v>
      </c>
      <c r="N326" s="142" t="s">
        <v>1817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1818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1819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1</v>
      </c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1820</v>
      </c>
      <c r="N333" s="142" t="s">
        <v>1821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1822</v>
      </c>
      <c r="W333" s="118" t="s">
        <v>1823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1824</v>
      </c>
      <c r="W335" s="118" t="s">
        <v>1825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1826</v>
      </c>
      <c r="N338" s="142" t="s">
        <v>1827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1828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1829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1</v>
      </c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1830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1831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A766" s="280"/>
      <c r="B766" s="160"/>
      <c r="C766" s="161" t="str">
        <f>IF(BS_CONTROLE[[#This Row],[DATA]]="","",WEEKNUM(BS_CONTROLE[[#This Row],[DATA]]))</f>
        <v/>
      </c>
      <c r="D766" s="162"/>
      <c r="E766" s="278"/>
      <c r="F766" s="279"/>
      <c r="G766" s="281" t="str">
        <f>IF(D766="","*",VLOOKUP(F766,BS_ATIVIDADE[],3,FALSE))</f>
        <v>*</v>
      </c>
      <c r="H766" s="221"/>
      <c r="I766" s="164"/>
      <c r="J766" s="282"/>
      <c r="K766" s="282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83"/>
      <c r="P766" s="283"/>
      <c r="Q766" s="166"/>
      <c r="R766" s="284" t="str">
        <f>IFERROR(_xlfn.XLOOKUP(F766, BS_ATIVIDADE[ATIVIDADE],BS_ATIVIDADE[UNIDADE] ), "*")</f>
        <v>*</v>
      </c>
      <c r="S766" s="27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7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8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86"/>
      <c r="AI766" s="216"/>
      <c r="AJ766" s="287" t="str">
        <f>IF(BS_CONTROLE[[#This Row],[Atividade]]=0, "-", BS_CONTROLE[[#This Row],[Atividade]])</f>
        <v>-</v>
      </c>
      <c r="AK766" s="288">
        <f>BS_CONTROLE[[#This Row],[Local - Partida]]</f>
        <v>0</v>
      </c>
      <c r="AL766" s="288">
        <f>BS_CONTROLE[[#This Row],[Local - Encerramento]]</f>
        <v>0</v>
      </c>
      <c r="AM766" s="289" t="str">
        <f>IF(BS_CONTROLE[[#This Row],[Entre - Estações]]=0, "-", BS_CONTROLE[[#This Row],[Entre - Estações]])</f>
        <v>-</v>
      </c>
      <c r="AN766" s="290" t="str">
        <f>IF(BS_CONTROLE[[#This Row],[SB]]=0, "-", BS_CONTROLE[[#This Row],[SB]])</f>
        <v>-</v>
      </c>
      <c r="AO766" s="291" t="str">
        <f>IF(BS_CONTROLE[[#This Row],[SUB]]=0, "-", BS_CONTROLE[[#This Row],[SUB]])</f>
        <v>-</v>
      </c>
      <c r="AP766" s="166">
        <f>BS_CONTROLE[[#This Row],[KM - Inicio]]</f>
        <v>0</v>
      </c>
      <c r="AQ766" s="291">
        <f>BS_CONTROLE[[#This Row],[KM - Inicio]]</f>
        <v>0</v>
      </c>
      <c r="AR766" s="292"/>
      <c r="AS766" s="292"/>
      <c r="AT766" s="292"/>
      <c r="AU766" s="293"/>
      <c r="AV766" s="293"/>
      <c r="AW766" s="293"/>
      <c r="AX766" s="293"/>
      <c r="AY766" s="294" t="str">
        <f>IF(D766="","*",IFERROR(IF(ISODD(COUNT(AS766:AX766)),"ERRO",SUM((AT766-AS766),(AV766-AU766),(AX766-AW766))),"ERRO"))</f>
        <v>*</v>
      </c>
      <c r="AZ766" s="295"/>
      <c r="BA766" s="296"/>
      <c r="BB766" s="284" t="str">
        <f>IFERROR(_xlfn.XLOOKUP(AI766, BS_ATIVIDADE[ATIVIDADE],BS_ATIVIDADE[UNIDADE] ), "*")</f>
        <v>*</v>
      </c>
      <c r="BC766" s="297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97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8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90">
        <f>BS_CONTROLE[[#This Row],[Responsavel pelo boletim]]</f>
        <v>0</v>
      </c>
      <c r="BG766" s="298"/>
      <c r="BH766" s="299"/>
      <c r="BI766" s="299"/>
      <c r="BJ766" s="299"/>
      <c r="BK766" s="300"/>
      <c r="BL766" s="298"/>
      <c r="BM766" s="301"/>
      <c r="BN766" s="301"/>
      <c r="BO766" s="301"/>
      <c r="BP766" s="302"/>
      <c r="BQ766" s="303" t="str">
        <f>IF(AND(BR766&lt;1,BS766&lt;1),"Produção e Intervalo",IF(BR766&lt;1,"Intervalo",IF(BS766&lt;1,"Produção","Aderente")))</f>
        <v>Aderente</v>
      </c>
      <c r="BR766" s="280" t="str">
        <f>IF(OR(B766="",F766=""),"*",AY766/P766)</f>
        <v>*</v>
      </c>
      <c r="BS766" s="280" t="str">
        <f>IF(OR(B766="",F766=""),"*",BA766/Q766)</f>
        <v>*</v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6 AY6:AY766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6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1832</v>
      </c>
      <c r="V1" s="270"/>
      <c r="W1" s="270"/>
    </row>
    <row r="2" spans="1:23" s="92" customFormat="1">
      <c r="A2" s="95" t="s">
        <v>1833</v>
      </c>
      <c r="B2" s="95" t="s">
        <v>1834</v>
      </c>
      <c r="C2" s="95" t="s">
        <v>511</v>
      </c>
      <c r="D2" s="96" t="s">
        <v>1061</v>
      </c>
      <c r="E2" s="96" t="s">
        <v>1062</v>
      </c>
      <c r="F2" s="96" t="s">
        <v>1835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1836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1838</v>
      </c>
      <c r="D5" s="272"/>
      <c r="E5" s="272"/>
      <c r="F5" s="272"/>
      <c r="G5" s="272"/>
      <c r="H5" s="272"/>
      <c r="I5" s="272"/>
      <c r="J5" s="273"/>
      <c r="K5" s="274" t="s">
        <v>1839</v>
      </c>
      <c r="L5" s="275"/>
      <c r="M5" s="275"/>
      <c r="N5" s="275"/>
      <c r="O5" s="276" t="s">
        <v>1840</v>
      </c>
      <c r="P5" s="277"/>
    </row>
    <row r="6" spans="1:16" s="82" customFormat="1" ht="15" customHeight="1">
      <c r="A6" s="74" t="s">
        <v>1835</v>
      </c>
      <c r="B6" s="83" t="s">
        <v>1834</v>
      </c>
      <c r="C6" s="84" t="s">
        <v>1061</v>
      </c>
      <c r="D6" s="85" t="s">
        <v>1062</v>
      </c>
      <c r="E6" s="84" t="s">
        <v>1841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1842</v>
      </c>
      <c r="M6" s="88" t="s">
        <v>710</v>
      </c>
      <c r="N6" s="89" t="s">
        <v>1056</v>
      </c>
      <c r="O6" s="226" t="s">
        <v>1099</v>
      </c>
      <c r="P6" s="150" t="s">
        <v>1843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1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1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1844</v>
      </c>
      <c r="C2" s="135" t="s">
        <v>1046</v>
      </c>
      <c r="D2" s="84" t="s">
        <v>1048</v>
      </c>
      <c r="E2" s="84" t="s">
        <v>1845</v>
      </c>
      <c r="F2" s="112" t="s">
        <v>1846</v>
      </c>
      <c r="G2" s="84" t="s">
        <v>1847</v>
      </c>
      <c r="H2" s="84" t="s">
        <v>1848</v>
      </c>
      <c r="I2" s="84" t="s">
        <v>1849</v>
      </c>
      <c r="J2" s="84" t="s">
        <v>1850</v>
      </c>
      <c r="K2" s="86" t="s">
        <v>1851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2025-10-24T10:29:03Z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