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51" documentId="8_{B6337239-1A00-434D-AAD0-422EA1FEB5AE}" xr6:coauthVersionLast="47" xr6:coauthVersionMax="47" xr10:uidLastSave="{4027F96C-2B6A-4271-B153-754BF03D91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32" i="1" l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<sst xmlns="http://schemas.openxmlformats.org/spreadsheetml/2006/main" count="11812" uniqueCount="1781">
  <si>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</si>
  <si>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</si>
  <si>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</si>
  <si>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</si>
  <si>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</si>
  <si>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</si>
  <si>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</si>
  <si>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</si>
  <si>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</si>
  <si>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</si>
  <si>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</si>
  <si>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</si>
  <si>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</si>
  <si>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</si>
  <si>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</si>
  <si>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</si>
  <si>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</si>
  <si>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</si>
  <si>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</si>
  <si>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</si>
  <si>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</si>
  <si>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</si>
  <si>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</si>
  <si>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</si>
  <si>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</si>
  <si>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</si>
  <si>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</si>
  <si>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</si>
  <si>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</si>
  <si>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</si>
  <si>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</si>
  <si>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</si>
  <si>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</si>
  <si>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</si>
  <si>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</si>
  <si>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</si>
  <si>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</si>
  <si>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</si>
  <si>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</si>
  <si>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</si>
  <si>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</si>
  <si>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</si>
  <si>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</si>
  <si>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</si>
  <si>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</si>
  <si>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</si>
  <si>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</si>
  <si>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</si>
  <si>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</si>
  <si>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</si>
  <si>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</si>
  <si>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</si>
  <si>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</si>
  <si>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</si>
  <si>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</si>
  <si>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</si>
  <si>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</si>
  <si>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</si>
  <si>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</si>
  <si>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</si>
  <si>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</si>
  <si>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</si>
  <si>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</si>
  <si>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</si>
  <si>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</si>
  <si>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</si>
  <si>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</si>
  <si>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</si>
  <si>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</si>
  <si>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</si>
  <si>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</si>
  <si>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</si>
  <si>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</si>
  <si>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</si>
  <si>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</si>
  <si>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</si>
  <si>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</si>
  <si>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</si>
  <si>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</si>
  <si>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</si>
  <si>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</si>
  <si>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</si>
  <si>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</si>
  <si>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</si>
  <si>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</si>
  <si>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</si>
  <si>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</si>
  <si>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</si>
  <si>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</si>
  <si>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</si>
  <si>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</si>
  <si>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</si>
  <si>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</si>
  <si>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</si>
  <si>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</si>
  <si>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</si>
  <si>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</si>
  <si>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</si>
  <si>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</si>
  <si>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</si>
  <si>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</si>
  <si>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</si>
  <si>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</si>
  <si>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</si>
  <si>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</si>
  <si>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</si>
  <si>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</si>
  <si>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</si>
  <si>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</si>
  <si>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</si>
  <si>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</si>
  <si>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</si>
  <si>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</si>
  <si>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</si>
  <si>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</si>
  <si>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</si>
  <si>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</si>
  <si>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</si>
  <si>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</si>
  <si>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</si>
  <si>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</si>
  <si>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</si>
  <si>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</si>
  <si>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</si>
  <si>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</si>
  <si>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</si>
  <si>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</si>
  <si>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</si>
  <si>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</si>
  <si>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</si>
  <si>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</si>
  <si>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</si>
  <si>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</si>
  <si>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</si>
  <si>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</si>
  <si>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</si>
  <si>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</si>
  <si>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</si>
  <si>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</si>
  <si>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</si>
  <si>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</si>
  <si>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</si>
  <si>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</si>
  <si>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</si>
  <si>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</si>
  <si>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</si>
  <si>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</si>
  <si>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</si>
  <si>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</si>
  <si>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</si>
  <si>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</si>
  <si>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</si>
  <si>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</si>
  <si>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</si>
  <si>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</si>
  <si>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</si>
  <si>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</si>
  <si>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</si>
  <si>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</si>
  <si>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</si>
  <si>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</si>
  <si>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</si>
  <si>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</si>
  <si>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</si>
  <si>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</si>
  <si>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</si>
  <si>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</si>
  <si>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</si>
  <si>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</si>
  <si>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</si>
  <si>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</si>
  <si>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</si>
  <si>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</si>
  <si>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</si>
  <si>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</si>
  <si>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</si>
  <si>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</si>
  <si>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</si>
  <si>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</si>
  <si>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</si>
  <si>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</si>
  <si>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</si>
  <si>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</si>
  <si>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</si>
  <si>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</si>
  <si>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</si>
  <si>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</si>
  <si>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</si>
  <si>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</si>
  <si>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</si>
  <si>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</si>
  <si>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</si>
  <si>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</si>
  <si>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</si>
  <si>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</si>
  <si>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</si>
  <si>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</si>
  <si>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</si>
  <si>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</si>
  <si>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</si>
  <si>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</si>
  <si>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</si>
  <si>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</si>
  <si>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</si>
  <si>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</si>
  <si>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</si>
  <si>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</si>
  <si>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</si>
  <si>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</si>
  <si>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</si>
  <si>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</si>
  <si>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</si>
  <si>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</si>
  <si>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</si>
  <si>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</si>
  <si>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</si>
  <si>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</si>
  <si>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</si>
  <si>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</si>
  <si>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</si>
  <si>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</si>
  <si>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</si>
  <si>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</si>
  <si>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</si>
  <si>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</si>
  <si>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</si>
  <si>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</si>
  <si>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</si>
  <si>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</si>
  <si>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</si>
  <si>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</si>
  <si>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</si>
  <si>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</si>
  <si>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</si>
  <si>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</si>
  <si>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</si>
  <si>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</si>
  <si>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</si>
  <si>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</si>
  <si>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</si>
  <si>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</si>
  <si>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</si>
  <si>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</si>
  <si>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</si>
  <si>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</si>
  <si>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</si>
  <si>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</si>
  <si>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</si>
  <si>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</si>
  <si>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</si>
  <si>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</si>
  <si>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</si>
  <si>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</si>
  <si>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</si>
  <si>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</si>
  <si>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</si>
  <si>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</si>
  <si>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</si>
  <si>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</si>
  <si>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</si>
  <si>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</si>
  <si>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</si>
  <si>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</si>
  <si>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</si>
  <si>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</si>
  <si>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</si>
  <si>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</si>
  <si>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</si>
  <si>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</si>
  <si>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</si>
  <si>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</si>
  <si>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</si>
  <si>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</si>
  <si>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</si>
  <si>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</si>
  <si>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</si>
  <si>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</si>
  <si>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</si>
  <si>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</si>
  <si>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</si>
  <si>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</si>
  <si>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</si>
  <si>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</si>
  <si>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</si>
  <si>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</si>
  <si>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</si>
  <si>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</si>
  <si>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</si>
  <si>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</si>
  <si>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</si>
  <si>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</si>
  <si>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</si>
  <si>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</si>
  <si>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</si>
  <si>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</si>
  <si>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</si>
  <si>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</si>
  <si>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</si>
  <si>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</si>
  <si>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</si>
  <si>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</si>
  <si>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</si>
  <si>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</si>
  <si>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</si>
  <si>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</si>
  <si>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</si>
  <si>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</si>
  <si>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</si>
  <si>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</si>
  <si>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</si>
  <si>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</si>
  <si>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</si>
  <si>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</si>
  <si>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</si>
  <si>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</si>
  <si>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</si>
  <si>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</si>
  <si>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</si>
  <si>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</si>
  <si>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</si>
  <si>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</si>
  <si>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</si>
  <si>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</si>
  <si>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</si>
  <si>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</si>
  <si>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</si>
  <si>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</si>
  <si>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</si>
  <si>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</si>
  <si>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</si>
  <si>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</si>
  <si>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</si>
  <si>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</si>
  <si>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</si>
  <si>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</si>
  <si>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</si>
  <si>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</si>
  <si>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</si>
  <si>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</si>
  <si>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</si>
  <si>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</si>
  <si>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</si>
  <si>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</si>
  <si>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</si>
  <si>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</si>
  <si>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</si>
  <si>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</si>
  <si>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</si>
  <si>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</si>
  <si>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</si>
  <si>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</si>
  <si>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</si>
  <si>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</si>
  <si>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</si>
  <si>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</si>
  <si>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</si>
  <si>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</si>
  <si>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</si>
  <si>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</si>
  <si>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</si>
  <si>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</si>
  <si>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</si>
  <si>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</si>
  <si>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</si>
  <si>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</si>
  <si>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</si>
  <si>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</si>
  <si>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</si>
  <si>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</si>
  <si>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</si>
  <si>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</si>
  <si>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</si>
  <si>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</si>
  <si>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</si>
  <si>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</si>
  <si>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</si>
  <si>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</si>
  <si>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</si>
  <si>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</si>
  <si>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</si>
  <si>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</si>
  <si>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</si>
  <si>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</si>
  <si>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</si>
  <si>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</si>
  <si>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</si>
  <si>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</si>
  <si>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</si>
  <si>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</si>
  <si>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</si>
  <si>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</si>
  <si>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</si>
  <si>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</si>
  <si>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</si>
  <si>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</si>
  <si>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</si>
  <si>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</si>
  <si>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</si>
  <si>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</si>
  <si>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</si>
  <si>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</si>
  <si>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</si>
  <si>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</si>
  <si>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</si>
  <si>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</si>
  <si>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</si>
  <si>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</si>
  <si>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</si>
  <si>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</si>
  <si>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</si>
  <si>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</si>
  <si>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</si>
  <si>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</si>
  <si>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</si>
  <si>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</si>
  <si>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</si>
  <si>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</si>
  <si>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</si>
  <si>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</si>
  <si>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</si>
  <si>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</si>
  <si>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</si>
  <si>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</si>
  <si>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</si>
  <si>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</si>
  <si>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</si>
  <si>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</si>
  <si>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</si>
  <si>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</si>
  <si>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</si>
  <si>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</si>
  <si>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</si>
  <si>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</si>
  <si>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</si>
  <si>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</si>
  <si>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</si>
  <si>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</si>
  <si>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</si>
  <si>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</si>
  <si>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</si>
  <si>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</si>
  <si>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</si>
  <si>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</si>
  <si>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</si>
  <si>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</si>
  <si>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</si>
  <si>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</si>
  <si>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</si>
  <si>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</si>
  <si>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</si>
  <si>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</si>
  <si>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</si>
  <si>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</si>
  <si>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</si>
  <si>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</si>
  <si>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</si>
  <si>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</si>
  <si>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</si>
  <si>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</si>
  <si>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</si>
  <si>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</si>
  <si>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</si>
  <si>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</si>
  <si>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</si>
  <si>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</si>
  <si>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</si>
  <si>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</si>
  <si>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</si>
  <si>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</si>
  <si>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</si>
  <si>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</si>
  <si>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</si>
  <si>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</si>
  <si>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</si>
  <si>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</si>
  <si>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</si>
  <si>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</si>
  <si>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</si>
  <si>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</si>
  <si>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</si>
  <si>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</si>
  <si>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</si>
  <si>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</si>
  <si>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</si>
  <si>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</si>
  <si>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</si>
  <si>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</si>
  <si>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</si>
  <si>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</si>
  <si>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</si>
  <si>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</si>
  <si>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</si>
  <si>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</si>
  <si>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</si>
  <si>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</si>
  <si>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</si>
  <si>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</si>
  <si>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</si>
  <si>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</si>
  <si>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</si>
  <si>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</si>
  <si>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</si>
  <si>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</si>
  <si>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</si>
  <si>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</si>
  <si>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</si>
  <si>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</si>
  <si>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</si>
  <si>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</si>
  <si>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</si>
  <si>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</si>
  <si>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</si>
  <si>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</si>
  <si>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</si>
  <si>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</si>
  <si>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</si>
  <si>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</si>
  <si>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</si>
  <si>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</si>
  <si>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</si>
  <si>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</si>
  <si>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</si>
  <si>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</si>
  <si>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</si>
  <si>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</si>
  <si>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</si>
  <si>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</si>
  <si>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</si>
  <si>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</si>
  <si>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</si>
  <si>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</si>
  <si>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</si>
  <si>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</si>
  <si>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</si>
  <si>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</si>
  <si>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</si>
  <si>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</si>
  <si>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</si>
  <si>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</si>
  <si>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</si>
  <si>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</si>
  <si>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</si>
  <si>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</si>
  <si>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</si>
  <si>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</si>
  <si>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</si>
  <si>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</si>
  <si>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</si>
  <si>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</si>
  <si>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</si>
  <si>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</si>
  <si>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</si>
  <si>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</si>
  <si>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</si>
  <si>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</si>
  <si>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</si>
  <si>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</si>
  <si>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</si>
  <si>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</si>
  <si>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</si>
  <si>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</si>
  <si>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</si>
  <si>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</si>
  <si>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</si>
  <si>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</si>
  <si>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</si>
  <si>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</si>
  <si>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</si>
  <si>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</si>
  <si>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</si>
  <si>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</si>
  <si>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</si>
  <si>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</si>
  <si>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</si>
  <si>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</si>
  <si>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</si>
  <si>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</si>
  <si>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</si>
  <si>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</si>
  <si>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</si>
  <si>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</si>
  <si>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</si>
  <si>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</si>
  <si>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</si>
  <si>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</si>
  <si>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</si>
  <si>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</si>
  <si>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</si>
  <si>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</si>
  <si>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</si>
  <si>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</si>
  <si>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</si>
  <si>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</si>
  <si>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</si>
  <si>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</si>
  <si>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</si>
  <si>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</si>
  <si>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</si>
  <si>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</si>
  <si>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</si>
  <si>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</si>
  <si>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</si>
  <si>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</si>
  <si>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</si>
  <si>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</si>
  <si>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</si>
  <si>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</si>
  <si>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</si>
  <si>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</si>
  <si>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</si>
  <si>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</si>
  <si>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</si>
  <si>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</si>
  <si>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</si>
  <si>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</si>
  <si>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</si>
  <si>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</si>
  <si>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</si>
  <si>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</si>
  <si>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</si>
  <si>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</si>
  <si>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</si>
  <si>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</si>
  <si>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</si>
  <si>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</si>
  <si>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</si>
  <si>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</si>
  <si>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</si>
  <si>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</si>
  <si>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</si>
  <si>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</si>
  <si>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</si>
  <si>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</si>
  <si>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</si>
  <si>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</si>
  <si>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</si>
  <si>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</si>
  <si>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</si>
  <si>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</si>
  <si>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</si>
  <si>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</si>
  <si>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</si>
  <si>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</si>
  <si>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</si>
  <si>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</si>
  <si>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</si>
  <si>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</si>
  <si>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</si>
  <si>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</si>
  <si>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</si>
  <si>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</si>
  <si>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</si>
  <si>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</si>
  <si>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</si>
  <si>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</si>
  <si>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</si>
  <si>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</si>
  <si>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</si>
  <si>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</si>
  <si>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</si>
  <si>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</si>
  <si>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</si>
  <si>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</si>
  <si>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</si>
  <si>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</si>
  <si>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</si>
  <si>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</si>
  <si>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</si>
  <si>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</si>
  <si>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</si>
  <si>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</si>
  <si>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</si>
  <si>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</si>
  <si>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</si>
  <si>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</si>
  <si>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</si>
  <si>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</si>
  <si>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</si>
  <si>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</si>
  <si>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</si>
  <si>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</si>
  <si>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</si>
  <si>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</si>
  <si>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</si>
  <si>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</si>
  <si>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</si>
  <si>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</si>
  <si>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</si>
  <si>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</si>
  <si>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</si>
  <si>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</si>
  <si>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</si>
  <si>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</si>
  <si>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</si>
  <si>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</si>
  <si>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</si>
  <si>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</si>
  <si>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</si>
  <si>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</si>
  <si>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</si>
  <si>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</si>
  <si>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</si>
  <si>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</si>
  <si>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</si>
  <si>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</si>
  <si>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</si>
  <si>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</si>
  <si>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</si>
  <si>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</si>
  <si>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</si>
  <si>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</si>
  <si>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</si>
  <si>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</si>
  <si>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</si>
  <si>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</si>
  <si>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</si>
  <si>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</si>
  <si>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</si>
  <si>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</si>
  <si>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</si>
  <si>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</si>
  <si>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</si>
  <si>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</si>
  <si>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</si>
  <si>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</si>
  <si>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</si>
  <si>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</si>
  <si>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</si>
  <si>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</si>
  <si>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</si>
  <si>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</si>
  <si>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</si>
  <si>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</si>
  <si>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</si>
  <si>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</si>
  <si>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</si>
  <si>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</si>
  <si>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</si>
  <si>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</si>
  <si>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</si>
  <si>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</si>
  <si>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</si>
  <si>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</si>
  <si>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</si>
  <si>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</si>
  <si>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</si>
  <si>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</si>
  <si>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</si>
  <si>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</si>
  <si>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</si>
  <si>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</si>
  <si>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</si>
  <si>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</si>
  <si>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</si>
  <si>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</si>
  <si>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</si>
  <si>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</si>
  <si>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</si>
  <si>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</si>
  <si>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</si>
  <si>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</si>
  <si>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</si>
  <si>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</si>
  <si>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</si>
  <si>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</si>
  <si>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</si>
  <si>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</si>
  <si>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</si>
  <si>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</si>
  <si>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</si>
  <si>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</si>
  <si>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</si>
  <si>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</si>
  <si>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</si>
  <si>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</si>
  <si>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</si>
  <si>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</si>
  <si>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</si>
  <si>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</si>
  <si>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</si>
  <si>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</si>
  <si>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</si>
  <si>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</si>
  <si>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</si>
  <si>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</si>
  <si>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</si>
  <si>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</si>
  <si>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</si>
  <si>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</si>
  <si>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</si>
  <si>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</si>
  <si>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</si>
  <si>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</si>
  <si>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</si>
  <si>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</si>
  <si>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</si>
  <si>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</si>
  <si>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</si>
  <si>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</si>
  <si>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</si>
  <si>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</si>
  <si>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</si>
  <si>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</si>
  <si>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</si>
  <si>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</si>
  <si>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</si>
  <si>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</si>
  <si>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</si>
  <si>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</si>
  <si>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</si>
  <si>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</si>
  <si>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</si>
  <si>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</si>
  <si>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</si>
  <si>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</si>
  <si>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</si>
  <si>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</si>
  <si>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</si>
  <si>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</si>
  <si>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</si>
  <si>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</si>
  <si>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</si>
  <si>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</si>
  <si>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</si>
  <si>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</si>
  <si>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</si>
  <si>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</si>
  <si>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</si>
  <si>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</si>
  <si>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</si>
  <si>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</si>
  <si>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</si>
  <si>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</si>
  <si>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</si>
  <si>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</si>
  <si>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</si>
  <si>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</si>
  <si>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</si>
  <si>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</si>
  <si>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</si>
  <si>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</si>
  <si>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</si>
  <si>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</si>
  <si>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</si>
  <si>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</si>
  <si>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</si>
  <si>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</si>
  <si>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</si>
  <si>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</si>
  <si>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</si>
  <si>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</si>
  <si>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</si>
  <si>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</si>
  <si>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</si>
  <si>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</si>
  <si>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</si>
  <si>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</si>
  <si>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</si>
  <si>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</si>
  <si>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</si>
  <si>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</si>
  <si>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</si>
  <si>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</si>
  <si>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</si>
  <si>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</si>
  <si>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</si>
  <si>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</si>
  <si>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</si>
  <si>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</si>
  <si>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</si>
  <si>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</si>
  <si>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</si>
  <si>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</si>
  <si>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</si>
  <si>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</si>
  <si>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</si>
  <si>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</si>
  <si>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</si>
  <si>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</si>
  <si>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</si>
  <si>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</si>
  <si>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</si>
  <si>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</si>
  <si>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</si>
  <si>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</si>
  <si>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</si>
  <si>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</si>
  <si>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</si>
  <si>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</si>
  <si>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</si>
  <si>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</si>
  <si>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</si>
  <si>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</si>
  <si>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</si>
  <si>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</si>
  <si>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</si>
  <si>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</si>
  <si>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</si>
  <si>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</si>
  <si>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</si>
  <si>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</si>
  <si>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</si>
  <si>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</si>
  <si>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</si>
  <si>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</si>
  <si>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</si>
  <si>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</si>
  <si>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</si>
  <si>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</si>
  <si>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</si>
  <si>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</si>
  <si>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</si>
  <si>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</si>
  <si>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</si>
  <si>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</si>
  <si>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</si>
  <si>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</si>
  <si>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</si>
  <si>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</si>
  <si>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</si>
  <si>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</si>
  <si>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</si>
  <si>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</si>
  <si>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</si>
  <si>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</si>
  <si>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</si>
  <si>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</si>
  <si>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</si>
  <si>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</si>
  <si>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</si>
  <si>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</si>
  <si>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</si>
  <si>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</si>
  <si>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</si>
  <si>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</si>
  <si>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</si>
  <si>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</si>
  <si>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</si>
  <si>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</si>
  <si>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</si>
  <si>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</si>
  <si>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</si>
  <si>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</si>
  <si>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</si>
  <si>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</si>
  <si>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</si>
  <si>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</si>
  <si>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</si>
  <si>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</si>
  <si>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</si>
  <si>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</si>
  <si>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</si>
  <si>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</si>
  <si>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</si>
  <si>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</si>
  <si>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</si>
  <si>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</si>
  <si>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</si>
  <si>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</si>
  <si>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</si>
  <si>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</si>
  <si>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</si>
  <si>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</si>
  <si>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</si>
  <si>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</si>
  <si>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</si>
  <si>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</si>
  <si>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</si>
  <si>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</si>
  <si>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</si>
  <si>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</si>
  <si>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</si>
  <si>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</si>
  <si>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</si>
  <si>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</si>
  <si>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</si>
  <si>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</si>
  <si>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</si>
  <si>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</si>
  <si>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</si>
  <si>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</si>
  <si>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</si>
  <si>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</si>
  <si>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</si>
  <si>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</si>
  <si>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</si>
  <si>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</si>
  <si>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</si>
  <si>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</si>
  <si>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</si>
  <si>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</si>
  <si>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</si>
  <si>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</si>
  <si>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</si>
  <si>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</si>
  <si>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</si>
  <si>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</si>
  <si>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</si>
  <si>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</si>
  <si>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</si>
  <si>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</si>
  <si>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</si>
  <si>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</si>
  <si>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</si>
  <si>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</si>
  <si>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</si>
  <si>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</si>
  <si>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</si>
  <si>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</si>
  <si>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</si>
  <si>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</si>
  <si>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</si>
  <si>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</si>
  <si>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</si>
  <si>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</si>
  <si>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</si>
  <si>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</si>
  <si>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</si>
  <si>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</si>
  <si>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</si>
  <si>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</si>
  <si>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</si>
  <si>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</si>
  <si>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</si>
  <si>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</si>
  <si>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</si>
  <si>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</si>
  <si>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</si>
  <si>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</si>
  <si>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</si>
  <si>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</si>
  <si>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</si>
  <si>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</si>
  <si>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</si>
  <si>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</si>
  <si>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</si>
  <si>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</si>
  <si>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</si>
  <si>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</si>
  <si>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</si>
  <si>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</si>
  <si>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</si>
  <si>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</si>
  <si>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</si>
  <si>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</si>
  <si>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</si>
  <si>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</si>
  <si>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</si>
  <si>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</si>
  <si>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</si>
  <si>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</si>
  <si>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</si>
  <si>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</si>
  <si>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</si>
  <si>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</si>
  <si>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</si>
  <si>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</si>
  <si>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</si>
  <si>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</si>
  <si>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</si>
  <si>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</si>
  <si>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</si>
  <si>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</si>
  <si>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</si>
  <si>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</si>
  <si>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</si>
  <si>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</si>
  <si>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</si>
  <si>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</si>
  <si>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</si>
  <si>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</si>
  <si>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</si>
  <si>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</si>
  <si>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</si>
  <si>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</si>
  <si>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</si>
  <si>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</si>
  <si>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</si>
  <si>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</si>
  <si>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</si>
  <si>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</si>
  <si>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</si>
  <si>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</si>
  <si>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</si>
  <si>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</si>
  <si>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</si>
  <si>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</si>
  <si>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</si>
  <si>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</si>
  <si>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</si>
  <si>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</si>
  <si>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</si>
  <si>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</si>
  <si>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</si>
  <si>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</si>
  <si>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</si>
  <si>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</si>
  <si>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</si>
  <si>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</si>
  <si>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</si>
  <si>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</si>
  <si>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</si>
  <si>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</si>
  <si>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</si>
  <si>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</si>
  <si>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</si>
  <si>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</si>
  <si>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</si>
  <si>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</si>
  <si>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</si>
  <si>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</si>
  <si>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</si>
  <si>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</si>
  <si>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</si>
  <si>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</si>
  <si>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</si>
  <si>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</si>
  <si>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</si>
  <si>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</si>
  <si>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</si>
  <si>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</si>
  <si>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</si>
  <si>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</si>
  <si>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</si>
  <si>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</si>
  <si>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</si>
  <si>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</si>
  <si>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</si>
  <si>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</si>
  <si>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</si>
  <si>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</si>
  <si>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</si>
  <si>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</si>
  <si>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</si>
  <si>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</si>
  <si>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</si>
  <si>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</si>
  <si>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</si>
  <si>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</si>
  <si>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</si>
  <si>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</si>
  <si>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</si>
  <si>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</si>
  <si>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</si>
  <si>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</si>
  <si>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</si>
  <si>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</si>
  <si>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</si>
  <si>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</si>
  <si>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</si>
  <si>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</si>
  <si>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</si>
  <si>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</si>
  <si>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</si>
  <si>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</si>
  <si>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</si>
  <si>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</si>
  <si>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</si>
  <si>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</si>
  <si>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</si>
  <si>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</si>
  <si>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</si>
  <si>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</si>
  <si>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</si>
  <si>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</si>
  <si>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</si>
  <si>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</si>
  <si>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</si>
  <si>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</si>
  <si>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</si>
  <si>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</si>
  <si>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</si>
  <si>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</si>
  <si>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</si>
  <si>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</si>
  <si>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</si>
  <si>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</si>
  <si>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</si>
  <si>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</si>
  <si>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</si>
  <si>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</si>
  <si>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</si>
  <si>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</si>
  <si>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</si>
  <si>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</si>
  <si>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</si>
  <si>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</si>
  <si>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</si>
  <si>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</si>
  <si>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</si>
  <si>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</si>
  <si>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</si>
  <si>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</si>
  <si>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</si>
  <si>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</si>
  <si>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</si>
  <si>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</si>
  <si>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</si>
  <si>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</si>
  <si>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</si>
  <si>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</si>
  <si>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</si>
  <si>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</si>
  <si>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</si>
  <si>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</si>
  <si>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</si>
  <si>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</si>
  <si>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</si>
  <si>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</si>
  <si>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</si>
  <si>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</si>
  <si>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</si>
  <si>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</si>
  <si>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</si>
  <si>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</si>
  <si>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</si>
  <si>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</si>
  <si>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</si>
  <si>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</si>
  <si>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</si>
  <si>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</si>
  <si>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</si>
  <si>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</si>
  <si>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</si>
  <si>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</si>
  <si>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</si>
  <si>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</si>
  <si>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</si>
  <si>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</si>
  <si>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</si>
  <si>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</si>
  <si>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</si>
  <si>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</si>
  <si>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</si>
  <si>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</si>
  <si>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</si>
  <si>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</si>
  <si>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</si>
  <si>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</si>
  <si>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</si>
  <si>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</si>
  <si>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</si>
  <si>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</si>
  <si>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</si>
  <si>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</si>
  <si>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</si>
  <si>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</si>
  <si>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</si>
  <si>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</si>
  <si>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</si>
  <si>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</si>
  <si>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</si>
  <si>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</si>
  <si>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</si>
  <si>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</si>
  <si>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</si>
  <si>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</si>
  <si>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</si>
  <si>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</si>
  <si>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</si>
  <si>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</si>
  <si>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</si>
  <si>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</si>
  <si>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</si>
  <si>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</si>
  <si>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</si>
  <si>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</si>
  <si>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</si>
  <si>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</si>
  <si>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</si>
  <si>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</si>
  <si>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</si>
  <si>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</si>
  <si>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</si>
  <si>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</si>
  <si>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</si>
  <si>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</si>
  <si>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</si>
  <si>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</si>
  <si>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</si>
  <si>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</si>
  <si>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</si>
  <si>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</si>
  <si>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</si>
  <si>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</si>
  <si>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</si>
  <si>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</si>
  <si>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</si>
  <si>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</si>
  <si>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</si>
  <si>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</si>
  <si>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</si>
  <si>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</si>
  <si>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</si>
  <si>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</si>
  <si>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</si>
  <si>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</si>
  <si>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</si>
  <si>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</si>
  <si>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</si>
  <si>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</si>
  <si>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</si>
  <si>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</si>
  <si>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</si>
  <si>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</si>
  <si>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</si>
  <si>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</si>
  <si>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</si>
  <si>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</si>
  <si>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</si>
  <si>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</si>
  <si>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</si>
  <si>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</si>
  <si>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</si>
  <si>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</si>
  <si>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</si>
  <si>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</si>
  <si>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</si>
  <si>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</si>
  <si>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</si>
  <si>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</si>
  <si>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</si>
  <si>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</si>
  <si>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</si>
  <si>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</si>
  <si>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</si>
  <si>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</si>
  <si>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</si>
  <si>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</si>
  <si>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</si>
  <si>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</si>
  <si>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</si>
  <si>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</si>
  <si>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</si>
  <si>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</si>
  <si>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</si>
  <si>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</si>
  <si>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</si>
  <si>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</si>
  <si>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</si>
  <si>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</si>
  <si>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</si>
  <si>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</si>
  <si>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</si>
  <si>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</si>
  <si>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</si>
  <si>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</si>
  <si>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</si>
  <si>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</si>
  <si>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</si>
  <si>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</si>
  <si>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</si>
  <si>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</si>
  <si>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</si>
  <si>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</si>
  <si>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</si>
  <si>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</si>
  <si>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</si>
  <si>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</si>
  <si>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</si>
  <si>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</si>
  <si>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</si>
  <si>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</si>
  <si>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</si>
  <si>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</si>
  <si>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</si>
  <si>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</si>
  <si>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</si>
  <si>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</si>
  <si>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</si>
  <si>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</si>
  <si>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</si>
  <si>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</si>
  <si>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</si>
  <si>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</si>
  <si>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</si>
  <si>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</si>
  <si>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</si>
  <si>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</si>
  <si>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</si>
  <si>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</si>
  <si>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</si>
  <si>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</si>
  <si>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</si>
  <si>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</si>
  <si>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</si>
  <si>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</si>
  <si>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</si>
  <si>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</si>
  <si>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</si>
  <si>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</si>
  <si>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</si>
  <si>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</si>
  <si>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</si>
  <si>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</si>
  <si>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</si>
  <si>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</si>
  <si>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</si>
  <si>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</si>
  <si>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</si>
  <si>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</si>
  <si>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</si>
  <si>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</si>
  <si>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</si>
  <si>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</si>
  <si>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</si>
  <si>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</si>
  <si>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</si>
  <si>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</si>
  <si>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</si>
  <si>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</si>
  <si>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</si>
  <si>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</si>
  <si>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</si>
  <si>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</si>
  <si>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</si>
  <si>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</si>
  <si>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</si>
  <si>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</si>
  <si>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</si>
  <si>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</si>
  <si>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</si>
  <si>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</si>
  <si>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</si>
  <si>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</si>
  <si>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</si>
  <si>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</si>
  <si>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</si>
  <si>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</si>
  <si>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</si>
  <si>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</si>
  <si>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</si>
  <si>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</si>
  <si>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</si>
  <si>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</si>
  <si>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</si>
  <si>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</si>
  <si>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</si>
  <si>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</si>
  <si>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</si>
  <si>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</si>
  <si>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</si>
  <si>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</si>
  <si>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</si>
  <si>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</si>
  <si>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</si>
  <si>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</si>
  <si>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</si>
  <si>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</si>
  <si>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</si>
  <si>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</si>
  <si>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</si>
  <si>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</si>
  <si>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</si>
  <si>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</si>
  <si>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</si>
  <si>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</si>
  <si>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</si>
  <si>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</si>
  <si>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</si>
  <si>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</si>
  <si>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</si>
  <si>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</si>
  <si>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</si>
  <si>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</si>
  <si>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</si>
  <si>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</si>
  <si>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</si>
  <si>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</si>
  <si>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</si>
  <si>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</si>
  <si>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</si>
  <si>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</si>
  <si>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</si>
  <si>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</si>
  <si>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</si>
  <si>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</si>
  <si>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</si>
  <si>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</si>
  <si>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</si>
  <si>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</si>
  <si>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</si>
  <si>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</si>
  <si>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</si>
  <si>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</si>
  <si>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</si>
  <si>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</si>
  <si>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</si>
  <si>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</si>
  <si>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</si>
  <si>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</si>
  <si>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</si>
  <si>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</si>
  <si>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</si>
  <si>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</si>
  <si>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</si>
  <si>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</si>
  <si>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</si>
  <si>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</si>
  <si>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</si>
  <si>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</si>
  <si>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</si>
  <si>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</si>
  <si>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</si>
  <si>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</si>
  <si>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</si>
  <si>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</si>
  <si>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</si>
  <si>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</si>
  <si>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</si>
  <si>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</si>
  <si>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</si>
  <si>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</si>
  <si>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</si>
  <si>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</si>
  <si>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</si>
  <si>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</si>
  <si>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</si>
  <si>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</si>
  <si>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</si>
  <si>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</si>
  <si>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</si>
  <si>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</si>
  <si>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</si>
  <si>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</si>
  <si>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</si>
  <si>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</si>
  <si>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</si>
  <si>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</si>
  <si>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</si>
  <si>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</si>
  <si>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</si>
  <si>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</si>
  <si>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</si>
  <si>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</si>
  <si>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</si>
  <si>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</si>
  <si>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</si>
  <si>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</si>
  <si>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</si>
  <si>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</si>
  <si>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</si>
  <si>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</si>
  <si>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</si>
  <si>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</si>
  <si>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</si>
  <si>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</si>
  <si>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</si>
  <si>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</si>
  <si>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</si>
  <si>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</si>
  <si>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</si>
  <si>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</si>
  <si>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</si>
  <si>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</si>
  <si>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</si>
  <si>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</si>
  <si>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</si>
  <si>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</si>
  <si>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</si>
  <si>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</si>
  <si>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</si>
  <si>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</si>
  <si>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</si>
  <si>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</si>
  <si>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</si>
  <si>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</si>
  <si>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</si>
  <si>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</si>
  <si>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</si>
  <si>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</si>
  <si>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</si>
  <si>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</si>
  <si>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</si>
  <si>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</si>
  <si>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</si>
  <si>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</si>
  <si>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</si>
  <si>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</si>
  <si>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</si>
  <si>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</si>
  <si>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</si>
  <si>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</si>
  <si>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</si>
  <si>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</si>
  <si>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</si>
  <si>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</si>
  <si>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</si>
  <si>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</si>
  <si>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</si>
  <si>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</si>
  <si>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</si>
  <si>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</si>
  <si>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</si>
  <si>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</si>
  <si>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</si>
  <si>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</si>
  <si>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</si>
  <si>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</si>
  <si>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</si>
  <si>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</si>
  <si>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</si>
  <si>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</si>
  <si>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</si>
  <si>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</si>
  <si>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</si>
  <si>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</si>
  <si>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</si>
  <si>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</si>
  <si>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</si>
  <si>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</si>
  <si>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</si>
  <si>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</si>
  <si>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</si>
  <si>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</si>
  <si>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</si>
  <si>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</si>
  <si>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</si>
  <si>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</si>
  <si>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</si>
  <si>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</si>
  <si>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</si>
  <si>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</si>
  <si>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</si>
  <si>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</si>
  <si>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</si>
  <si>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</si>
  <si>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</si>
  <si>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</si>
  <si>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</si>
  <si>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</si>
  <si>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</si>
  <si>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</si>
  <si>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</si>
  <si>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</si>
  <si>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</si>
  <si>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</si>
  <si>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</si>
  <si>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</si>
  <si>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</si>
  <si>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</si>
  <si>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</si>
  <si>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</si>
  <si>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</si>
  <si>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</si>
  <si>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</si>
  <si>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</si>
  <si>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</si>
  <si>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</si>
  <si>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</si>
  <si>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</si>
  <si>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</si>
  <si>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</si>
  <si>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</si>
  <si>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</si>
  <si>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</si>
  <si>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</si>
  <si>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</si>
  <si>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</si>
  <si>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</si>
  <si>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</si>
  <si>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</si>
  <si>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</si>
  <si>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</si>
  <si>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</si>
  <si>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</si>
  <si>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</si>
  <si>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</si>
  <si>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</si>
  <si>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</si>
  <si>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</si>
  <si>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</si>
  <si>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</si>
  <si>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</si>
  <si>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</si>
  <si>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</si>
  <si>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</si>
  <si>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</si>
  <si>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</si>
  <si>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</si>
  <si>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</si>
  <si>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</si>
  <si>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</si>
  <si>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</si>
  <si>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</si>
  <si>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</si>
  <si>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</si>
  <si>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</si>
  <si>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</si>
  <si>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</si>
  <si>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</si>
  <si>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</si>
  <si>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</si>
  <si>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</si>
  <si>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</si>
  <si>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</si>
  <si>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</si>
  <si>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</si>
  <si>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</si>
  <si>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 xml:space="preserve">Aguardando retorno do N0C3 para vinculação de unidade de antena na locomotiva . Enviado MC1 12h02 / 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</si>
  <si>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</si>
  <si>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</si>
  <si>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</si>
  <si>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</si>
  <si>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</si>
  <si>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</si>
  <si>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</si>
  <si>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</si>
  <si>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</si>
  <si>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</si>
  <si>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</si>
  <si>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</si>
  <si>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Foi instalado RDC, porém RDC não está reconhecendo a via /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</si>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</sst>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K522" activePane="bottomRight" state="frozen"/>
      <selection pane="bottomRight" activeCell="AS542" sqref="AS5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 t="s">
        <v>687</v>
      </c>
      <c r="BN519" s="15" t="s">
        <v>717</v>
      </c>
      <c r="BO519" s="165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>SuperExecução</v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 t="s">
        <v>1683</v>
      </c>
      <c r="BL522" s="188"/>
      <c r="BM522" s="182"/>
      <c r="BN522" s="182"/>
      <c r="BO522" s="165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1687</v>
      </c>
      <c r="BK524" s="17" t="s">
        <v>1687</v>
      </c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>
        <v>0</v>
      </c>
      <c r="AS526" s="274">
        <v>0</v>
      </c>
      <c r="AT526" s="274">
        <v>0</v>
      </c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7" t="s">
        <v>994</v>
      </c>
      <c r="BK526" s="17" t="s">
        <v>1689</v>
      </c>
      <c r="BL526" s="16"/>
      <c r="BM526" s="15" t="s">
        <v>687</v>
      </c>
      <c r="BN526" s="15" t="s">
        <v>717</v>
      </c>
      <c r="BO526" s="165" t="s">
        <v>780</v>
      </c>
      <c r="BP526" s="18" t="s">
        <v>1689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1691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>
        <v>0.43958333333333333</v>
      </c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1692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1693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3" t="s">
        <v>195</v>
      </c>
      <c r="AL528" s="273" t="str">
        <f>IF(BS_CONTROLE[[#This Row],[Local - Encerramento]]=0, "-", BS_CONTROLE[[#This Row],[Local - Encerramento]])</f>
        <v>ZEM1302</v>
      </c>
      <c r="AM528" s="273" t="s">
        <v>1694</v>
      </c>
      <c r="AN528" s="273" t="s">
        <v>1695</v>
      </c>
      <c r="AO528" s="254">
        <f>IF(BS_CONTROLE[[#This Row],[SUB]]=0, "-", BS_CONTROLE[[#This Row],[SUB]])</f>
        <v>55</v>
      </c>
      <c r="AP528" s="255">
        <v>102</v>
      </c>
      <c r="AQ528" s="255" t="s">
        <v>317</v>
      </c>
      <c r="AR528" s="274">
        <v>0.39027777777777778</v>
      </c>
      <c r="AS528" s="274">
        <v>0</v>
      </c>
      <c r="AT528" s="274">
        <v>4.1666666666666664E-2</v>
      </c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7" t="s">
        <v>1696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>
        <v>0</v>
      </c>
      <c r="AS529" s="274">
        <v>0</v>
      </c>
      <c r="AT529" s="274">
        <v>0</v>
      </c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7" t="s">
        <v>1697</v>
      </c>
      <c r="BK529" s="17" t="s">
        <v>1697</v>
      </c>
      <c r="BL529" s="16"/>
      <c r="BM529" s="15" t="s">
        <v>687</v>
      </c>
      <c r="BN529" s="15" t="s">
        <v>708</v>
      </c>
      <c r="BO529" s="165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>
        <v>0</v>
      </c>
      <c r="AS530" s="274">
        <v>0</v>
      </c>
      <c r="AT530" s="274">
        <v>0</v>
      </c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7" t="s">
        <v>1698</v>
      </c>
      <c r="BK530" s="17" t="s">
        <v>1699</v>
      </c>
      <c r="BL530" s="16"/>
      <c r="BM530" s="182" t="s">
        <v>676</v>
      </c>
      <c r="BN530" s="182" t="s">
        <v>699</v>
      </c>
      <c r="BO530" s="165" t="s">
        <v>763</v>
      </c>
      <c r="BP530" s="18" t="s">
        <v>1698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>W9746014</v>
      </c>
      <c r="B532" s="168">
        <v>46014</v>
      </c>
      <c r="C532" s="8"/>
      <c r="D532" s="52" t="s">
        <v>557</v>
      </c>
      <c r="E532" s="286">
        <v>526</v>
      </c>
      <c r="F532" s="172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4" t="s">
        <v>1700</v>
      </c>
      <c r="N532" s="204" t="s">
        <v>1701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1" t="str">
        <f>IFERROR(_xlfn.XLOOKUP(J532, BASE_MAPA!$D$2:$D$260, BASE_MAPA!$I$2:$I$260), "ERRO")</f>
        <v>ZKE</v>
      </c>
      <c r="V532" s="269" t="s">
        <v>1452</v>
      </c>
      <c r="W532" s="173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3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3" t="str">
        <f>IF(BS_CONTROLE[[#This Row],[Local - Partida]]=0, "-", BS_CONTROLE[[#This Row],[Local - Partida]])</f>
        <v>ZEM1</v>
      </c>
      <c r="AL532" s="273" t="str">
        <f>IF(BS_CONTROLE[[#This Row],[Local - Encerramento]]=0, "-", BS_CONTROLE[[#This Row],[Local - Encerramento]])</f>
        <v>ZKEZGA1</v>
      </c>
      <c r="AM532" s="273" t="str">
        <f>IF(BS_CONTROLE[[#This Row],[Entre - Estações]]=0, "-", BS_CONTROLE[[#This Row],[Entre - Estações]])</f>
        <v>ZEM-ZKEZGA</v>
      </c>
      <c r="AN532" s="273" t="str">
        <f>IF(BS_CONTROLE[[#This Row],[SB]]=0, "-", BS_CONTROLE[[#This Row],[SB]])</f>
        <v>ZEMZKEZGA</v>
      </c>
      <c r="AO532" s="254">
        <f>IF(BS_CONTROLE[[#This Row],[SUB]]=0, "-", BS_CONTROLE[[#This Row],[SUB]])</f>
        <v>48</v>
      </c>
      <c r="AP532" s="255">
        <f>IF(BS_CONTROLE[[#This Row],[KM - Inicio]]=0, "-", BS_CONTROLE[[#This Row],[KM - Inicio]])</f>
        <v>132</v>
      </c>
      <c r="AQ532" s="255" t="str">
        <f>IF(BS_CONTROLE[[#This Row],[KM - Fim]]=0, "-", BS_CONTROLE[[#This Row],[KM - Fim]])</f>
        <v>-</v>
      </c>
      <c r="AR532" s="274">
        <v>0.375</v>
      </c>
      <c r="AS532" s="274">
        <v>0</v>
      </c>
      <c r="AT532" s="274">
        <v>4.1666666666666664E-2</v>
      </c>
      <c r="AU532" s="237"/>
      <c r="AV532" s="237"/>
      <c r="AW532" s="237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3" t="str">
        <f>IFERROR(_xlfn.XLOOKUP(AO532, BASE_MAPA!$D$2:$D$260, BASE_MAPA!$I$2:$I$260), "ERRO")</f>
        <v>ZKE</v>
      </c>
      <c r="BF532" s="256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7" t="s">
        <v>1702</v>
      </c>
      <c r="BK532" s="17" t="s">
        <v>1702</v>
      </c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1703</v>
      </c>
      <c r="BK533" s="17" t="s">
        <v>1704</v>
      </c>
      <c r="BL533" s="16"/>
      <c r="BM533" s="15" t="s">
        <v>697</v>
      </c>
      <c r="BN533" s="15" t="s">
        <v>697</v>
      </c>
      <c r="BO533" s="165" t="s">
        <v>1705</v>
      </c>
      <c r="BP533" s="18" t="s">
        <v>1704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1703</v>
      </c>
      <c r="BK534" s="17" t="s">
        <v>1704</v>
      </c>
      <c r="BL534" s="16"/>
      <c r="BM534" s="15" t="s">
        <v>697</v>
      </c>
      <c r="BN534" s="15" t="s">
        <v>697</v>
      </c>
      <c r="BO534" s="165" t="s">
        <v>1705</v>
      </c>
      <c r="BP534" s="18" t="s">
        <v>1704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1703</v>
      </c>
      <c r="BK535" s="17" t="s">
        <v>1704</v>
      </c>
      <c r="BL535" s="16"/>
      <c r="BM535" s="15" t="s">
        <v>697</v>
      </c>
      <c r="BN535" s="15" t="s">
        <v>697</v>
      </c>
      <c r="BO535" s="165" t="s">
        <v>1705</v>
      </c>
      <c r="BP535" s="18" t="s">
        <v>1704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1706</v>
      </c>
      <c r="N537" s="204" t="s">
        <v>1707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1708</v>
      </c>
      <c r="BK537" s="17" t="s">
        <v>1708</v>
      </c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1709</v>
      </c>
      <c r="BK538" s="17" t="s">
        <v>1709</v>
      </c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1710</v>
      </c>
      <c r="BK539" s="17" t="s">
        <v>1710</v>
      </c>
      <c r="BL539" s="16"/>
      <c r="BM539" s="15" t="s">
        <v>687</v>
      </c>
      <c r="BN539" s="15" t="s">
        <v>717</v>
      </c>
      <c r="BO539" s="165"/>
      <c r="BP539" s="18" t="s">
        <v>1710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>
        <v>0</v>
      </c>
      <c r="AT540" s="274">
        <v>0</v>
      </c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7" t="s">
        <v>1711</v>
      </c>
      <c r="BK540" s="17" t="s">
        <v>1711</v>
      </c>
      <c r="BL540" s="16"/>
      <c r="BM540" s="15" t="s">
        <v>697</v>
      </c>
      <c r="BN540" s="15" t="s">
        <v>697</v>
      </c>
      <c r="BO540" s="165" t="s">
        <v>697</v>
      </c>
      <c r="BP540" s="18" t="s">
        <v>1711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>
        <v>0</v>
      </c>
      <c r="AS541" s="274">
        <v>0</v>
      </c>
      <c r="AT541" s="274">
        <v>0</v>
      </c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>
        <v>0</v>
      </c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>
        <v>0</v>
      </c>
      <c r="AS543" s="274">
        <v>0</v>
      </c>
      <c r="AT543" s="274">
        <v>0</v>
      </c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7" t="s">
        <v>1712</v>
      </c>
      <c r="BK543" s="17" t="s">
        <v>1712</v>
      </c>
      <c r="BL543" s="16"/>
      <c r="BM543" s="182" t="s">
        <v>683</v>
      </c>
      <c r="BN543" s="182" t="s">
        <v>714</v>
      </c>
      <c r="BO543" s="165" t="s">
        <v>772</v>
      </c>
      <c r="BP543" s="18" t="s">
        <v>1712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165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165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165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165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165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165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165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165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165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165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165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165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165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165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165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165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165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165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165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165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165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165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165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165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165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165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165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165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165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165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1713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1714</v>
      </c>
      <c r="E3" s="318" t="s">
        <v>1715</v>
      </c>
      <c r="F3" s="318" t="s">
        <v>1716</v>
      </c>
      <c r="G3" s="323" t="s">
        <v>1717</v>
      </c>
      <c r="H3" s="318" t="s">
        <v>1718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1719</v>
      </c>
      <c r="E5" s="320">
        <v>46013</v>
      </c>
      <c r="F5" s="319">
        <v>7000</v>
      </c>
      <c r="G5" s="324" t="s">
        <v>1720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1721</v>
      </c>
      <c r="G6" s="324" t="s">
        <v>1720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1722</v>
      </c>
      <c r="G7" s="325" t="s">
        <v>1723</v>
      </c>
      <c r="H7" s="321" t="s">
        <v>1724</v>
      </c>
    </row>
    <row r="8" spans="3:8">
      <c r="C8" s="319" t="s">
        <v>543</v>
      </c>
      <c r="D8" s="319">
        <v>7663</v>
      </c>
      <c r="E8" s="320">
        <v>46008</v>
      </c>
      <c r="F8" s="319" t="s">
        <v>1725</v>
      </c>
      <c r="G8" s="324" t="s">
        <v>1726</v>
      </c>
      <c r="H8" s="319" t="s">
        <v>1727</v>
      </c>
    </row>
    <row r="9" spans="3:8">
      <c r="C9" s="319" t="s">
        <v>463</v>
      </c>
      <c r="D9" s="319" t="s">
        <v>1728</v>
      </c>
      <c r="E9" s="320">
        <v>45993</v>
      </c>
      <c r="F9" s="319">
        <v>12000</v>
      </c>
      <c r="G9" s="324" t="s">
        <v>1729</v>
      </c>
      <c r="H9" s="319"/>
    </row>
    <row r="10" spans="3:8" ht="29.25">
      <c r="C10" s="319" t="s">
        <v>463</v>
      </c>
      <c r="D10" s="319" t="s">
        <v>1730</v>
      </c>
      <c r="E10" s="320">
        <v>45993</v>
      </c>
      <c r="F10" s="319">
        <v>9000</v>
      </c>
      <c r="G10" s="324" t="s">
        <v>1731</v>
      </c>
      <c r="H10" s="319"/>
    </row>
    <row r="11" spans="3:8" ht="29.25">
      <c r="C11" s="319" t="s">
        <v>463</v>
      </c>
      <c r="D11" s="319" t="s">
        <v>1732</v>
      </c>
      <c r="E11" s="320">
        <v>45993</v>
      </c>
      <c r="F11" s="319">
        <v>10000</v>
      </c>
      <c r="G11" s="324" t="s">
        <v>1731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1733</v>
      </c>
      <c r="G12" s="324" t="s">
        <v>1734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1735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1736</v>
      </c>
      <c r="C4" s="323" t="s">
        <v>1737</v>
      </c>
      <c r="D4" s="323" t="s">
        <v>1738</v>
      </c>
      <c r="E4" s="323" t="s">
        <v>1739</v>
      </c>
      <c r="F4" s="323" t="s">
        <v>8</v>
      </c>
      <c r="G4" s="323" t="s">
        <v>1740</v>
      </c>
    </row>
    <row r="5" spans="2:8">
      <c r="B5" s="326" t="s">
        <v>1153</v>
      </c>
      <c r="C5" s="326">
        <v>314978</v>
      </c>
      <c r="D5" s="326" t="s">
        <v>1741</v>
      </c>
      <c r="E5" s="326" t="s">
        <v>541</v>
      </c>
      <c r="F5" s="326" t="s">
        <v>101</v>
      </c>
      <c r="G5" s="327">
        <v>46143</v>
      </c>
    </row>
    <row r="6" spans="2:8">
      <c r="B6" s="326" t="s">
        <v>1742</v>
      </c>
      <c r="C6" s="326">
        <v>256790</v>
      </c>
      <c r="D6" s="326" t="s">
        <v>1743</v>
      </c>
      <c r="E6" s="326" t="s">
        <v>541</v>
      </c>
      <c r="F6" s="326" t="s">
        <v>1744</v>
      </c>
      <c r="G6" s="327">
        <v>45992</v>
      </c>
    </row>
    <row r="7" spans="2:8">
      <c r="B7" s="326" t="s">
        <v>1745</v>
      </c>
      <c r="C7" s="326">
        <v>265193</v>
      </c>
      <c r="D7" s="326" t="s">
        <v>1746</v>
      </c>
      <c r="E7" s="326" t="s">
        <v>542</v>
      </c>
      <c r="F7" s="326" t="s">
        <v>1500</v>
      </c>
      <c r="G7" s="326" t="s">
        <v>1747</v>
      </c>
    </row>
    <row r="8" spans="2:8">
      <c r="B8" s="326" t="s">
        <v>1748</v>
      </c>
      <c r="C8" s="326">
        <v>293716</v>
      </c>
      <c r="D8" s="326" t="s">
        <v>1749</v>
      </c>
      <c r="E8" s="326" t="s">
        <v>542</v>
      </c>
      <c r="F8" s="326" t="s">
        <v>1500</v>
      </c>
      <c r="G8" s="327">
        <v>46204</v>
      </c>
    </row>
    <row r="9" spans="2:8">
      <c r="B9" s="326" t="s">
        <v>1750</v>
      </c>
      <c r="C9" s="326">
        <v>257258</v>
      </c>
      <c r="D9" s="326" t="s">
        <v>1751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1752</v>
      </c>
      <c r="C10" s="326">
        <v>371147</v>
      </c>
      <c r="D10" s="326" t="s">
        <v>1753</v>
      </c>
      <c r="E10" s="326" t="s">
        <v>543</v>
      </c>
      <c r="F10" s="326" t="s">
        <v>144</v>
      </c>
      <c r="G10" s="326" t="s">
        <v>1747</v>
      </c>
    </row>
    <row r="11" spans="2:8">
      <c r="B11" s="326" t="s">
        <v>1754</v>
      </c>
      <c r="C11" s="326">
        <v>259230</v>
      </c>
      <c r="D11" s="326" t="s">
        <v>1755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1756</v>
      </c>
      <c r="C12" s="326">
        <v>370705</v>
      </c>
      <c r="D12" s="326"/>
      <c r="E12" s="326" t="s">
        <v>543</v>
      </c>
      <c r="F12" s="326" t="s">
        <v>144</v>
      </c>
      <c r="G12" s="326" t="s">
        <v>1747</v>
      </c>
    </row>
    <row r="13" spans="2:8">
      <c r="B13" s="326" t="s">
        <v>1757</v>
      </c>
      <c r="C13" s="326">
        <v>258542</v>
      </c>
      <c r="D13" s="326" t="s">
        <v>1758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1759</v>
      </c>
      <c r="C14" s="326">
        <v>257050</v>
      </c>
      <c r="D14" s="326" t="s">
        <v>1760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1761</v>
      </c>
      <c r="W1" s="391"/>
      <c r="X1" s="391"/>
      <c r="Y1" s="104"/>
    </row>
    <row r="2" spans="1:25" s="101" customFormat="1" ht="11.25" customHeight="1">
      <c r="A2" s="105" t="s">
        <v>1762</v>
      </c>
      <c r="B2" s="105" t="s">
        <v>1763</v>
      </c>
      <c r="C2" s="105" t="s">
        <v>313</v>
      </c>
      <c r="D2" s="106" t="s">
        <v>874</v>
      </c>
      <c r="E2" s="106" t="s">
        <v>875</v>
      </c>
      <c r="F2" s="106" t="s">
        <v>1764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1765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31" t="str">
        <f>IF(SP_SUL!N532="","*",SP_SUL!N532)</f>
        <v>ZEMZKEZGA</v>
      </c>
      <c r="M530" s="111">
        <f>IF(SP_SUL!J532="","*",SP_SUL!J532)</f>
        <v>48</v>
      </c>
      <c r="N530" s="265">
        <f>IF(SP_SUL!K532="","*",SP_SUL!K532)</f>
        <v>132</v>
      </c>
      <c r="O530" s="265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1766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1767</v>
      </c>
      <c r="D5" s="393"/>
      <c r="E5" s="393"/>
      <c r="F5" s="393"/>
      <c r="G5" s="393"/>
      <c r="H5" s="393"/>
      <c r="I5" s="393"/>
      <c r="J5" s="394"/>
      <c r="K5" s="395" t="s">
        <v>1768</v>
      </c>
      <c r="L5" s="396"/>
      <c r="M5" s="396"/>
      <c r="N5" s="396"/>
      <c r="O5" s="397" t="s">
        <v>1769</v>
      </c>
      <c r="P5" s="398"/>
      <c r="Q5" s="399"/>
    </row>
    <row r="6" spans="1:17" s="94" customFormat="1" ht="15.75" customHeight="1">
      <c r="A6" s="88" t="s">
        <v>1764</v>
      </c>
      <c r="B6" s="95" t="s">
        <v>1763</v>
      </c>
      <c r="C6" s="96" t="s">
        <v>874</v>
      </c>
      <c r="D6" s="97" t="s">
        <v>875</v>
      </c>
      <c r="E6" s="96" t="s">
        <v>1770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1771</v>
      </c>
      <c r="M6" s="139" t="s">
        <v>335</v>
      </c>
      <c r="N6" s="140" t="s">
        <v>869</v>
      </c>
      <c r="O6" s="241" t="s">
        <v>912</v>
      </c>
      <c r="P6" s="157"/>
      <c r="Q6" s="193" t="s">
        <v>1772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4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4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1773</v>
      </c>
      <c r="C2" s="96" t="s">
        <v>859</v>
      </c>
      <c r="D2" s="96" t="s">
        <v>861</v>
      </c>
      <c r="E2" s="96" t="s">
        <v>1774</v>
      </c>
      <c r="F2" s="96" t="s">
        <v>1775</v>
      </c>
      <c r="G2" s="96" t="s">
        <v>1776</v>
      </c>
      <c r="H2" s="96" t="s">
        <v>1777</v>
      </c>
      <c r="I2" s="96" t="s">
        <v>1778</v>
      </c>
      <c r="J2" s="96" t="s">
        <v>1779</v>
      </c>
      <c r="K2" s="131" t="s">
        <v>1780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2025-12-23T15:06:19Z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