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30" documentId="8_{B6337239-1A00-434D-AAD0-422EA1FEB5AE}" xr6:coauthVersionLast="47" xr6:coauthVersionMax="47" xr10:uidLastSave="{FA21F691-8F74-47FB-87F9-3828F76C5D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<sst xmlns="http://schemas.openxmlformats.org/spreadsheetml/2006/main" count="5262" uniqueCount="1219">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</sst>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80" activePane="bottomRight" state="frozen"/>
      <selection pane="bottomRight" activeCell="BA89" sqref="BA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4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6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>SuperExecução</v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1104</v>
      </c>
      <c r="W87" s="174" t="s">
        <v>1105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6" t="s">
        <v>764</v>
      </c>
      <c r="BP87" s="381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6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6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6" t="str">
        <f t="shared" si="12"/>
        <v>OKOK</v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 t="s">
        <v>686</v>
      </c>
      <c r="BN97" s="15" t="s">
        <v>686</v>
      </c>
      <c r="BO97" s="166" t="s">
        <v>686</v>
      </c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>OKOK</v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 t="s">
        <v>686</v>
      </c>
      <c r="BN98" s="15" t="s">
        <v>686</v>
      </c>
      <c r="BO98" s="166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6" t="str">
        <f t="shared" si="12"/>
        <v>OKOK</v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 t="s">
        <v>686</v>
      </c>
      <c r="BN101" s="15" t="s">
        <v>686</v>
      </c>
      <c r="BO101" s="166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6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>N5945996</v>
      </c>
      <c r="B106" s="172">
        <v>45996</v>
      </c>
      <c r="C106" s="8">
        <f>IF(BS_CONTROLE[[#This Row],[DATA]]="","",WEEKNUM(BS_CONTROLE[[#This Row],[DATA]]))</f>
        <v>49</v>
      </c>
      <c r="D106" s="52" t="s">
        <v>1138</v>
      </c>
      <c r="E106" s="315">
        <v>103</v>
      </c>
      <c r="F106" s="173" t="s">
        <v>331</v>
      </c>
      <c r="G106" s="9" t="str">
        <f>IF(D106="","*",VLOOKUP(F106,BS_ATIVIDADE[#All],3,FALSE))</f>
        <v>OUTROS</v>
      </c>
      <c r="H106" s="174" t="s">
        <v>1139</v>
      </c>
      <c r="I106" s="174" t="s">
        <v>1140</v>
      </c>
      <c r="J106" s="218">
        <v>56</v>
      </c>
      <c r="K106" s="218">
        <v>256</v>
      </c>
      <c r="L106" s="84" t="s">
        <v>317</v>
      </c>
      <c r="M106" s="205" t="s">
        <v>1141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4">
        <v>0.41666666666666669</v>
      </c>
      <c r="P106" s="174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2" t="s">
        <v>945</v>
      </c>
      <c r="W106" s="174" t="s">
        <v>1142</v>
      </c>
      <c r="X106" s="219" t="s">
        <v>662</v>
      </c>
      <c r="Y106" s="159"/>
      <c r="Z106" s="159"/>
      <c r="AA106" s="84" t="s">
        <v>1143</v>
      </c>
      <c r="AB106" s="71" t="s">
        <v>653</v>
      </c>
      <c r="AC106" s="71" t="s">
        <v>648</v>
      </c>
      <c r="AD106" s="174">
        <v>0.375</v>
      </c>
      <c r="AE106" s="84">
        <v>9272</v>
      </c>
      <c r="AF106" s="84" t="s">
        <v>317</v>
      </c>
      <c r="AG106" s="84" t="s">
        <v>317</v>
      </c>
      <c r="AH106" s="49"/>
      <c r="AI106" s="143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9" t="str">
        <f>IF(BS_CONTROLE[[#This Row],[Local - Partida]]=0, "-", BS_CONTROLE[[#This Row],[Local - Partida]])</f>
        <v>ZBV-3</v>
      </c>
      <c r="AL106" s="259" t="str">
        <f>IF(BS_CONTROLE[[#This Row],[Local - Encerramento]]=0, "-", BS_CONTROLE[[#This Row],[Local - Encerramento]])</f>
        <v>ZYU-1</v>
      </c>
      <c r="AM106" s="259" t="str">
        <f>IF(BS_CONTROLE[[#This Row],[Entre - Estações]]=0, "-", BS_CONTROLE[[#This Row],[Entre - Estações]])</f>
        <v>ZBV-ZYU</v>
      </c>
      <c r="AN106" s="259" t="str">
        <f>IF(BS_CONTROLE[[#This Row],[SB]]=0, "-", BS_CONTROLE[[#This Row],[SB]])</f>
        <v>ZQBZBL</v>
      </c>
      <c r="AO106" s="260">
        <f>IF(BS_CONTROLE[[#This Row],[SUB]]=0, "-", BS_CONTROLE[[#This Row],[SUB]])</f>
        <v>56</v>
      </c>
      <c r="AP106" s="261">
        <f>IF(BS_CONTROLE[[#This Row],[KM - Inicio]]=0, "-", BS_CONTROLE[[#This Row],[KM - Inicio]])</f>
        <v>256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2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6" t="str">
        <f t="shared" si="18"/>
        <v/>
      </c>
    </row>
    <row r="107" spans="1:72" hidden="1">
      <c r="A107" s="51" t="str">
        <f t="shared" si="13"/>
        <v>W5945996</v>
      </c>
      <c r="B107" s="172">
        <v>45996</v>
      </c>
      <c r="C107" s="8">
        <f>IF(BS_CONTROLE[[#This Row],[DATA]]="","",WEEKNUM(BS_CONTROLE[[#This Row],[DATA]]))</f>
        <v>49</v>
      </c>
      <c r="D107" s="321" t="s">
        <v>537</v>
      </c>
      <c r="E107" s="315">
        <v>171</v>
      </c>
      <c r="F107" s="71" t="s">
        <v>460</v>
      </c>
      <c r="G107" s="9" t="str">
        <f>IF(D107="","*",VLOOKUP(F107,BS_ATIVIDADE[#All],3,FALSE))</f>
        <v>OUTROS</v>
      </c>
      <c r="H107" s="174" t="s">
        <v>102</v>
      </c>
      <c r="I107" s="174" t="s">
        <v>102</v>
      </c>
      <c r="J107" s="218">
        <v>49</v>
      </c>
      <c r="K107" s="218">
        <v>240.89</v>
      </c>
      <c r="L107" s="84">
        <v>198.4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4">
        <v>0.375</v>
      </c>
      <c r="P107" s="174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2" t="s">
        <v>920</v>
      </c>
      <c r="W107" s="262" t="s">
        <v>1091</v>
      </c>
      <c r="X107" s="219" t="s">
        <v>662</v>
      </c>
      <c r="Y107" s="159"/>
      <c r="Z107" s="159"/>
      <c r="AA107" s="218">
        <v>1</v>
      </c>
      <c r="AB107" s="71" t="s">
        <v>653</v>
      </c>
      <c r="AC107" s="71" t="s">
        <v>648</v>
      </c>
      <c r="AD107" s="317">
        <v>0.33333333333333331</v>
      </c>
      <c r="AE107" s="218">
        <v>9347</v>
      </c>
      <c r="AF107" s="218" t="s">
        <v>317</v>
      </c>
      <c r="AG107" s="218" t="s">
        <v>317</v>
      </c>
      <c r="AH107" s="49"/>
      <c r="AI107" s="143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9" t="str">
        <f>IF(BS_CONTROLE[[#This Row],[Local - Partida]]=0, "-", BS_CONTROLE[[#This Row],[Local - Partida]])</f>
        <v>ZYU1</v>
      </c>
      <c r="AL107" s="259" t="str">
        <f>IF(BS_CONTROLE[[#This Row],[Local - Encerramento]]=0, "-", BS_CONTROLE[[#This Row],[Local - Encerramento]])</f>
        <v>ZYU1</v>
      </c>
      <c r="AM107" s="259" t="str">
        <f>IF(BS_CONTROLE[[#This Row],[Entre - Estações]]=0, "-", BS_CONTROLE[[#This Row],[Entre - Estações]])</f>
        <v>ZDS-ZQB</v>
      </c>
      <c r="AN107" s="259" t="str">
        <f>IF(BS_CONTROLE[[#This Row],[SB]]=0, "-", BS_CONTROLE[[#This Row],[SB]])</f>
        <v>ZDS2481</v>
      </c>
      <c r="AO107" s="260">
        <f>IF(BS_CONTROLE[[#This Row],[SUB]]=0, "-", BS_CONTROLE[[#This Row],[SUB]])</f>
        <v>49</v>
      </c>
      <c r="AP107" s="261">
        <f>IF(BS_CONTROLE[[#This Row],[KM - Inicio]]=0, "-", BS_CONTROLE[[#This Row],[KM - Inicio]])</f>
        <v>240.89</v>
      </c>
      <c r="AQ107" s="261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4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2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6" t="str">
        <f t="shared" si="18"/>
        <v/>
      </c>
    </row>
    <row r="108" spans="1:72" hidden="1">
      <c r="A108" s="51" t="str">
        <f t="shared" si="13"/>
        <v>V8945996</v>
      </c>
      <c r="B108" s="172">
        <v>45996</v>
      </c>
      <c r="C108" s="8">
        <f>IF(BS_CONTROLE[[#This Row],[DATA]]="","",WEEKNUM(BS_CONTROLE[[#This Row],[DATA]]))</f>
        <v>49</v>
      </c>
      <c r="D108" s="321" t="s">
        <v>523</v>
      </c>
      <c r="E108" s="315">
        <v>171</v>
      </c>
      <c r="F108" s="71" t="s">
        <v>422</v>
      </c>
      <c r="G108" s="9" t="str">
        <f>IF(D108="","*",VLOOKUP(F108,BS_ATIVIDADE[#All],3,FALSE))</f>
        <v>MECANIZAÇÃO - SOCADORA</v>
      </c>
      <c r="H108" s="174" t="s">
        <v>102</v>
      </c>
      <c r="I108" s="174" t="s">
        <v>102</v>
      </c>
      <c r="J108" s="218">
        <v>49</v>
      </c>
      <c r="K108" s="218">
        <v>225</v>
      </c>
      <c r="L108" s="84">
        <v>224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4">
        <v>0.39583333333333331</v>
      </c>
      <c r="P108" s="174">
        <v>6.25E-2</v>
      </c>
      <c r="Q108" s="84">
        <v>480</v>
      </c>
      <c r="R108" s="10" t="str">
        <f>IFERROR(_xlfn.XLOOKUP(F108, BS_ATIVIDADE[ATIVIDADE],BS_ATIVIDADE[UNIDADE] ), "*")</f>
        <v>M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2" t="s">
        <v>924</v>
      </c>
      <c r="W108" s="262" t="s">
        <v>1092</v>
      </c>
      <c r="X108" s="219" t="s">
        <v>662</v>
      </c>
      <c r="Y108" s="159"/>
      <c r="Z108" s="159"/>
      <c r="AA108" s="218">
        <v>1</v>
      </c>
      <c r="AB108" s="71" t="s">
        <v>653</v>
      </c>
      <c r="AC108" s="71" t="s">
        <v>648</v>
      </c>
      <c r="AD108" s="317">
        <v>0.33333333333333331</v>
      </c>
      <c r="AE108" s="218">
        <v>6809</v>
      </c>
      <c r="AF108" s="218">
        <v>6239</v>
      </c>
      <c r="AG108" s="218" t="s">
        <v>317</v>
      </c>
      <c r="AH108" s="49"/>
      <c r="AI108" s="143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9" t="str">
        <f>IF(BS_CONTROLE[[#This Row],[Local - Partida]]=0, "-", BS_CONTROLE[[#This Row],[Local - Partida]])</f>
        <v>ZYU1</v>
      </c>
      <c r="AL108" s="259" t="str">
        <f>IF(BS_CONTROLE[[#This Row],[Local - Encerramento]]=0, "-", BS_CONTROLE[[#This Row],[Local - Encerramento]])</f>
        <v>ZYU1</v>
      </c>
      <c r="AM108" s="259" t="str">
        <f>IF(BS_CONTROLE[[#This Row],[Entre - Estações]]=0, "-", BS_CONTROLE[[#This Row],[Entre - Estações]])</f>
        <v>ZXI-ZVK</v>
      </c>
      <c r="AN108" s="259" t="str">
        <f>IF(BS_CONTROLE[[#This Row],[SB]]=0, "-", BS_CONTROLE[[#This Row],[SB]])</f>
        <v>224ZIC1</v>
      </c>
      <c r="AO108" s="260">
        <f>IF(BS_CONTROLE[[#This Row],[SUB]]=0, "-", BS_CONTROLE[[#This Row],[SUB]])</f>
        <v>49</v>
      </c>
      <c r="AP108" s="261">
        <f>IF(BS_CONTROLE[[#This Row],[KM - Inicio]]=0, "-", BS_CONTROLE[[#This Row],[KM - Inicio]])</f>
        <v>225</v>
      </c>
      <c r="AQ108" s="261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2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EDSON (TP-780)45996</v>
      </c>
      <c r="B109" s="172">
        <v>45996</v>
      </c>
      <c r="C109" s="8">
        <f>IF(BS_CONTROLE[[#This Row],[DATA]]="","",WEEKNUM(BS_CONTROLE[[#This Row],[DATA]]))</f>
        <v>49</v>
      </c>
      <c r="D109" s="219" t="s">
        <v>585</v>
      </c>
      <c r="E109" s="315">
        <v>78</v>
      </c>
      <c r="F109" s="173" t="s">
        <v>503</v>
      </c>
      <c r="G109" s="9" t="str">
        <f>IF(D109="","*",VLOOKUP(F109,BS_ATIVIDADE[#All],3,FALSE))</f>
        <v>DORMENTE - SUBSTITUIÇÂO</v>
      </c>
      <c r="H109" s="174" t="s">
        <v>317</v>
      </c>
      <c r="I109" s="174" t="s">
        <v>317</v>
      </c>
      <c r="J109" s="218">
        <v>49</v>
      </c>
      <c r="K109" s="218">
        <v>203.1</v>
      </c>
      <c r="L109" s="84" t="s">
        <v>317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4">
        <v>0.41666666666666669</v>
      </c>
      <c r="P109" s="174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931</v>
      </c>
      <c r="X109" s="219" t="s">
        <v>662</v>
      </c>
      <c r="Y109" s="159"/>
      <c r="Z109" s="159"/>
      <c r="AA109" s="218" t="s">
        <v>317</v>
      </c>
      <c r="AB109" s="71" t="s">
        <v>317</v>
      </c>
      <c r="AC109" s="71" t="s">
        <v>317</v>
      </c>
      <c r="AD109" s="317" t="s">
        <v>317</v>
      </c>
      <c r="AE109" s="218" t="s">
        <v>317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ZYU</v>
      </c>
      <c r="AN109" s="259" t="str">
        <f>IF(BS_CONTROLE[[#This Row],[SB]]=0, "-", BS_CONTROLE[[#This Row],[SB]])</f>
        <v>ZYU1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203.1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ROBSON (TF-701)45996</v>
      </c>
      <c r="B110" s="172">
        <v>45996</v>
      </c>
      <c r="C110" s="8">
        <f>IF(BS_CONTROLE[[#This Row],[DATA]]="","",WEEKNUM(BS_CONTROLE[[#This Row],[DATA]]))</f>
        <v>49</v>
      </c>
      <c r="D110" s="219" t="s">
        <v>631</v>
      </c>
      <c r="E110" s="315">
        <v>80</v>
      </c>
      <c r="F110" s="173" t="s">
        <v>506</v>
      </c>
      <c r="G110" s="9" t="str">
        <f>IF(D110="","*",VLOOKUP(F110,BS_ATIVIDADE[#All],3,FALSE))</f>
        <v>TRILHO - SUBSTITUIÇÂO</v>
      </c>
      <c r="H110" s="174" t="s">
        <v>317</v>
      </c>
      <c r="I110" s="174" t="s">
        <v>317</v>
      </c>
      <c r="J110" s="218">
        <v>49</v>
      </c>
      <c r="K110" s="218">
        <v>198.1</v>
      </c>
      <c r="L110" s="84" t="s">
        <v>317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4">
        <v>0.41666666666666669</v>
      </c>
      <c r="P110" s="174">
        <v>6.25E-2</v>
      </c>
      <c r="Q110" s="84">
        <v>15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920</v>
      </c>
      <c r="W110" s="262" t="s">
        <v>931</v>
      </c>
      <c r="X110" s="219" t="s">
        <v>662</v>
      </c>
      <c r="Y110" s="159"/>
      <c r="Z110" s="159"/>
      <c r="AA110" s="218"/>
      <c r="AB110" s="71"/>
      <c r="AC110" s="71"/>
      <c r="AD110" s="317"/>
      <c r="AE110" s="218"/>
      <c r="AF110" s="218"/>
      <c r="AG110" s="218"/>
      <c r="AH110" s="49"/>
      <c r="AI110" s="143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ZFY</v>
      </c>
      <c r="AN110" s="259" t="str">
        <f>IF(BS_CONTROLE[[#This Row],[SB]]=0, "-", BS_CONTROLE[[#This Row],[SB]])</f>
        <v>ZFY1981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198.1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>TURMA FIXA VIA 45996</v>
      </c>
      <c r="B111" s="172">
        <v>45996</v>
      </c>
      <c r="C111" s="8">
        <f>IF(BS_CONTROLE[[#This Row],[DATA]]="","",WEEKNUM(BS_CONTROLE[[#This Row],[DATA]]))</f>
        <v>49</v>
      </c>
      <c r="D111" s="321" t="s">
        <v>557</v>
      </c>
      <c r="E111" s="295">
        <v>106</v>
      </c>
      <c r="F111" s="173" t="s">
        <v>477</v>
      </c>
      <c r="G111" s="9" t="str">
        <f>IF(D111="","*",VLOOKUP(F111,BS_ATIVIDADE[#All],3,FALSE))</f>
        <v>AMV</v>
      </c>
      <c r="H111" s="174" t="s">
        <v>317</v>
      </c>
      <c r="I111" s="174" t="s">
        <v>317</v>
      </c>
      <c r="J111" s="218">
        <v>56</v>
      </c>
      <c r="K111" s="218">
        <v>198.4</v>
      </c>
      <c r="L111" s="84" t="s">
        <v>317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4">
        <v>0.41666666666666669</v>
      </c>
      <c r="P111" s="174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2" t="s">
        <v>920</v>
      </c>
      <c r="W111" s="174" t="s">
        <v>1144</v>
      </c>
      <c r="X111" s="219" t="s">
        <v>662</v>
      </c>
      <c r="Y111" s="159"/>
      <c r="Z111" s="159"/>
      <c r="AA111" s="84" t="s">
        <v>317</v>
      </c>
      <c r="AB111" s="71" t="s">
        <v>317</v>
      </c>
      <c r="AC111" s="71" t="s">
        <v>317</v>
      </c>
      <c r="AD111" s="174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3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ZYU</v>
      </c>
      <c r="AN111" s="259" t="str">
        <f>IF(BS_CONTROLE[[#This Row],[SB]]=0, "-", BS_CONTROLE[[#This Row],[SB]])</f>
        <v>198ZYU2</v>
      </c>
      <c r="AO111" s="260">
        <f>IF(BS_CONTROLE[[#This Row],[SUB]]=0, "-", BS_CONTROLE[[#This Row],[SUB]])</f>
        <v>56</v>
      </c>
      <c r="AP111" s="261">
        <f>IF(BS_CONTROLE[[#This Row],[KM - Inicio]]=0, "-", BS_CONTROLE[[#This Row],[KM - Inicio]])</f>
        <v>198.4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2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6" t="str">
        <f t="shared" si="18"/>
        <v/>
      </c>
    </row>
    <row r="112" spans="1:72" hidden="1">
      <c r="A112" s="51" t="str">
        <f t="shared" si="13"/>
        <v>ROBSON (TF-701)45996</v>
      </c>
      <c r="B112" s="172">
        <v>45996</v>
      </c>
      <c r="C112" s="8">
        <f>IF(BS_CONTROLE[[#This Row],[DATA]]="","",WEEKNUM(BS_CONTROLE[[#This Row],[DATA]]))</f>
        <v>49</v>
      </c>
      <c r="D112" s="52" t="s">
        <v>631</v>
      </c>
      <c r="E112" s="295">
        <v>80</v>
      </c>
      <c r="F112" s="173" t="s">
        <v>506</v>
      </c>
      <c r="G112" s="9" t="str">
        <f>IF(D112="","*",VLOOKUP(F112,BS_ATIVIDADE[#All],3,FALSE))</f>
        <v>TRILHO - SUBSTITUIÇÂO</v>
      </c>
      <c r="H112" s="174" t="s">
        <v>317</v>
      </c>
      <c r="I112" s="174" t="s">
        <v>317</v>
      </c>
      <c r="J112" s="218">
        <v>61</v>
      </c>
      <c r="K112" s="218">
        <v>73.900000000000006</v>
      </c>
      <c r="L112" s="84" t="s">
        <v>317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4">
        <v>0.41666666666666669</v>
      </c>
      <c r="P112" s="174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2" t="s">
        <v>920</v>
      </c>
      <c r="W112" s="174" t="s">
        <v>1102</v>
      </c>
      <c r="X112" s="219" t="s">
        <v>662</v>
      </c>
      <c r="Y112" s="159"/>
      <c r="Z112" s="159"/>
      <c r="AA112" s="84" t="s">
        <v>317</v>
      </c>
      <c r="AB112" s="71" t="s">
        <v>317</v>
      </c>
      <c r="AC112" s="71" t="s">
        <v>317</v>
      </c>
      <c r="AD112" s="174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3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ZPS-ZAL</v>
      </c>
      <c r="AN112" s="259" t="str">
        <f>IF(BS_CONTROLE[[#This Row],[SB]]=0, "-", BS_CONTROLE[[#This Row],[SB]])</f>
        <v>ZPS075</v>
      </c>
      <c r="AO112" s="260">
        <f>IF(BS_CONTROLE[[#This Row],[SUB]]=0, "-", BS_CONTROLE[[#This Row],[SUB]])</f>
        <v>61</v>
      </c>
      <c r="AP112" s="261">
        <f>IF(BS_CONTROLE[[#This Row],[KM - Inicio]]=0, "-", BS_CONTROLE[[#This Row],[KM - Inicio]])</f>
        <v>73.900000000000006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2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31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>CLEBISON (TP-728)45996</v>
      </c>
      <c r="B114" s="172">
        <v>45996</v>
      </c>
      <c r="C114" s="8">
        <f>IF(BS_CONTROLE[[#This Row],[DATA]]="","",WEEKNUM(BS_CONTROLE[[#This Row],[DATA]]))</f>
        <v>49</v>
      </c>
      <c r="D114" s="52" t="s">
        <v>573</v>
      </c>
      <c r="E114" s="295">
        <v>109</v>
      </c>
      <c r="F114" s="173" t="s">
        <v>499</v>
      </c>
      <c r="G114" s="9" t="str">
        <f>IF(D114="","*",VLOOKUP(F114,BS_ATIVIDADE[#All],3,FALSE))</f>
        <v>SOLDA</v>
      </c>
      <c r="H114" s="174" t="s">
        <v>317</v>
      </c>
      <c r="I114" s="174" t="s">
        <v>317</v>
      </c>
      <c r="J114" s="218">
        <v>55</v>
      </c>
      <c r="K114" s="218">
        <v>97.9</v>
      </c>
      <c r="L114" s="84" t="s">
        <v>317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4">
        <v>0.41666666666666669</v>
      </c>
      <c r="P114" s="174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2" t="s">
        <v>933</v>
      </c>
      <c r="W114" s="174" t="s">
        <v>1106</v>
      </c>
      <c r="X114" s="219" t="s">
        <v>657</v>
      </c>
      <c r="Y114" s="159"/>
      <c r="Z114" s="159"/>
      <c r="AA114" s="84" t="s">
        <v>317</v>
      </c>
      <c r="AB114" s="71" t="s">
        <v>317</v>
      </c>
      <c r="AC114" s="71" t="s">
        <v>317</v>
      </c>
      <c r="AD114" s="174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3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ZKW</v>
      </c>
      <c r="AN114" s="259" t="str">
        <f>IF(BS_CONTROLE[[#This Row],[SB]]=0, "-", BS_CONTROLE[[#This Row],[SB]])</f>
        <v>102ZKW2</v>
      </c>
      <c r="AO114" s="260">
        <f>IF(BS_CONTROLE[[#This Row],[SUB]]=0, "-", BS_CONTROLE[[#This Row],[SUB]])</f>
        <v>55</v>
      </c>
      <c r="AP114" s="261">
        <f>IF(BS_CONTROLE[[#This Row],[KM - Inicio]]=0, "-", BS_CONTROLE[[#This Row],[KM - Inicio]])</f>
        <v>97.9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2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6" t="str">
        <f t="shared" si="18"/>
        <v/>
      </c>
    </row>
    <row r="115" spans="1:75" hidden="1">
      <c r="A115" s="51" t="str">
        <f t="shared" si="13"/>
        <v>ISMAEL(TP-726)45996</v>
      </c>
      <c r="B115" s="172">
        <v>45996</v>
      </c>
      <c r="C115" s="8">
        <f>IF(BS_CONTROLE[[#This Row],[DATA]]="","",WEEKNUM(BS_CONTROLE[[#This Row],[DATA]]))</f>
        <v>49</v>
      </c>
      <c r="D115" s="52" t="s">
        <v>598</v>
      </c>
      <c r="E115" s="295">
        <v>110</v>
      </c>
      <c r="F115" s="173" t="s">
        <v>499</v>
      </c>
      <c r="G115" s="9" t="str">
        <f>IF(D115="","*",VLOOKUP(F115,BS_ATIVIDADE[#All],3,FALSE))</f>
        <v>SOLDA</v>
      </c>
      <c r="H115" s="174"/>
      <c r="I115" s="174"/>
      <c r="J115" s="218">
        <v>55</v>
      </c>
      <c r="K115" s="218">
        <v>97.9</v>
      </c>
      <c r="L115" s="84" t="s">
        <v>317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4">
        <v>0.41666666666666669</v>
      </c>
      <c r="P115" s="174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2" t="s">
        <v>933</v>
      </c>
      <c r="W115" s="174" t="s">
        <v>1106</v>
      </c>
      <c r="X115" s="219" t="s">
        <v>657</v>
      </c>
      <c r="Y115" s="159"/>
      <c r="Z115" s="159"/>
      <c r="AA115" s="84" t="s">
        <v>317</v>
      </c>
      <c r="AB115" s="71" t="s">
        <v>317</v>
      </c>
      <c r="AC115" s="71" t="s">
        <v>317</v>
      </c>
      <c r="AD115" s="174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3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ZKW</v>
      </c>
      <c r="AN115" s="259" t="str">
        <f>IF(BS_CONTROLE[[#This Row],[SB]]=0, "-", BS_CONTROLE[[#This Row],[SB]])</f>
        <v>102ZKW2</v>
      </c>
      <c r="AO115" s="260">
        <f>IF(BS_CONTROLE[[#This Row],[SUB]]=0, "-", BS_CONTROLE[[#This Row],[SUB]])</f>
        <v>55</v>
      </c>
      <c r="AP115" s="261">
        <f>IF(BS_CONTROLE[[#This Row],[KM - Inicio]]=0, "-", BS_CONTROLE[[#This Row],[KM - Inicio]])</f>
        <v>97.9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2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6" t="str">
        <f t="shared" si="18"/>
        <v/>
      </c>
    </row>
    <row r="116" spans="1:75" hidden="1">
      <c r="A116" s="51" t="str">
        <f t="shared" si="13"/>
        <v>DANIEL (TP-647)45996</v>
      </c>
      <c r="B116" s="172">
        <v>45996</v>
      </c>
      <c r="C116" s="8">
        <f>IF(BS_CONTROLE[[#This Row],[DATA]]="","",WEEKNUM(BS_CONTROLE[[#This Row],[DATA]]))</f>
        <v>49</v>
      </c>
      <c r="D116" s="52" t="s">
        <v>574</v>
      </c>
      <c r="E116" s="295">
        <v>111</v>
      </c>
      <c r="F116" s="173" t="s">
        <v>499</v>
      </c>
      <c r="G116" s="9" t="str">
        <f>IF(D116="","*",VLOOKUP(F116,BS_ATIVIDADE[#All],3,FALSE))</f>
        <v>SOLDA</v>
      </c>
      <c r="H116" s="174"/>
      <c r="I116" s="174"/>
      <c r="J116" s="218">
        <v>55</v>
      </c>
      <c r="K116" s="218">
        <v>104.5</v>
      </c>
      <c r="L116" s="84" t="s">
        <v>317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5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4">
        <v>0.41666666666666669</v>
      </c>
      <c r="P116" s="174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2" t="s">
        <v>933</v>
      </c>
      <c r="W116" s="174" t="s">
        <v>1106</v>
      </c>
      <c r="X116" s="219" t="s">
        <v>657</v>
      </c>
      <c r="Y116" s="159"/>
      <c r="Z116" s="159"/>
      <c r="AA116" s="84" t="s">
        <v>317</v>
      </c>
      <c r="AB116" s="71" t="s">
        <v>317</v>
      </c>
      <c r="AC116" s="71" t="s">
        <v>317</v>
      </c>
      <c r="AD116" s="174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3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ZKW-ZLU</v>
      </c>
      <c r="AN116" s="259">
        <f>IF(BS_CONTROLE[[#This Row],[SB]]=0, "-", BS_CONTROLE[[#This Row],[SB]])</f>
        <v>1051032</v>
      </c>
      <c r="AO116" s="260">
        <f>IF(BS_CONTROLE[[#This Row],[SUB]]=0, "-", BS_CONTROLE[[#This Row],[SUB]])</f>
        <v>55</v>
      </c>
      <c r="AP116" s="261">
        <f>IF(BS_CONTROLE[[#This Row],[KM - Inicio]]=0, "-", BS_CONTROLE[[#This Row],[KM - Inicio]])</f>
        <v>104.5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2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6" t="str">
        <f t="shared" si="18"/>
        <v/>
      </c>
    </row>
    <row r="117" spans="1:75" hidden="1">
      <c r="A117" s="51" t="str">
        <f t="shared" si="13"/>
        <v>CARLOS (TP-722)45996</v>
      </c>
      <c r="B117" s="172">
        <v>45996</v>
      </c>
      <c r="C117" s="8">
        <f>IF(BS_CONTROLE[[#This Row],[DATA]]="","",WEEKNUM(BS_CONTROLE[[#This Row],[DATA]]))</f>
        <v>49</v>
      </c>
      <c r="D117" s="52" t="s">
        <v>570</v>
      </c>
      <c r="E117" s="295">
        <v>112</v>
      </c>
      <c r="F117" s="173" t="s">
        <v>499</v>
      </c>
      <c r="G117" s="9" t="str">
        <f>IF(D117="","*",VLOOKUP(F117,BS_ATIVIDADE[#All],3,FALSE))</f>
        <v>SOLDA</v>
      </c>
      <c r="H117" s="174"/>
      <c r="I117" s="174"/>
      <c r="J117" s="218">
        <v>55</v>
      </c>
      <c r="K117" s="218">
        <v>104.5</v>
      </c>
      <c r="L117" s="84" t="s">
        <v>317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5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4">
        <v>0.41666666666666669</v>
      </c>
      <c r="P117" s="174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2" t="s">
        <v>933</v>
      </c>
      <c r="W117" s="174" t="s">
        <v>1106</v>
      </c>
      <c r="X117" s="219" t="s">
        <v>657</v>
      </c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ZKW-ZLU</v>
      </c>
      <c r="AN117" s="259">
        <f>IF(BS_CONTROLE[[#This Row],[SB]]=0, "-", BS_CONTROLE[[#This Row],[SB]])</f>
        <v>1051032</v>
      </c>
      <c r="AO117" s="260">
        <f>IF(BS_CONTROLE[[#This Row],[SUB]]=0, "-", BS_CONTROLE[[#This Row],[SUB]])</f>
        <v>55</v>
      </c>
      <c r="AP117" s="261">
        <f>IF(BS_CONTROLE[[#This Row],[KM - Inicio]]=0, "-", BS_CONTROLE[[#This Row],[KM - Inicio]])</f>
        <v>104.5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2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6" t="str">
        <f t="shared" si="18"/>
        <v/>
      </c>
    </row>
    <row r="118" spans="1:75" ht="23.25" hidden="1">
      <c r="A118" s="51" t="str">
        <f t="shared" si="13"/>
        <v>A8445996</v>
      </c>
      <c r="B118" s="172">
        <v>45996</v>
      </c>
      <c r="C118" s="8">
        <f>IF(BS_CONTROLE[[#This Row],[DATA]]="","",WEEKNUM(BS_CONTROLE[[#This Row],[DATA]]))</f>
        <v>49</v>
      </c>
      <c r="D118" s="52" t="s">
        <v>445</v>
      </c>
      <c r="E118" s="296">
        <v>113</v>
      </c>
      <c r="F118" s="173" t="s">
        <v>338</v>
      </c>
      <c r="G118" s="9" t="str">
        <f>IF(D118="","*",VLOOKUP(F118,BS_ATIVIDADE[#All],3,FALSE))</f>
        <v>DETECÇÃO</v>
      </c>
      <c r="H118" s="174" t="s">
        <v>195</v>
      </c>
      <c r="I118" s="174" t="s">
        <v>195</v>
      </c>
      <c r="J118" s="218">
        <v>48</v>
      </c>
      <c r="K118" s="218">
        <v>102</v>
      </c>
      <c r="L118" s="84" t="s">
        <v>317</v>
      </c>
      <c r="M118" s="205" t="s">
        <v>1145</v>
      </c>
      <c r="N118" s="205" t="s">
        <v>1146</v>
      </c>
      <c r="O118" s="174">
        <v>0.27083333333333331</v>
      </c>
      <c r="P118" s="174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2" t="s">
        <v>953</v>
      </c>
      <c r="W118" s="174" t="s">
        <v>1147</v>
      </c>
      <c r="X118" s="219" t="s">
        <v>657</v>
      </c>
      <c r="Y118" s="159"/>
      <c r="Z118" s="159"/>
      <c r="AA118" s="84">
        <v>1</v>
      </c>
      <c r="AB118" s="71" t="s">
        <v>653</v>
      </c>
      <c r="AC118" s="71" t="s">
        <v>648</v>
      </c>
      <c r="AD118" s="174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3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9" t="str">
        <f>IF(BS_CONTROLE[[#This Row],[Local - Partida]]=0, "-", BS_CONTROLE[[#This Row],[Local - Partida]])</f>
        <v>102ZKW2</v>
      </c>
      <c r="AL118" s="259" t="str">
        <f>IF(BS_CONTROLE[[#This Row],[Local - Encerramento]]=0, "-", BS_CONTROLE[[#This Row],[Local - Encerramento]])</f>
        <v>102ZKW2</v>
      </c>
      <c r="AM118" s="259" t="str">
        <f>IF(BS_CONTROLE[[#This Row],[Entre - Estações]]=0, "-", BS_CONTROLE[[#This Row],[Entre - Estações]])</f>
        <v>ZKW-ZKE-ZKW</v>
      </c>
      <c r="AN118" s="259" t="str">
        <f>IF(BS_CONTROLE[[#This Row],[SB]]=0, "-", BS_CONTROLE[[#This Row],[SB]])</f>
        <v>ZKWZKEZKW</v>
      </c>
      <c r="AO118" s="260">
        <f>IF(BS_CONTROLE[[#This Row],[SUB]]=0, "-", BS_CONTROLE[[#This Row],[SUB]])</f>
        <v>48</v>
      </c>
      <c r="AP118" s="261">
        <f>IF(BS_CONTROLE[[#This Row],[KM - Inicio]]=0, "-", BS_CONTROLE[[#This Row],[KM - Inicio]])</f>
        <v>102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2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6" t="str">
        <f t="shared" si="18"/>
        <v/>
      </c>
    </row>
    <row r="119" spans="1:75" ht="255" hidden="1">
      <c r="A119" s="51" t="str">
        <f t="shared" si="13"/>
        <v>MOD ZRB ZEV45996</v>
      </c>
      <c r="B119" s="172">
        <v>45996</v>
      </c>
      <c r="C119" s="8">
        <f>IF(BS_CONTROLE[[#This Row],[DATA]]="","",WEEKNUM(BS_CONTROLE[[#This Row],[DATA]]))</f>
        <v>49</v>
      </c>
      <c r="D119" s="321" t="s">
        <v>1006</v>
      </c>
      <c r="E119" s="315">
        <v>613.29597131785704</v>
      </c>
      <c r="F119" s="71" t="s">
        <v>306</v>
      </c>
      <c r="G119" s="9" t="str">
        <f>IF(D119="","*",VLOOKUP(F119,BS_ATIVIDADE[#All],3,FALSE))</f>
        <v>OUTROS</v>
      </c>
      <c r="H119" s="174" t="s">
        <v>317</v>
      </c>
      <c r="I119" s="174" t="s">
        <v>317</v>
      </c>
      <c r="J119" s="218">
        <v>48</v>
      </c>
      <c r="K119" s="218">
        <v>152.04599999999999</v>
      </c>
      <c r="L119" s="218">
        <v>159</v>
      </c>
      <c r="M119" s="218" t="s">
        <v>73</v>
      </c>
      <c r="N119" s="218" t="s">
        <v>1007</v>
      </c>
      <c r="O119" s="174">
        <v>0.33333333333333331</v>
      </c>
      <c r="P119" s="174">
        <v>0.33333333333333331</v>
      </c>
      <c r="Q119" s="218">
        <v>1</v>
      </c>
      <c r="R119" s="10" t="str">
        <f>IFERROR(_xlfn.XLOOKUP(F119, BS_ATIVIDADE[ATIVIDADE],BS_ATIVIDADE[UNIDADE] ), "*")</f>
        <v>BINÁRIO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9" t="s">
        <v>1008</v>
      </c>
      <c r="W119" s="325" t="s">
        <v>1148</v>
      </c>
      <c r="X119" s="219" t="s">
        <v>657</v>
      </c>
      <c r="Y119" s="159"/>
      <c r="Z119" s="159"/>
      <c r="AA119" s="84" t="s">
        <v>317</v>
      </c>
      <c r="AB119" s="71" t="s">
        <v>317</v>
      </c>
      <c r="AC119" s="71" t="s">
        <v>317</v>
      </c>
      <c r="AD119" s="174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3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ZRB-ZEV</v>
      </c>
      <c r="AN119" s="259" t="str">
        <f>IF(BS_CONTROLE[[#This Row],[SB]]=0, "-", BS_CONTROLE[[#This Row],[SB]])</f>
        <v>ZRBZEV</v>
      </c>
      <c r="AO119" s="260">
        <f>IF(BS_CONTROLE[[#This Row],[SUB]]=0, "-", BS_CONTROLE[[#This Row],[SUB]])</f>
        <v>48</v>
      </c>
      <c r="AP119" s="261">
        <f>IF(BS_CONTROLE[[#This Row],[KM - Inicio]]=0, "-", BS_CONTROLE[[#This Row],[KM - Inicio]])</f>
        <v>152.04599999999999</v>
      </c>
      <c r="AQ119" s="261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4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2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6" t="str">
        <f t="shared" si="18"/>
        <v/>
      </c>
    </row>
    <row r="120" spans="1:75" hidden="1">
      <c r="A120" s="51" t="str">
        <f t="shared" si="13"/>
        <v>V9645996</v>
      </c>
      <c r="B120" s="172">
        <v>45996</v>
      </c>
      <c r="C120" s="8">
        <f>IF(BS_CONTROLE[[#This Row],[DATA]]="","",WEEKNUM(BS_CONTROLE[[#This Row],[DATA]]))</f>
        <v>49</v>
      </c>
      <c r="D120" s="321" t="s">
        <v>529</v>
      </c>
      <c r="E120" s="295">
        <v>336</v>
      </c>
      <c r="F120" s="71" t="s">
        <v>448</v>
      </c>
      <c r="G120" s="9" t="str">
        <f>IF(D120="","*",VLOOKUP(F120,BS_ATIVIDADE[#All],3,FALSE))</f>
        <v>MODERNIZAÇÃO</v>
      </c>
      <c r="H120" s="174" t="s">
        <v>273</v>
      </c>
      <c r="I120" s="174" t="s">
        <v>273</v>
      </c>
      <c r="J120" s="218">
        <v>48</v>
      </c>
      <c r="K120" s="218">
        <v>157.5</v>
      </c>
      <c r="L120" s="218" t="s">
        <v>317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4">
        <v>0.3125</v>
      </c>
      <c r="P120" s="174">
        <v>6.9444444444444447E-4</v>
      </c>
      <c r="Q120" s="218">
        <v>1900</v>
      </c>
      <c r="R120" s="10" t="str">
        <f>IFERROR(_xlfn.XLOOKUP(F120, BS_ATIVIDADE[ATIVIDADE],BS_ATIVIDADE[UNIDADE] ), "*")</f>
        <v>M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9" t="s">
        <v>1008</v>
      </c>
      <c r="W120" s="174" t="s">
        <v>1149</v>
      </c>
      <c r="X120" s="219" t="s">
        <v>657</v>
      </c>
      <c r="Y120" s="159"/>
      <c r="Z120" s="159"/>
      <c r="AA120" s="218">
        <v>1</v>
      </c>
      <c r="AB120" s="71" t="s">
        <v>653</v>
      </c>
      <c r="AC120" s="71" t="s">
        <v>648</v>
      </c>
      <c r="AD120" s="317">
        <v>0.29166666666666669</v>
      </c>
      <c r="AE120" s="218">
        <v>7641</v>
      </c>
      <c r="AF120" s="218">
        <v>6966</v>
      </c>
      <c r="AG120" s="218" t="s">
        <v>317</v>
      </c>
      <c r="AH120" s="49"/>
      <c r="AI120" s="143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9" t="str">
        <f>IF(BS_CONTROLE[[#This Row],[Local - Partida]]=0, "-", BS_CONTROLE[[#This Row],[Local - Partida]])</f>
        <v>K67ZEV2</v>
      </c>
      <c r="AL120" s="259" t="str">
        <f>IF(BS_CONTROLE[[#This Row],[Local - Encerramento]]=0, "-", BS_CONTROLE[[#This Row],[Local - Encerramento]])</f>
        <v>K67ZEV2</v>
      </c>
      <c r="AM120" s="259" t="str">
        <f>IF(BS_CONTROLE[[#This Row],[Entre - Estações]]=0, "-", BS_CONTROLE[[#This Row],[Entre - Estações]])</f>
        <v>ZEJ-ZEV</v>
      </c>
      <c r="AN120" s="259" t="str">
        <f>IF(BS_CONTROLE[[#This Row],[SB]]=0, "-", BS_CONTROLE[[#This Row],[SB]])</f>
        <v>ZEV1571</v>
      </c>
      <c r="AO120" s="260">
        <f>IF(BS_CONTROLE[[#This Row],[SUB]]=0, "-", BS_CONTROLE[[#This Row],[SUB]])</f>
        <v>48</v>
      </c>
      <c r="AP120" s="261">
        <f>IF(BS_CONTROLE[[#This Row],[KM - Inicio]]=0, "-", BS_CONTROLE[[#This Row],[KM - Inicio]])</f>
        <v>157.5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2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6" t="str">
        <f t="shared" si="18"/>
        <v/>
      </c>
    </row>
    <row r="121" spans="1:75" hidden="1">
      <c r="A121" s="51" t="str">
        <f t="shared" si="13"/>
        <v>W9745996</v>
      </c>
      <c r="B121" s="172">
        <v>45996</v>
      </c>
      <c r="C121" s="8">
        <f>IF(BS_CONTROLE[[#This Row],[DATA]]="","",WEEKNUM(BS_CONTROLE[[#This Row],[DATA]]))</f>
        <v>49</v>
      </c>
      <c r="D121" s="321" t="s">
        <v>553</v>
      </c>
      <c r="E121" s="295">
        <v>337</v>
      </c>
      <c r="F121" s="71" t="s">
        <v>446</v>
      </c>
      <c r="G121" s="9" t="str">
        <f>IF(D121="","*",VLOOKUP(F121,BS_ATIVIDADE[#All],3,FALSE))</f>
        <v>MODERNIZAÇÃO</v>
      </c>
      <c r="H121" s="174" t="s">
        <v>61</v>
      </c>
      <c r="I121" s="174" t="s">
        <v>61</v>
      </c>
      <c r="J121" s="218">
        <v>48</v>
      </c>
      <c r="K121" s="218">
        <v>156.9</v>
      </c>
      <c r="L121" s="218" t="s">
        <v>317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5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4">
        <v>0.29166666666666669</v>
      </c>
      <c r="P121" s="174">
        <v>6.9444444444444447E-4</v>
      </c>
      <c r="Q121" s="218">
        <v>24</v>
      </c>
      <c r="R121" s="10" t="str">
        <f>IFERROR(_xlfn.XLOOKUP(F121, BS_ATIVIDADE[ATIVIDADE],BS_ATIVIDADE[UNIDADE] ), "*")</f>
        <v>VAGÕES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9" t="s">
        <v>1008</v>
      </c>
      <c r="W121" s="174" t="s">
        <v>1150</v>
      </c>
      <c r="X121" s="219" t="s">
        <v>657</v>
      </c>
      <c r="Y121" s="159"/>
      <c r="Z121" s="159"/>
      <c r="AA121" s="218">
        <v>2</v>
      </c>
      <c r="AB121" s="71" t="s">
        <v>653</v>
      </c>
      <c r="AC121" s="71" t="s">
        <v>648</v>
      </c>
      <c r="AD121" s="317">
        <v>0.2638888888888889</v>
      </c>
      <c r="AE121" s="218">
        <v>9318</v>
      </c>
      <c r="AF121" s="218">
        <v>7660</v>
      </c>
      <c r="AG121" s="218" t="s">
        <v>317</v>
      </c>
      <c r="AH121" s="49"/>
      <c r="AI121" s="143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9" t="str">
        <f>IF(BS_CONTROLE[[#This Row],[Local - Partida]]=0, "-", BS_CONTROLE[[#This Row],[Local - Partida]])</f>
        <v>ZEM1</v>
      </c>
      <c r="AL121" s="259" t="str">
        <f>IF(BS_CONTROLE[[#This Row],[Local - Encerramento]]=0, "-", BS_CONTROLE[[#This Row],[Local - Encerramento]])</f>
        <v>ZEM1</v>
      </c>
      <c r="AM121" s="259" t="str">
        <f>IF(BS_CONTROLE[[#This Row],[Entre - Estações]]=0, "-", BS_CONTROLE[[#This Row],[Entre - Estações]])</f>
        <v>ZEJ-ZEV</v>
      </c>
      <c r="AN121" s="259">
        <f>IF(BS_CONTROLE[[#This Row],[SB]]=0, "-", BS_CONTROLE[[#This Row],[SB]])</f>
        <v>1571561</v>
      </c>
      <c r="AO121" s="260">
        <f>IF(BS_CONTROLE[[#This Row],[SUB]]=0, "-", BS_CONTROLE[[#This Row],[SUB]])</f>
        <v>48</v>
      </c>
      <c r="AP121" s="261">
        <f>IF(BS_CONTROLE[[#This Row],[KM - Inicio]]=0, "-", BS_CONTROLE[[#This Row],[KM - Inicio]])</f>
        <v>156.9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2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6" t="str">
        <f t="shared" si="18"/>
        <v/>
      </c>
    </row>
    <row r="122" spans="1:75" hidden="1">
      <c r="A122" s="51" t="str">
        <f t="shared" si="13"/>
        <v>W9645996</v>
      </c>
      <c r="B122" s="172">
        <v>45996</v>
      </c>
      <c r="C122" s="8">
        <f>IF(BS_CONTROLE[[#This Row],[DATA]]="","",WEEKNUM(BS_CONTROLE[[#This Row],[DATA]]))</f>
        <v>49</v>
      </c>
      <c r="D122" s="321" t="s">
        <v>552</v>
      </c>
      <c r="E122" s="295">
        <v>338</v>
      </c>
      <c r="F122" s="71" t="s">
        <v>439</v>
      </c>
      <c r="G122" s="9" t="str">
        <f>IF(D122="","*",VLOOKUP(F122,BS_ATIVIDADE[#All],3,FALSE))</f>
        <v>MODERNIZAÇÃO</v>
      </c>
      <c r="H122" s="174" t="s">
        <v>61</v>
      </c>
      <c r="I122" s="174" t="s">
        <v>61</v>
      </c>
      <c r="J122" s="218">
        <v>48</v>
      </c>
      <c r="K122" s="218">
        <v>153.1</v>
      </c>
      <c r="L122" s="218" t="s">
        <v>317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4">
        <v>0.30555555555555558</v>
      </c>
      <c r="P122" s="174">
        <v>6.9444444444444447E-4</v>
      </c>
      <c r="Q122" s="218">
        <v>1800</v>
      </c>
      <c r="R122" s="10" t="str">
        <f>IFERROR(_xlfn.XLOOKUP(F122, BS_ATIVIDADE[ATIVIDADE],BS_ATIVIDADE[UNIDADE] ), "*")</f>
        <v>Nº DE DORMENTES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9" t="s">
        <v>1008</v>
      </c>
      <c r="W122" s="174" t="s">
        <v>1151</v>
      </c>
      <c r="X122" s="219" t="s">
        <v>657</v>
      </c>
      <c r="Y122" s="159"/>
      <c r="Z122" s="159"/>
      <c r="AA122" s="218">
        <v>2</v>
      </c>
      <c r="AB122" s="71" t="s">
        <v>653</v>
      </c>
      <c r="AC122" s="71" t="s">
        <v>648</v>
      </c>
      <c r="AD122" s="317">
        <v>0.25</v>
      </c>
      <c r="AE122" s="218">
        <v>9244</v>
      </c>
      <c r="AF122" s="218">
        <v>9278</v>
      </c>
      <c r="AG122" s="218" t="s">
        <v>317</v>
      </c>
      <c r="AH122" s="49"/>
      <c r="AI122" s="143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9" t="str">
        <f>IF(BS_CONTROLE[[#This Row],[Local - Partida]]=0, "-", BS_CONTROLE[[#This Row],[Local - Partida]])</f>
        <v>ZEM1</v>
      </c>
      <c r="AL122" s="259" t="str">
        <f>IF(BS_CONTROLE[[#This Row],[Local - Encerramento]]=0, "-", BS_CONTROLE[[#This Row],[Local - Encerramento]])</f>
        <v>ZEM1</v>
      </c>
      <c r="AM122" s="259" t="str">
        <f>IF(BS_CONTROLE[[#This Row],[Entre - Estações]]=0, "-", BS_CONTROLE[[#This Row],[Entre - Estações]])</f>
        <v>ZRB-ZEV</v>
      </c>
      <c r="AN122" s="259" t="str">
        <f>IF(BS_CONTROLE[[#This Row],[SB]]=0, "-", BS_CONTROLE[[#This Row],[SB]])</f>
        <v>154ZRB1</v>
      </c>
      <c r="AO122" s="260">
        <f>IF(BS_CONTROLE[[#This Row],[SUB]]=0, "-", BS_CONTROLE[[#This Row],[SUB]])</f>
        <v>48</v>
      </c>
      <c r="AP122" s="261">
        <f>IF(BS_CONTROLE[[#This Row],[KM - Inicio]]=0, "-", BS_CONTROLE[[#This Row],[KM - Inicio]])</f>
        <v>153.1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2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>HUELTON (TP-725)45996</v>
      </c>
      <c r="B124" s="172">
        <v>45996</v>
      </c>
      <c r="C124" s="8">
        <f>IF(BS_CONTROLE[[#This Row],[DATA]]="","",WEEKNUM(BS_CONTROLE[[#This Row],[DATA]]))</f>
        <v>49</v>
      </c>
      <c r="D124" s="52" t="s">
        <v>596</v>
      </c>
      <c r="E124" s="295">
        <v>90</v>
      </c>
      <c r="F124" s="173" t="s">
        <v>499</v>
      </c>
      <c r="G124" s="9" t="str">
        <f>IF(D124="","*",VLOOKUP(F124,BS_ATIVIDADE[#All],3,FALSE))</f>
        <v>SOLDA</v>
      </c>
      <c r="H124" s="174" t="s">
        <v>317</v>
      </c>
      <c r="I124" s="174" t="s">
        <v>317</v>
      </c>
      <c r="J124" s="218">
        <v>92</v>
      </c>
      <c r="K124" s="218">
        <v>95</v>
      </c>
      <c r="L124" s="84" t="s">
        <v>317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4">
        <v>0.41666666666666669</v>
      </c>
      <c r="P124" s="174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9" t="s">
        <v>963</v>
      </c>
      <c r="W124" s="174" t="s">
        <v>1106</v>
      </c>
      <c r="X124" s="219" t="s">
        <v>662</v>
      </c>
      <c r="Y124" s="159"/>
      <c r="Z124" s="159"/>
      <c r="AA124" s="84" t="s">
        <v>317</v>
      </c>
      <c r="AB124" s="71" t="s">
        <v>317</v>
      </c>
      <c r="AC124" s="71" t="s">
        <v>317</v>
      </c>
      <c r="AD124" s="174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3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ZWU-ZDC</v>
      </c>
      <c r="AN124" s="259" t="str">
        <f>IF(BS_CONTROLE[[#This Row],[SB]]=0, "-", BS_CONTROLE[[#This Row],[SB]])</f>
        <v>K95K942</v>
      </c>
      <c r="AO124" s="260">
        <f>IF(BS_CONTROLE[[#This Row],[SUB]]=0, "-", BS_CONTROLE[[#This Row],[SUB]])</f>
        <v>92</v>
      </c>
      <c r="AP124" s="261">
        <f>IF(BS_CONTROLE[[#This Row],[KM - Inicio]]=0, "-", BS_CONTROLE[[#This Row],[KM - Inicio]])</f>
        <v>95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2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6" t="str">
        <f t="shared" si="18"/>
        <v/>
      </c>
    </row>
    <row r="125" spans="1:75" ht="162.75" hidden="1">
      <c r="A125" s="51" t="str">
        <f t="shared" si="13"/>
        <v>MOD ZGP45996</v>
      </c>
      <c r="B125" s="172">
        <v>45996</v>
      </c>
      <c r="C125" s="8">
        <f>IF(BS_CONTROLE[[#This Row],[DATA]]="","",WEEKNUM(BS_CONTROLE[[#This Row],[DATA]]))</f>
        <v>49</v>
      </c>
      <c r="D125" s="52" t="s">
        <v>1023</v>
      </c>
      <c r="E125" s="316">
        <v>455</v>
      </c>
      <c r="F125" s="71" t="s">
        <v>306</v>
      </c>
      <c r="G125" s="9" t="str">
        <f>IF(D125="","*",VLOOKUP(F125,BS_ATIVIDADE[#All],3,FALSE))</f>
        <v>OUTROS</v>
      </c>
      <c r="H125" s="174" t="s">
        <v>317</v>
      </c>
      <c r="I125" s="174" t="s">
        <v>317</v>
      </c>
      <c r="J125" s="218">
        <v>54</v>
      </c>
      <c r="K125" s="218">
        <v>102</v>
      </c>
      <c r="L125" s="218">
        <v>106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8" t="s">
        <v>1024</v>
      </c>
      <c r="O125" s="174">
        <v>0.33333333333333331</v>
      </c>
      <c r="P125" s="174">
        <v>0.20833333333333334</v>
      </c>
      <c r="Q125" s="218">
        <v>1</v>
      </c>
      <c r="R125" s="10" t="str">
        <f>IFERROR(_xlfn.XLOOKUP(F125, BS_ATIVIDADE[ATIVIDADE],BS_ATIVIDADE[UNIDADE] ), "*")</f>
        <v>BINÁRIO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9" t="s">
        <v>1025</v>
      </c>
      <c r="W125" s="325" t="s">
        <v>1152</v>
      </c>
      <c r="X125" s="219" t="s">
        <v>657</v>
      </c>
      <c r="Y125" s="159"/>
      <c r="Z125" s="159"/>
      <c r="AA125" s="84" t="s">
        <v>317</v>
      </c>
      <c r="AB125" s="71" t="s">
        <v>317</v>
      </c>
      <c r="AC125" s="71" t="s">
        <v>317</v>
      </c>
      <c r="AD125" s="174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3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105-ZGP</v>
      </c>
      <c r="AN125" s="259" t="str">
        <f>IF(BS_CONTROLE[[#This Row],[SB]]=0, "-", BS_CONTROLE[[#This Row],[SB]])</f>
        <v>ZGP1 / 105ZGP1</v>
      </c>
      <c r="AO125" s="260">
        <f>IF(BS_CONTROLE[[#This Row],[SUB]]=0, "-", BS_CONTROLE[[#This Row],[SUB]])</f>
        <v>54</v>
      </c>
      <c r="AP125" s="261">
        <f>IF(BS_CONTROLE[[#This Row],[KM - Inicio]]=0, "-", BS_CONTROLE[[#This Row],[KM - Inicio]])</f>
        <v>102</v>
      </c>
      <c r="AQ125" s="261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4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2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6" t="str">
        <f t="shared" si="18"/>
        <v/>
      </c>
    </row>
    <row r="126" spans="1:75" hidden="1">
      <c r="A126" s="51" t="str">
        <f t="shared" si="13"/>
        <v>V8545996</v>
      </c>
      <c r="B126" s="172">
        <v>45996</v>
      </c>
      <c r="C126" s="8">
        <f>IF(BS_CONTROLE[[#This Row],[DATA]]="","",WEEKNUM(BS_CONTROLE[[#This Row],[DATA]]))</f>
        <v>49</v>
      </c>
      <c r="D126" s="52" t="s">
        <v>513</v>
      </c>
      <c r="E126" s="295">
        <v>456</v>
      </c>
      <c r="F126" s="71" t="s">
        <v>448</v>
      </c>
      <c r="G126" s="9" t="str">
        <f>IF(D126="","*",VLOOKUP(F126,BS_ATIVIDADE[#All],3,FALSE))</f>
        <v>MODERNIZAÇÃO</v>
      </c>
      <c r="H126" s="174" t="s">
        <v>178</v>
      </c>
      <c r="I126" s="174" t="s">
        <v>951</v>
      </c>
      <c r="J126" s="218">
        <v>54</v>
      </c>
      <c r="K126" s="218">
        <v>103.7</v>
      </c>
      <c r="L126" s="218">
        <v>105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4">
        <v>0.30555555555555558</v>
      </c>
      <c r="P126" s="174">
        <v>6.9444444444444447E-4</v>
      </c>
      <c r="Q126" s="218">
        <v>500</v>
      </c>
      <c r="R126" s="10" t="str">
        <f>IFERROR(_xlfn.XLOOKUP(F126, BS_ATIVIDADE[ATIVIDADE],BS_ATIVIDADE[UNIDADE] ), "*")</f>
        <v>M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2" t="s">
        <v>1025</v>
      </c>
      <c r="W126" s="262" t="s">
        <v>1029</v>
      </c>
      <c r="X126" s="219" t="s">
        <v>657</v>
      </c>
      <c r="Y126" s="159"/>
      <c r="Z126" s="159"/>
      <c r="AA126" s="218">
        <v>1</v>
      </c>
      <c r="AB126" s="173" t="s">
        <v>653</v>
      </c>
      <c r="AC126" s="173" t="s">
        <v>648</v>
      </c>
      <c r="AD126" s="317">
        <v>0.25</v>
      </c>
      <c r="AE126" s="218">
        <v>6235</v>
      </c>
      <c r="AF126" s="218">
        <v>6215</v>
      </c>
      <c r="AG126" s="218" t="s">
        <v>317</v>
      </c>
      <c r="AH126" s="49"/>
      <c r="AI126" s="143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9" t="str">
        <f>IF(BS_CONTROLE[[#This Row],[Local - Partida]]=0, "-", BS_CONTROLE[[#This Row],[Local - Partida]])</f>
        <v>ZPT1051</v>
      </c>
      <c r="AL126" s="259" t="str">
        <f>IF(BS_CONTROLE[[#This Row],[Local - Encerramento]]=0, "-", BS_CONTROLE[[#This Row],[Local - Encerramento]])</f>
        <v>ZPTZDR</v>
      </c>
      <c r="AM126" s="259" t="str">
        <f>IF(BS_CONTROLE[[#This Row],[Entre - Estações]]=0, "-", BS_CONTROLE[[#This Row],[Entre - Estações]])</f>
        <v>105-ZGP</v>
      </c>
      <c r="AN126" s="259" t="str">
        <f>IF(BS_CONTROLE[[#This Row],[SB]]=0, "-", BS_CONTROLE[[#This Row],[SB]])</f>
        <v>ZGP1</v>
      </c>
      <c r="AO126" s="260">
        <f>IF(BS_CONTROLE[[#This Row],[SUB]]=0, "-", BS_CONTROLE[[#This Row],[SUB]])</f>
        <v>54</v>
      </c>
      <c r="AP126" s="261">
        <f>IF(BS_CONTROLE[[#This Row],[KM - Inicio]]=0, "-", BS_CONTROLE[[#This Row],[KM - Inicio]])</f>
        <v>103.7</v>
      </c>
      <c r="AQ126" s="261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4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2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6" t="str">
        <f t="shared" si="18"/>
        <v/>
      </c>
    </row>
    <row r="127" spans="1:75" hidden="1">
      <c r="A127" s="51" t="str">
        <f t="shared" si="13"/>
        <v>W6245996</v>
      </c>
      <c r="B127" s="172">
        <v>45996</v>
      </c>
      <c r="C127" s="8">
        <f>IF(BS_CONTROLE[[#This Row],[DATA]]="","",WEEKNUM(BS_CONTROLE[[#This Row],[DATA]]))</f>
        <v>49</v>
      </c>
      <c r="D127" s="52" t="s">
        <v>540</v>
      </c>
      <c r="E127" s="295">
        <v>457</v>
      </c>
      <c r="F127" s="71" t="s">
        <v>460</v>
      </c>
      <c r="G127" s="9" t="str">
        <f>IF(D127="","*",VLOOKUP(F127,BS_ATIVIDADE[#All],3,FALSE))</f>
        <v>OUTROS</v>
      </c>
      <c r="H127" s="174" t="s">
        <v>178</v>
      </c>
      <c r="I127" s="174" t="s">
        <v>951</v>
      </c>
      <c r="J127" s="218">
        <v>54</v>
      </c>
      <c r="K127" s="218">
        <v>104.3</v>
      </c>
      <c r="L127" s="218">
        <v>105.5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4">
        <v>0.3125</v>
      </c>
      <c r="P127" s="174">
        <v>6.9444444444444447E-4</v>
      </c>
      <c r="Q127" s="218">
        <v>1</v>
      </c>
      <c r="R127" s="10" t="str">
        <f>IFERROR(_xlfn.XLOOKUP(F127, BS_ATIVIDADE[ATIVIDADE],BS_ATIVIDADE[UNIDADE] ), "*")</f>
        <v>BINÁRIO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2" t="s">
        <v>1025</v>
      </c>
      <c r="W127" s="262" t="s">
        <v>1029</v>
      </c>
      <c r="X127" s="219" t="s">
        <v>657</v>
      </c>
      <c r="Y127" s="159"/>
      <c r="Z127" s="159"/>
      <c r="AA127" s="218" t="s">
        <v>1032</v>
      </c>
      <c r="AB127" s="173" t="s">
        <v>653</v>
      </c>
      <c r="AC127" s="173" t="s">
        <v>648</v>
      </c>
      <c r="AD127" s="317">
        <v>0.29166666666666669</v>
      </c>
      <c r="AE127" s="218">
        <v>9038</v>
      </c>
      <c r="AF127" s="218" t="s">
        <v>317</v>
      </c>
      <c r="AG127" s="218" t="s">
        <v>317</v>
      </c>
      <c r="AH127" s="49"/>
      <c r="AI127" s="143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9" t="str">
        <f>IF(BS_CONTROLE[[#This Row],[Local - Partida]]=0, "-", BS_CONTROLE[[#This Row],[Local - Partida]])</f>
        <v>ZPT1051</v>
      </c>
      <c r="AL127" s="259" t="str">
        <f>IF(BS_CONTROLE[[#This Row],[Local - Encerramento]]=0, "-", BS_CONTROLE[[#This Row],[Local - Encerramento]])</f>
        <v>ZPTZDR</v>
      </c>
      <c r="AM127" s="259" t="str">
        <f>IF(BS_CONTROLE[[#This Row],[Entre - Estações]]=0, "-", BS_CONTROLE[[#This Row],[Entre - Estações]])</f>
        <v>105-ZGP</v>
      </c>
      <c r="AN127" s="259" t="str">
        <f>IF(BS_CONTROLE[[#This Row],[SB]]=0, "-", BS_CONTROLE[[#This Row],[SB]])</f>
        <v>105ZGP1</v>
      </c>
      <c r="AO127" s="260">
        <f>IF(BS_CONTROLE[[#This Row],[SUB]]=0, "-", BS_CONTROLE[[#This Row],[SUB]])</f>
        <v>54</v>
      </c>
      <c r="AP127" s="261">
        <f>IF(BS_CONTROLE[[#This Row],[KM - Inicio]]=0, "-", BS_CONTROLE[[#This Row],[KM - Inicio]])</f>
        <v>104.3</v>
      </c>
      <c r="AQ127" s="261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4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2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6" t="str">
        <f t="shared" si="18"/>
        <v/>
      </c>
    </row>
    <row r="128" spans="1:75" hidden="1">
      <c r="A128" s="51" t="str">
        <f t="shared" si="13"/>
        <v>DIEGO (TF-42)45996</v>
      </c>
      <c r="B128" s="172">
        <v>45996</v>
      </c>
      <c r="C128" s="8">
        <f>IF(BS_CONTROLE[[#This Row],[DATA]]="","",WEEKNUM(BS_CONTROLE[[#This Row],[DATA]]))</f>
        <v>49</v>
      </c>
      <c r="D128" s="52" t="s">
        <v>579</v>
      </c>
      <c r="E128" s="295">
        <v>46</v>
      </c>
      <c r="F128" s="173" t="s">
        <v>395</v>
      </c>
      <c r="G128" s="9" t="str">
        <f>IF(D128="","*",VLOOKUP(F128,BS_ATIVIDADE[#All],3,FALSE))</f>
        <v>LIMPEZA LASTRO</v>
      </c>
      <c r="H128" s="174" t="s">
        <v>317</v>
      </c>
      <c r="I128" s="174" t="s">
        <v>317</v>
      </c>
      <c r="J128" s="218">
        <v>53</v>
      </c>
      <c r="K128" s="218">
        <v>115.5</v>
      </c>
      <c r="L128" s="84" t="s">
        <v>317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4">
        <v>0.45833333333333331</v>
      </c>
      <c r="P128" s="174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2" t="s">
        <v>958</v>
      </c>
      <c r="W128" s="174" t="s">
        <v>928</v>
      </c>
      <c r="X128" s="219" t="s">
        <v>662</v>
      </c>
      <c r="Y128" s="159"/>
      <c r="Z128" s="159"/>
      <c r="AA128" s="84" t="s">
        <v>317</v>
      </c>
      <c r="AB128" s="71" t="s">
        <v>317</v>
      </c>
      <c r="AC128" s="71"/>
      <c r="AD128" s="174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3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ZGM-109</v>
      </c>
      <c r="AN128" s="259" t="str">
        <f>IF(BS_CONTROLE[[#This Row],[SB]]=0, "-", BS_CONTROLE[[#This Row],[SB]])</f>
        <v>117ZGM2</v>
      </c>
      <c r="AO128" s="260">
        <f>IF(BS_CONTROLE[[#This Row],[SUB]]=0, "-", BS_CONTROLE[[#This Row],[SUB]])</f>
        <v>53</v>
      </c>
      <c r="AP128" s="261">
        <f>IF(BS_CONTROLE[[#This Row],[KM - Inicio]]=0, "-", BS_CONTROLE[[#This Row],[KM - Inicio]])</f>
        <v>115.5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2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6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2">
        <v>45996</v>
      </c>
      <c r="C129" s="8">
        <f>IF(BS_CONTROLE[[#This Row],[DATA]]="","",WEEKNUM(BS_CONTROLE[[#This Row],[DATA]]))</f>
        <v>49</v>
      </c>
      <c r="D129" s="52" t="s">
        <v>530</v>
      </c>
      <c r="E129" s="295">
        <v>622</v>
      </c>
      <c r="F129" s="71" t="s">
        <v>340</v>
      </c>
      <c r="G129" s="9" t="str">
        <f>IF(D129="","*",VLOOKUP(F129,BS_ATIVIDADE[#All],3,FALSE))</f>
        <v>DETECÇÃO</v>
      </c>
      <c r="H129" s="174" t="s">
        <v>1153</v>
      </c>
      <c r="I129" s="174" t="s">
        <v>180</v>
      </c>
      <c r="J129" s="218">
        <v>53</v>
      </c>
      <c r="K129" s="218">
        <v>125</v>
      </c>
      <c r="L129" s="84" t="s">
        <v>317</v>
      </c>
      <c r="M129" s="205" t="s">
        <v>1154</v>
      </c>
      <c r="N129" s="205" t="s">
        <v>1155</v>
      </c>
      <c r="O129" s="174">
        <v>0.375</v>
      </c>
      <c r="P129" s="174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2" t="s">
        <v>953</v>
      </c>
      <c r="W129" s="262" t="s">
        <v>954</v>
      </c>
      <c r="X129" s="219" t="s">
        <v>662</v>
      </c>
      <c r="Y129" s="159"/>
      <c r="Z129" s="159"/>
      <c r="AA129" s="218">
        <v>1</v>
      </c>
      <c r="AB129" s="71" t="s">
        <v>653</v>
      </c>
      <c r="AC129" s="71" t="s">
        <v>648</v>
      </c>
      <c r="AD129" s="317">
        <v>0.33333333333333331</v>
      </c>
      <c r="AE129" s="218">
        <v>6527</v>
      </c>
      <c r="AF129" s="218" t="s">
        <v>317</v>
      </c>
      <c r="AG129" s="218" t="s">
        <v>317</v>
      </c>
      <c r="AH129" s="49"/>
      <c r="AI129" s="143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9" t="str">
        <f>IF(BS_CONTROLE[[#This Row],[Local - Partida]]=0, "-", BS_CONTROLE[[#This Row],[Local - Partida]])</f>
        <v>IAAS29</v>
      </c>
      <c r="AL129" s="259" t="str">
        <f>IF(BS_CONTROLE[[#This Row],[Local - Encerramento]]=0, "-", BS_CONTROLE[[#This Row],[Local - Encerramento]])</f>
        <v>ZPT</v>
      </c>
      <c r="AM129" s="259" t="str">
        <f>IF(BS_CONTROLE[[#This Row],[Entre - Estações]]=0, "-", BS_CONTROLE[[#This Row],[Entre - Estações]])</f>
        <v>ZPG-ZPT</v>
      </c>
      <c r="AN129" s="259" t="str">
        <f>IF(BS_CONTROLE[[#This Row],[SB]]=0, "-", BS_CONTROLE[[#This Row],[SB]])</f>
        <v>ZPGZPT</v>
      </c>
      <c r="AO129" s="260">
        <f>IF(BS_CONTROLE[[#This Row],[SUB]]=0, "-", BS_CONTROLE[[#This Row],[SUB]])</f>
        <v>53</v>
      </c>
      <c r="AP129" s="261">
        <f>IF(BS_CONTROLE[[#This Row],[KM - Inicio]]=0, "-", BS_CONTROLE[[#This Row],[KM - Inicio]])</f>
        <v>125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2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1156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1157</v>
      </c>
      <c r="C4" s="332" t="s">
        <v>1158</v>
      </c>
      <c r="D4" s="332" t="s">
        <v>1159</v>
      </c>
      <c r="E4" s="332" t="s">
        <v>1160</v>
      </c>
      <c r="F4" s="332" t="s">
        <v>8</v>
      </c>
      <c r="G4" s="332" t="s">
        <v>1161</v>
      </c>
    </row>
    <row r="5" spans="2:7">
      <c r="B5" s="335" t="s">
        <v>1143</v>
      </c>
      <c r="C5" s="335">
        <v>314978</v>
      </c>
      <c r="D5" s="335" t="s">
        <v>1162</v>
      </c>
      <c r="E5" s="335" t="s">
        <v>537</v>
      </c>
      <c r="F5" s="335" t="s">
        <v>101</v>
      </c>
      <c r="G5" s="335"/>
    </row>
    <row r="6" spans="2:7">
      <c r="B6" s="335" t="s">
        <v>1163</v>
      </c>
      <c r="C6" s="335">
        <v>256790</v>
      </c>
      <c r="D6" s="335" t="s">
        <v>1164</v>
      </c>
      <c r="E6" s="335" t="s">
        <v>537</v>
      </c>
      <c r="F6" s="335" t="s">
        <v>1165</v>
      </c>
      <c r="G6" s="336">
        <v>45992</v>
      </c>
    </row>
    <row r="7" spans="2:7">
      <c r="B7" s="335" t="s">
        <v>1166</v>
      </c>
      <c r="C7" s="335">
        <v>265193</v>
      </c>
      <c r="D7" s="335" t="s">
        <v>1167</v>
      </c>
      <c r="E7" s="335" t="s">
        <v>538</v>
      </c>
      <c r="F7" s="335" t="s">
        <v>1168</v>
      </c>
      <c r="G7" s="335"/>
    </row>
    <row r="8" spans="2:7">
      <c r="B8" s="335" t="s">
        <v>1169</v>
      </c>
      <c r="C8" s="335">
        <v>293716</v>
      </c>
      <c r="D8" s="335" t="s">
        <v>1170</v>
      </c>
      <c r="E8" s="335" t="s">
        <v>538</v>
      </c>
      <c r="F8" s="335" t="s">
        <v>1168</v>
      </c>
      <c r="G8" s="335"/>
    </row>
    <row r="9" spans="2:7">
      <c r="B9" s="335" t="s">
        <v>1171</v>
      </c>
      <c r="C9" s="335">
        <v>257258</v>
      </c>
      <c r="D9" s="335" t="s">
        <v>1172</v>
      </c>
      <c r="E9" s="335" t="s">
        <v>539</v>
      </c>
      <c r="F9" s="335" t="s">
        <v>144</v>
      </c>
      <c r="G9" s="335"/>
    </row>
    <row r="10" spans="2:7">
      <c r="B10" s="335" t="s">
        <v>1173</v>
      </c>
      <c r="C10" s="335">
        <v>371147</v>
      </c>
      <c r="D10" s="335" t="s">
        <v>1174</v>
      </c>
      <c r="E10" s="335" t="s">
        <v>539</v>
      </c>
      <c r="F10" s="335" t="s">
        <v>144</v>
      </c>
      <c r="G10" s="335"/>
    </row>
    <row r="11" spans="2:7">
      <c r="B11" s="335" t="s">
        <v>1175</v>
      </c>
      <c r="C11" s="335">
        <v>259230</v>
      </c>
      <c r="D11" s="335" t="s">
        <v>1176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1177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1178</v>
      </c>
      <c r="C13" s="335">
        <v>258542</v>
      </c>
      <c r="D13" s="335" t="s">
        <v>1179</v>
      </c>
      <c r="E13" s="335" t="s">
        <v>540</v>
      </c>
      <c r="F13" s="335" t="s">
        <v>180</v>
      </c>
      <c r="G13" s="335"/>
    </row>
    <row r="14" spans="2:7">
      <c r="B14" s="335" t="s">
        <v>1180</v>
      </c>
      <c r="C14" s="335">
        <v>257050</v>
      </c>
      <c r="D14" s="335" t="s">
        <v>1181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1182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1183</v>
      </c>
      <c r="E3" s="327" t="s">
        <v>1184</v>
      </c>
      <c r="F3" s="327" t="s">
        <v>1185</v>
      </c>
      <c r="G3" s="332" t="s">
        <v>1186</v>
      </c>
      <c r="H3" s="327" t="s">
        <v>1187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1188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1189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1190</v>
      </c>
      <c r="G6" s="334" t="s">
        <v>1191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1192</v>
      </c>
      <c r="H7" s="328"/>
    </row>
    <row r="8" spans="3:8">
      <c r="C8" s="328" t="s">
        <v>464</v>
      </c>
      <c r="D8" s="328" t="s">
        <v>1193</v>
      </c>
      <c r="E8" s="329">
        <v>45993</v>
      </c>
      <c r="F8" s="328">
        <v>12000</v>
      </c>
      <c r="G8" s="333" t="s">
        <v>1194</v>
      </c>
      <c r="H8" s="328"/>
    </row>
    <row r="9" spans="3:8" ht="29.25">
      <c r="C9" s="328" t="s">
        <v>464</v>
      </c>
      <c r="D9" s="328" t="s">
        <v>1195</v>
      </c>
      <c r="E9" s="329">
        <v>45993</v>
      </c>
      <c r="F9" s="328">
        <v>9000</v>
      </c>
      <c r="G9" s="333" t="s">
        <v>1196</v>
      </c>
      <c r="H9" s="328"/>
    </row>
    <row r="10" spans="3:8" ht="29.25">
      <c r="C10" s="328" t="s">
        <v>464</v>
      </c>
      <c r="D10" s="328" t="s">
        <v>1197</v>
      </c>
      <c r="E10" s="329">
        <v>45993</v>
      </c>
      <c r="F10" s="328">
        <v>10000</v>
      </c>
      <c r="G10" s="333" t="s">
        <v>1196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1198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1199</v>
      </c>
      <c r="D5" s="368"/>
      <c r="E5" s="368"/>
      <c r="F5" s="368"/>
      <c r="G5" s="368"/>
      <c r="H5" s="368"/>
      <c r="I5" s="368"/>
      <c r="J5" s="369"/>
      <c r="K5" s="370" t="s">
        <v>1200</v>
      </c>
      <c r="L5" s="371"/>
      <c r="M5" s="371"/>
      <c r="N5" s="371"/>
      <c r="O5" s="372" t="s">
        <v>1201</v>
      </c>
      <c r="P5" s="373"/>
      <c r="Q5" s="374"/>
    </row>
    <row r="6" spans="1:17" s="94" customFormat="1" ht="15.75" customHeight="1">
      <c r="A6" s="88" t="s">
        <v>1202</v>
      </c>
      <c r="B6" s="95" t="s">
        <v>1203</v>
      </c>
      <c r="C6" s="96" t="s">
        <v>869</v>
      </c>
      <c r="D6" s="97" t="s">
        <v>870</v>
      </c>
      <c r="E6" s="96" t="s">
        <v>1204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1205</v>
      </c>
      <c r="M6" s="140" t="s">
        <v>335</v>
      </c>
      <c r="N6" s="141" t="s">
        <v>864</v>
      </c>
      <c r="O6" s="247" t="s">
        <v>907</v>
      </c>
      <c r="P6" s="158"/>
      <c r="Q6" s="194" t="s">
        <v>1206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5">
        <f>IF(SP_SUL!K106="","*",SP_SUL!K106)</f>
        <v>256</v>
      </c>
      <c r="I108" s="133">
        <f>IF(SP_SUL!O106="","*",SP_SUL!O106)</f>
        <v>0.41666666666666669</v>
      </c>
      <c r="J108" s="133">
        <f>IF(SP_SUL!P106="","*",SP_SUL!P106)</f>
        <v>4.1666666666666664E-2</v>
      </c>
      <c r="K108" s="142" t="str">
        <f>IF(SP_SUL!AK106="","*",SP_SUL!AK106)</f>
        <v>ZBV-3</v>
      </c>
      <c r="L108" s="142" t="str">
        <f>IF(SP_SUL!AM106="","*",SP_SUL!AM106)</f>
        <v>ZBV-ZYU</v>
      </c>
      <c r="M108" s="142">
        <f>IF(SP_SUL!AP106="","*",SP_SUL!AP106)</f>
        <v>256</v>
      </c>
      <c r="N108" s="142" t="str">
        <f>IF(SP_SUL!AM106="","*",SP_SUL!AM106)</f>
        <v>ZBV-ZYU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5">
        <f>IF(SP_SUL!K107="","*",SP_SUL!K107)</f>
        <v>240.89</v>
      </c>
      <c r="I109" s="133">
        <f>IF(SP_SUL!O107="","*",SP_SUL!O107)</f>
        <v>0.375</v>
      </c>
      <c r="J109" s="133">
        <f>IF(SP_SUL!P107="","*",SP_SUL!P107)</f>
        <v>8.3333333333333329E-2</v>
      </c>
      <c r="K109" s="142" t="str">
        <f>IF(SP_SUL!AK107="","*",SP_SUL!AK107)</f>
        <v>ZYU1</v>
      </c>
      <c r="L109" s="142" t="str">
        <f>IF(SP_SUL!AM107="","*",SP_SUL!AM107)</f>
        <v>ZDS-ZQB</v>
      </c>
      <c r="M109" s="142">
        <f>IF(SP_SUL!AP107="","*",SP_SUL!AP107)</f>
        <v>240.89</v>
      </c>
      <c r="N109" s="142" t="str">
        <f>IF(SP_SUL!AM107="","*",SP_SUL!AM107)</f>
        <v>ZDS-ZQB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5">
        <f>IF(SP_SUL!K108="","*",SP_SUL!K108)</f>
        <v>225</v>
      </c>
      <c r="I110" s="133">
        <f>IF(SP_SUL!O108="","*",SP_SUL!O108)</f>
        <v>0.39583333333333331</v>
      </c>
      <c r="J110" s="133">
        <f>IF(SP_SUL!P108="","*",SP_SUL!P108)</f>
        <v>6.25E-2</v>
      </c>
      <c r="K110" s="142" t="str">
        <f>IF(SP_SUL!AK108="","*",SP_SUL!AK108)</f>
        <v>ZYU1</v>
      </c>
      <c r="L110" s="142" t="str">
        <f>IF(SP_SUL!AM108="","*",SP_SUL!AM108)</f>
        <v>ZXI-ZVK</v>
      </c>
      <c r="M110" s="142">
        <f>IF(SP_SUL!AP108="","*",SP_SUL!AP108)</f>
        <v>225</v>
      </c>
      <c r="N110" s="142" t="str">
        <f>IF(SP_SUL!AM108="","*",SP_SUL!AM108)</f>
        <v>ZXI-ZVK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5">
        <f>IF(SP_SUL!K109="","*",SP_SUL!K109)</f>
        <v>203.1</v>
      </c>
      <c r="I111" s="133">
        <f>IF(SP_SUL!O109="","*",SP_SUL!O109)</f>
        <v>0.41666666666666669</v>
      </c>
      <c r="J111" s="133">
        <f>IF(SP_SUL!P109="","*",SP_SUL!P109)</f>
        <v>6.25E-2</v>
      </c>
      <c r="K111" s="142" t="str">
        <f>IF(SP_SUL!AK109="","*",SP_SUL!AK109)</f>
        <v>-</v>
      </c>
      <c r="L111" s="142" t="str">
        <f>IF(SP_SUL!AM109="","*",SP_SUL!AM109)</f>
        <v>ZYU</v>
      </c>
      <c r="M111" s="142">
        <f>IF(SP_SUL!AP109="","*",SP_SUL!AP109)</f>
        <v>203.1</v>
      </c>
      <c r="N111" s="142" t="str">
        <f>IF(SP_SUL!AM109="","*",SP_SUL!AM109)</f>
        <v>ZYU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5">
        <f>IF(SP_SUL!K110="","*",SP_SUL!K110)</f>
        <v>198.1</v>
      </c>
      <c r="I112" s="133">
        <f>IF(SP_SUL!O110="","*",SP_SUL!O110)</f>
        <v>0.41666666666666669</v>
      </c>
      <c r="J112" s="133">
        <f>IF(SP_SUL!P110="","*",SP_SUL!P110)</f>
        <v>6.25E-2</v>
      </c>
      <c r="K112" s="142" t="str">
        <f>IF(SP_SUL!AK110="","*",SP_SUL!AK110)</f>
        <v>-</v>
      </c>
      <c r="L112" s="142" t="str">
        <f>IF(SP_SUL!AM110="","*",SP_SUL!AM110)</f>
        <v>ZFY</v>
      </c>
      <c r="M112" s="142">
        <f>IF(SP_SUL!AP110="","*",SP_SUL!AP110)</f>
        <v>198.1</v>
      </c>
      <c r="N112" s="142" t="str">
        <f>IF(SP_SUL!AM110="","*",SP_SUL!AM110)</f>
        <v>ZFY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5">
        <f>IF(SP_SUL!K111="","*",SP_SUL!K111)</f>
        <v>198.4</v>
      </c>
      <c r="I113" s="133">
        <f>IF(SP_SUL!O111="","*",SP_SUL!O111)</f>
        <v>0.41666666666666669</v>
      </c>
      <c r="J113" s="133">
        <f>IF(SP_SUL!P111="","*",SP_SUL!P111)</f>
        <v>8.3333333333333329E-2</v>
      </c>
      <c r="K113" s="142" t="str">
        <f>IF(SP_SUL!AK111="","*",SP_SUL!AK111)</f>
        <v>-</v>
      </c>
      <c r="L113" s="142" t="str">
        <f>IF(SP_SUL!AM111="","*",SP_SUL!AM111)</f>
        <v>ZYU</v>
      </c>
      <c r="M113" s="142">
        <f>IF(SP_SUL!AP111="","*",SP_SUL!AP111)</f>
        <v>198.4</v>
      </c>
      <c r="N113" s="142" t="str">
        <f>IF(SP_SUL!AM111="","*",SP_SUL!AM111)</f>
        <v>ZYU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5">
        <f>IF(SP_SUL!K112="","*",SP_SUL!K112)</f>
        <v>73.900000000000006</v>
      </c>
      <c r="I114" s="133">
        <f>IF(SP_SUL!O112="","*",SP_SUL!O112)</f>
        <v>0.41666666666666669</v>
      </c>
      <c r="J114" s="133">
        <f>IF(SP_SUL!P112="","*",SP_SUL!P112)</f>
        <v>8.3333333333333329E-2</v>
      </c>
      <c r="K114" s="142" t="str">
        <f>IF(SP_SUL!AK112="","*",SP_SUL!AK112)</f>
        <v>-</v>
      </c>
      <c r="L114" s="142" t="str">
        <f>IF(SP_SUL!AM112="","*",SP_SUL!AM112)</f>
        <v>ZPS-ZAL</v>
      </c>
      <c r="M114" s="142">
        <f>IF(SP_SUL!AP112="","*",SP_SUL!AP112)</f>
        <v>73.900000000000006</v>
      </c>
      <c r="N114" s="142" t="str">
        <f>IF(SP_SUL!AM112="","*",SP_SUL!AM112)</f>
        <v>ZPS-ZAL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</v>
      </c>
      <c r="M115" s="142">
        <f>IF(SP_SUL!AP113="","*",SP_SUL!AP113)</f>
        <v>97.843000000000004</v>
      </c>
      <c r="N115" s="142" t="str">
        <f>IF(SP_SUL!AM113="","*",SP_SUL!AM113)</f>
        <v>ZKW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5">
        <f>IF(SP_SUL!K114="","*",SP_SUL!K114)</f>
        <v>97.9</v>
      </c>
      <c r="I116" s="133">
        <f>IF(SP_SUL!O114="","*",SP_SUL!O114)</f>
        <v>0.41666666666666669</v>
      </c>
      <c r="J116" s="133">
        <f>IF(SP_SUL!P114="","*",SP_SUL!P114)</f>
        <v>6.9444444444444447E-4</v>
      </c>
      <c r="K116" s="142" t="str">
        <f>IF(SP_SUL!AK114="","*",SP_SUL!AK114)</f>
        <v>-</v>
      </c>
      <c r="L116" s="142" t="str">
        <f>IF(SP_SUL!AM114="","*",SP_SUL!AM114)</f>
        <v>ZKW</v>
      </c>
      <c r="M116" s="142">
        <f>IF(SP_SUL!AP114="","*",SP_SUL!AP114)</f>
        <v>97.9</v>
      </c>
      <c r="N116" s="142" t="str">
        <f>IF(SP_SUL!AM114="","*",SP_SUL!AM114)</f>
        <v>ZKW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*</v>
      </c>
      <c r="G117" s="100" t="str">
        <f>IF(SP_SUL!M115="","*",SP_SUL!M115)</f>
        <v>ZKW</v>
      </c>
      <c r="H117" s="155">
        <f>IF(SP_SUL!K115="","*",SP_SUL!K115)</f>
        <v>97.9</v>
      </c>
      <c r="I117" s="133">
        <f>IF(SP_SUL!O115="","*",SP_SUL!O115)</f>
        <v>0.41666666666666669</v>
      </c>
      <c r="J117" s="133">
        <f>IF(SP_SUL!P115="","*",SP_SUL!P115)</f>
        <v>6.9444444444444447E-4</v>
      </c>
      <c r="K117" s="142" t="str">
        <f>IF(SP_SUL!AK115="","*",SP_SUL!AK115)</f>
        <v>-</v>
      </c>
      <c r="L117" s="142" t="str">
        <f>IF(SP_SUL!AM115="","*",SP_SUL!AM115)</f>
        <v>ZKW</v>
      </c>
      <c r="M117" s="142">
        <f>IF(SP_SUL!AP115="","*",SP_SUL!AP115)</f>
        <v>97.9</v>
      </c>
      <c r="N117" s="142" t="str">
        <f>IF(SP_SUL!AM115="","*",SP_SUL!AM115)</f>
        <v>ZKW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*</v>
      </c>
      <c r="G118" s="100" t="str">
        <f>IF(SP_SUL!M116="","*",SP_SUL!M116)</f>
        <v>ZKW-ZLU</v>
      </c>
      <c r="H118" s="155">
        <f>IF(SP_SUL!K116="","*",SP_SUL!K116)</f>
        <v>104.5</v>
      </c>
      <c r="I118" s="133">
        <f>IF(SP_SUL!O116="","*",SP_SUL!O116)</f>
        <v>0.41666666666666669</v>
      </c>
      <c r="J118" s="133">
        <f>IF(SP_SUL!P116="","*",SP_SUL!P116)</f>
        <v>6.9444444444444447E-4</v>
      </c>
      <c r="K118" s="142" t="str">
        <f>IF(SP_SUL!AK116="","*",SP_SUL!AK116)</f>
        <v>-</v>
      </c>
      <c r="L118" s="142" t="str">
        <f>IF(SP_SUL!AM116="","*",SP_SUL!AM116)</f>
        <v>ZKW-ZLU</v>
      </c>
      <c r="M118" s="142">
        <f>IF(SP_SUL!AP116="","*",SP_SUL!AP116)</f>
        <v>104.5</v>
      </c>
      <c r="N118" s="142" t="str">
        <f>IF(SP_SUL!AM116="","*",SP_SUL!AM116)</f>
        <v>ZKW-ZLU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*</v>
      </c>
      <c r="G119" s="100" t="str">
        <f>IF(SP_SUL!M117="","*",SP_SUL!M117)</f>
        <v>ZKW-ZLU</v>
      </c>
      <c r="H119" s="155">
        <f>IF(SP_SUL!K117="","*",SP_SUL!K117)</f>
        <v>104.5</v>
      </c>
      <c r="I119" s="133">
        <f>IF(SP_SUL!O117="","*",SP_SUL!O117)</f>
        <v>0.41666666666666669</v>
      </c>
      <c r="J119" s="133">
        <f>IF(SP_SUL!P117="","*",SP_SUL!P117)</f>
        <v>6.9444444444444447E-4</v>
      </c>
      <c r="K119" s="142" t="str">
        <f>IF(SP_SUL!AK117="","*",SP_SUL!AK117)</f>
        <v>-</v>
      </c>
      <c r="L119" s="142" t="str">
        <f>IF(SP_SUL!AM117="","*",SP_SUL!AM117)</f>
        <v>ZKW-ZLU</v>
      </c>
      <c r="M119" s="142">
        <f>IF(SP_SUL!AP117="","*",SP_SUL!AP117)</f>
        <v>104.5</v>
      </c>
      <c r="N119" s="142" t="str">
        <f>IF(SP_SUL!AM117="","*",SP_SUL!AM117)</f>
        <v>ZKW-ZLU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5">
        <f>IF(SP_SUL!K118="","*",SP_SUL!K118)</f>
        <v>102</v>
      </c>
      <c r="I120" s="133">
        <f>IF(SP_SUL!O118="","*",SP_SUL!O118)</f>
        <v>0.27083333333333331</v>
      </c>
      <c r="J120" s="133">
        <f>IF(SP_SUL!P118="","*",SP_SUL!P118)</f>
        <v>4.1666666666666664E-2</v>
      </c>
      <c r="K120" s="142" t="str">
        <f>IF(SP_SUL!AK118="","*",SP_SUL!AK118)</f>
        <v>102ZKW2</v>
      </c>
      <c r="L120" s="142" t="str">
        <f>IF(SP_SUL!AM118="","*",SP_SUL!AM118)</f>
        <v>ZKW-ZKE-ZKW</v>
      </c>
      <c r="M120" s="142">
        <f>IF(SP_SUL!AP118="","*",SP_SUL!AP118)</f>
        <v>102</v>
      </c>
      <c r="N120" s="142" t="str">
        <f>IF(SP_SUL!AM118="","*",SP_SUL!AM118)</f>
        <v>ZKW-ZKE-ZKW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5">
        <f>IF(SP_SUL!K119="","*",SP_SUL!K119)</f>
        <v>152.04599999999999</v>
      </c>
      <c r="I121" s="133">
        <f>IF(SP_SUL!O119="","*",SP_SUL!O119)</f>
        <v>0.33333333333333331</v>
      </c>
      <c r="J121" s="133">
        <f>IF(SP_SUL!P119="","*",SP_SUL!P119)</f>
        <v>0.33333333333333331</v>
      </c>
      <c r="K121" s="142" t="str">
        <f>IF(SP_SUL!AK119="","*",SP_SUL!AK119)</f>
        <v>-</v>
      </c>
      <c r="L121" s="142" t="str">
        <f>IF(SP_SUL!AM119="","*",SP_SUL!AM119)</f>
        <v>ZRB-ZEV</v>
      </c>
      <c r="M121" s="142">
        <f>IF(SP_SUL!AP119="","*",SP_SUL!AP119)</f>
        <v>152.04599999999999</v>
      </c>
      <c r="N121" s="142" t="str">
        <f>IF(SP_SUL!AM119="","*",SP_SUL!AM119)</f>
        <v>ZRB-ZEV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5">
        <f>IF(SP_SUL!K120="","*",SP_SUL!K120)</f>
        <v>157.5</v>
      </c>
      <c r="I122" s="133">
        <f>IF(SP_SUL!O120="","*",SP_SUL!O120)</f>
        <v>0.3125</v>
      </c>
      <c r="J122" s="133">
        <f>IF(SP_SUL!P120="","*",SP_SUL!P120)</f>
        <v>6.9444444444444447E-4</v>
      </c>
      <c r="K122" s="142" t="str">
        <f>IF(SP_SUL!AK120="","*",SP_SUL!AK120)</f>
        <v>K67ZEV2</v>
      </c>
      <c r="L122" s="142" t="str">
        <f>IF(SP_SUL!AM120="","*",SP_SUL!AM120)</f>
        <v>ZEJ-ZEV</v>
      </c>
      <c r="M122" s="142">
        <f>IF(SP_SUL!AP120="","*",SP_SUL!AP120)</f>
        <v>157.5</v>
      </c>
      <c r="N122" s="142" t="str">
        <f>IF(SP_SUL!AM120="","*",SP_SUL!AM120)</f>
        <v>ZEJ-ZEV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5">
        <f>IF(SP_SUL!K121="","*",SP_SUL!K121)</f>
        <v>156.9</v>
      </c>
      <c r="I123" s="133">
        <f>IF(SP_SUL!O121="","*",SP_SUL!O121)</f>
        <v>0.29166666666666669</v>
      </c>
      <c r="J123" s="133">
        <f>IF(SP_SUL!P121="","*",SP_SUL!P121)</f>
        <v>6.9444444444444447E-4</v>
      </c>
      <c r="K123" s="142" t="str">
        <f>IF(SP_SUL!AK121="","*",SP_SUL!AK121)</f>
        <v>ZEM1</v>
      </c>
      <c r="L123" s="142" t="str">
        <f>IF(SP_SUL!AM121="","*",SP_SUL!AM121)</f>
        <v>ZEJ-ZEV</v>
      </c>
      <c r="M123" s="142">
        <f>IF(SP_SUL!AP121="","*",SP_SUL!AP121)</f>
        <v>156.9</v>
      </c>
      <c r="N123" s="142" t="str">
        <f>IF(SP_SUL!AM121="","*",SP_SUL!AM121)</f>
        <v>ZEJ-ZEV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5">
        <f>IF(SP_SUL!K122="","*",SP_SUL!K122)</f>
        <v>153.1</v>
      </c>
      <c r="I124" s="133">
        <f>IF(SP_SUL!O122="","*",SP_SUL!O122)</f>
        <v>0.30555555555555558</v>
      </c>
      <c r="J124" s="133">
        <f>IF(SP_SUL!P122="","*",SP_SUL!P122)</f>
        <v>6.9444444444444447E-4</v>
      </c>
      <c r="K124" s="142" t="str">
        <f>IF(SP_SUL!AK122="","*",SP_SUL!AK122)</f>
        <v>ZEM1</v>
      </c>
      <c r="L124" s="142" t="str">
        <f>IF(SP_SUL!AM122="","*",SP_SUL!AM122)</f>
        <v>ZRB-ZEV</v>
      </c>
      <c r="M124" s="142">
        <f>IF(SP_SUL!AP122="","*",SP_SUL!AP122)</f>
        <v>153.1</v>
      </c>
      <c r="N124" s="142" t="str">
        <f>IF(SP_SUL!AM122="","*",SP_SUL!AM122)</f>
        <v>ZRB-ZEV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5">
        <f>IF(SP_SUL!K124="","*",SP_SUL!K124)</f>
        <v>95</v>
      </c>
      <c r="I126" s="133">
        <f>IF(SP_SUL!O124="","*",SP_SUL!O124)</f>
        <v>0.41666666666666669</v>
      </c>
      <c r="J126" s="133">
        <f>IF(SP_SUL!P124="","*",SP_SUL!P124)</f>
        <v>6.25E-2</v>
      </c>
      <c r="K126" s="142" t="str">
        <f>IF(SP_SUL!AK124="","*",SP_SUL!AK124)</f>
        <v>-</v>
      </c>
      <c r="L126" s="142" t="str">
        <f>IF(SP_SUL!AM124="","*",SP_SUL!AM124)</f>
        <v>ZWU-ZDC</v>
      </c>
      <c r="M126" s="142">
        <f>IF(SP_SUL!AP124="","*",SP_SUL!AP124)</f>
        <v>95</v>
      </c>
      <c r="N126" s="142" t="str">
        <f>IF(SP_SUL!AM124="","*",SP_SUL!AM124)</f>
        <v>ZWU-ZDC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5">
        <f>IF(SP_SUL!K125="","*",SP_SUL!K125)</f>
        <v>102</v>
      </c>
      <c r="I127" s="133">
        <f>IF(SP_SUL!O125="","*",SP_SUL!O125)</f>
        <v>0.33333333333333331</v>
      </c>
      <c r="J127" s="133">
        <f>IF(SP_SUL!P125="","*",SP_SUL!P125)</f>
        <v>0.20833333333333334</v>
      </c>
      <c r="K127" s="142" t="str">
        <f>IF(SP_SUL!AK125="","*",SP_SUL!AK125)</f>
        <v>-</v>
      </c>
      <c r="L127" s="142" t="str">
        <f>IF(SP_SUL!AM125="","*",SP_SUL!AM125)</f>
        <v>105-ZGP</v>
      </c>
      <c r="M127" s="142">
        <f>IF(SP_SUL!AP125="","*",SP_SUL!AP125)</f>
        <v>102</v>
      </c>
      <c r="N127" s="142" t="str">
        <f>IF(SP_SUL!AM125="","*",SP_SUL!AM125)</f>
        <v>105-ZGP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5">
        <f>IF(SP_SUL!K126="","*",SP_SUL!K126)</f>
        <v>103.7</v>
      </c>
      <c r="I128" s="133">
        <f>IF(SP_SUL!O126="","*",SP_SUL!O126)</f>
        <v>0.30555555555555558</v>
      </c>
      <c r="J128" s="133">
        <f>IF(SP_SUL!P126="","*",SP_SUL!P126)</f>
        <v>6.9444444444444447E-4</v>
      </c>
      <c r="K128" s="142" t="str">
        <f>IF(SP_SUL!AK126="","*",SP_SUL!AK126)</f>
        <v>ZPT1051</v>
      </c>
      <c r="L128" s="142" t="str">
        <f>IF(SP_SUL!AM126="","*",SP_SUL!AM126)</f>
        <v>105-ZGP</v>
      </c>
      <c r="M128" s="142">
        <f>IF(SP_SUL!AP126="","*",SP_SUL!AP126)</f>
        <v>103.7</v>
      </c>
      <c r="N128" s="142" t="str">
        <f>IF(SP_SUL!AM126="","*",SP_SUL!AM126)</f>
        <v>105-ZGP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5">
        <f>IF(SP_SUL!K127="","*",SP_SUL!K127)</f>
        <v>104.3</v>
      </c>
      <c r="I129" s="133">
        <f>IF(SP_SUL!O127="","*",SP_SUL!O127)</f>
        <v>0.3125</v>
      </c>
      <c r="J129" s="133">
        <f>IF(SP_SUL!P127="","*",SP_SUL!P127)</f>
        <v>6.9444444444444447E-4</v>
      </c>
      <c r="K129" s="142" t="str">
        <f>IF(SP_SUL!AK127="","*",SP_SUL!AK127)</f>
        <v>ZPT1051</v>
      </c>
      <c r="L129" s="142" t="str">
        <f>IF(SP_SUL!AM127="","*",SP_SUL!AM127)</f>
        <v>105-ZGP</v>
      </c>
      <c r="M129" s="142">
        <f>IF(SP_SUL!AP127="","*",SP_SUL!AP127)</f>
        <v>104.3</v>
      </c>
      <c r="N129" s="142" t="str">
        <f>IF(SP_SUL!AM127="","*",SP_SUL!AM127)</f>
        <v>105-ZGP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5">
        <f>IF(SP_SUL!K128="","*",SP_SUL!K128)</f>
        <v>115.5</v>
      </c>
      <c r="I130" s="133">
        <f>IF(SP_SUL!O128="","*",SP_SUL!O128)</f>
        <v>0.45833333333333331</v>
      </c>
      <c r="J130" s="133">
        <f>IF(SP_SUL!P128="","*",SP_SUL!P128)</f>
        <v>8.3333333333333329E-2</v>
      </c>
      <c r="K130" s="142" t="str">
        <f>IF(SP_SUL!AK128="","*",SP_SUL!AK128)</f>
        <v>-</v>
      </c>
      <c r="L130" s="142" t="str">
        <f>IF(SP_SUL!AM128="","*",SP_SUL!AM128)</f>
        <v>ZGM-109</v>
      </c>
      <c r="M130" s="142">
        <f>IF(SP_SUL!AP128="","*",SP_SUL!AP128)</f>
        <v>115.5</v>
      </c>
      <c r="N130" s="142" t="str">
        <f>IF(SP_SUL!AM128="","*",SP_SUL!AM128)</f>
        <v>ZGM-109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5">
        <f>IF(SP_SUL!K129="","*",SP_SUL!K129)</f>
        <v>125</v>
      </c>
      <c r="I131" s="133">
        <f>IF(SP_SUL!O129="","*",SP_SUL!O129)</f>
        <v>0.375</v>
      </c>
      <c r="J131" s="133">
        <f>IF(SP_SUL!P129="","*",SP_SUL!P129)</f>
        <v>4.1666666666666664E-2</v>
      </c>
      <c r="K131" s="142" t="str">
        <f>IF(SP_SUL!AK129="","*",SP_SUL!AK129)</f>
        <v>IAAS29</v>
      </c>
      <c r="L131" s="142" t="str">
        <f>IF(SP_SUL!AM129="","*",SP_SUL!AM129)</f>
        <v>ZPG-ZPT</v>
      </c>
      <c r="M131" s="142">
        <f>IF(SP_SUL!AP129="","*",SP_SUL!AP129)</f>
        <v>125</v>
      </c>
      <c r="N131" s="142" t="str">
        <f>IF(SP_SUL!AM129="","*",SP_SUL!AM129)</f>
        <v>ZPG-ZPT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1207</v>
      </c>
      <c r="W1" s="380"/>
      <c r="X1" s="380"/>
      <c r="Y1" s="105"/>
    </row>
    <row r="2" spans="1:25" s="101" customFormat="1" ht="11.25" customHeight="1">
      <c r="A2" s="106" t="s">
        <v>1208</v>
      </c>
      <c r="B2" s="106" t="s">
        <v>1203</v>
      </c>
      <c r="C2" s="106" t="s">
        <v>313</v>
      </c>
      <c r="D2" s="107" t="s">
        <v>869</v>
      </c>
      <c r="E2" s="107" t="s">
        <v>870</v>
      </c>
      <c r="F2" s="107" t="s">
        <v>1202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1209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Oportunidade</v>
      </c>
      <c r="C104" s="110" t="str">
        <f>IF(SP_SUL!Z106="","*",SP_SUL!Z106)</f>
        <v>*</v>
      </c>
      <c r="D104" s="111" t="str">
        <f>IF(SP_SUL!S106="","*",SP_SUL!S106)</f>
        <v>SP SUL</v>
      </c>
      <c r="E104" s="111" t="str">
        <f>IF(SP_SUL!T106="","*",SP_SUL!T106)</f>
        <v>ZBV-ZKE</v>
      </c>
      <c r="F104" s="111">
        <f>IF(SP_SUL!B106="","*",SP_SUL!B106)</f>
        <v>45996</v>
      </c>
      <c r="G104" s="111" t="str">
        <f>IF(SP_SUL!D106="","*",SP_SUL!D106)</f>
        <v>N59</v>
      </c>
      <c r="H104" s="111" t="str">
        <f>IF(SP_SUL!F106="","*",SP_SUL!F106)</f>
        <v>DESLOCAMENTO</v>
      </c>
      <c r="I104" s="111" t="str">
        <f>IF(SP_SUL!H106="","*",SP_SUL!H106)</f>
        <v>ZBV-3</v>
      </c>
      <c r="J104" s="111" t="str">
        <f>IF(SP_SUL!I106="","*",SP_SUL!I106)</f>
        <v>ZYU-1</v>
      </c>
      <c r="K104" s="111" t="str">
        <f>IF(SP_SUL!M106="","*",SP_SUL!M106)</f>
        <v>ZBV-ZYU</v>
      </c>
      <c r="L104" s="111" t="str">
        <f>IF(SP_SUL!N106="","*",SP_SUL!N106)</f>
        <v>ZQBZBL</v>
      </c>
      <c r="M104" s="112">
        <f>IF(SP_SUL!J106="","*",SP_SUL!J106)</f>
        <v>56</v>
      </c>
      <c r="N104" s="271">
        <f>IF(SP_SUL!K106="","*",SP_SUL!K106)</f>
        <v>256</v>
      </c>
      <c r="O104" s="271" t="str">
        <f>IF(SP_SUL!L106="","*",SP_SUL!L106)</f>
        <v>-</v>
      </c>
      <c r="P104" s="112"/>
      <c r="Q104" s="129">
        <f>IF(SP_SUL!O106="","*",SP_SUL!O106)</f>
        <v>0.41666666666666669</v>
      </c>
      <c r="R104" s="129">
        <f>IF(SP_SUL!P106="","*",SP_SUL!P106)</f>
        <v>4.1666666666666664E-2</v>
      </c>
      <c r="S104" s="111" t="str">
        <f>IF(SP_SUL!Q106="","*",CONCATENATE(SP_SUL!Q106," ",SP_SUL!R106))</f>
        <v>1 BINÁRIO</v>
      </c>
      <c r="T104" s="111" t="str">
        <f>IF(SP_SUL!V106="","*",SP_SUL!V106)</f>
        <v>PCM Via</v>
      </c>
      <c r="U104" s="111" t="str">
        <f>IF(SP_SUL!W106="","*",SP_SUL!W106)</f>
        <v>Deslocamento da locomotiva 9272 de ZBV para ZYU (W59)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Oportunidade</v>
      </c>
      <c r="C105" s="110" t="str">
        <f>IF(SP_SUL!Z107="","*",SP_SUL!Z107)</f>
        <v>*</v>
      </c>
      <c r="D105" s="111" t="str">
        <f>IF(SP_SUL!S107="","*",SP_SUL!S107)</f>
        <v>SP SUL</v>
      </c>
      <c r="E105" s="111" t="str">
        <f>IF(SP_SUL!T107="","*",SP_SUL!T107)</f>
        <v>ZBV-ZKE</v>
      </c>
      <c r="F105" s="111">
        <f>IF(SP_SUL!B107="","*",SP_SUL!B107)</f>
        <v>45996</v>
      </c>
      <c r="G105" s="111" t="str">
        <f>IF(SP_SUL!D107="","*",SP_SUL!D107)</f>
        <v>W59</v>
      </c>
      <c r="H105" s="111" t="str">
        <f>IF(SP_SUL!F107="","*",SP_SUL!F107)</f>
        <v>OUTRAS ATIVIDADES</v>
      </c>
      <c r="I105" s="111" t="str">
        <f>IF(SP_SUL!H107="","*",SP_SUL!H107)</f>
        <v>ZYU1</v>
      </c>
      <c r="J105" s="111" t="str">
        <f>IF(SP_SUL!I107="","*",SP_SUL!I107)</f>
        <v>ZYU1</v>
      </c>
      <c r="K105" s="111" t="str">
        <f>IF(SP_SUL!M107="","*",SP_SUL!M107)</f>
        <v>ZDS-ZQB</v>
      </c>
      <c r="L105" s="111" t="str">
        <f>IF(SP_SUL!N107="","*",SP_SUL!N107)</f>
        <v>ZDS2481</v>
      </c>
      <c r="M105" s="112">
        <f>IF(SP_SUL!J107="","*",SP_SUL!J107)</f>
        <v>49</v>
      </c>
      <c r="N105" s="271">
        <f>IF(SP_SUL!K107="","*",SP_SUL!K107)</f>
        <v>240.89</v>
      </c>
      <c r="O105" s="271">
        <f>IF(SP_SUL!L107="","*",SP_SUL!L107)</f>
        <v>198.4</v>
      </c>
      <c r="P105" s="112"/>
      <c r="Q105" s="129">
        <f>IF(SP_SUL!O107="","*",SP_SUL!O107)</f>
        <v>0.375</v>
      </c>
      <c r="R105" s="129">
        <f>IF(SP_SUL!P107="","*",SP_SUL!P107)</f>
        <v>8.3333333333333329E-2</v>
      </c>
      <c r="S105" s="111" t="str">
        <f>IF(SP_SUL!Q107="","*",CONCATENATE(SP_SUL!Q107," ",SP_SUL!R107))</f>
        <v>1 BINÁRIO</v>
      </c>
      <c r="T105" s="111" t="str">
        <f>IF(SP_SUL!V107="","*",SP_SUL!V107)</f>
        <v>Jonas</v>
      </c>
      <c r="U105" s="111" t="str">
        <f>IF(SP_SUL!W107="","*",SP_SUL!W107)</f>
        <v>Descarga de meia chave / Locomotiva Avariada</v>
      </c>
      <c r="V105" s="113">
        <f ca="1">_xlfn.XLOOKUP(G105&amp;$V$2,BS_CONTROLE[CHAVE],BS_CONTROLE[Quantidade_11],"-")</f>
        <v>0</v>
      </c>
      <c r="W105" s="113">
        <f ca="1">_xlfn.XLOOKUP(G105&amp;$W$2,BS_CONTROLE[CHAVE],BS_CONTROLE[Quantidade_11],"-")</f>
        <v>0</v>
      </c>
      <c r="X105" s="113">
        <f ca="1">_xlfn.XLOOKUP(G105&amp;$X$2,BS_CONTROLE[CHAVE],BS_CONTROLE[Quantidade_11],"-")</f>
        <v>0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V89</v>
      </c>
      <c r="H106" s="111" t="str">
        <f>IF(SP_SUL!F108="","*",SP_SUL!F108)</f>
        <v>MECANIZAÇÃO - SOCADORA</v>
      </c>
      <c r="I106" s="111" t="str">
        <f>IF(SP_SUL!H108="","*",SP_SUL!H108)</f>
        <v>ZYU1</v>
      </c>
      <c r="J106" s="111" t="str">
        <f>IF(SP_SUL!I108="","*",SP_SUL!I108)</f>
        <v>ZYU1</v>
      </c>
      <c r="K106" s="111" t="str">
        <f>IF(SP_SUL!M108="","*",SP_SUL!M108)</f>
        <v>ZXI-ZVK</v>
      </c>
      <c r="L106" s="111" t="str">
        <f>IF(SP_SUL!N108="","*",SP_SUL!N108)</f>
        <v>224ZIC1</v>
      </c>
      <c r="M106" s="112">
        <f>IF(SP_SUL!J108="","*",SP_SUL!J108)</f>
        <v>49</v>
      </c>
      <c r="N106" s="271">
        <f>IF(SP_SUL!K108="","*",SP_SUL!K108)</f>
        <v>225</v>
      </c>
      <c r="O106" s="271">
        <f>IF(SP_SUL!L108="","*",SP_SUL!L108)</f>
        <v>224</v>
      </c>
      <c r="P106" s="112"/>
      <c r="Q106" s="129">
        <f>IF(SP_SUL!O108="","*",SP_SUL!O108)</f>
        <v>0.39583333333333331</v>
      </c>
      <c r="R106" s="129">
        <f>IF(SP_SUL!P108="","*",SP_SUL!P108)</f>
        <v>6.25E-2</v>
      </c>
      <c r="S106" s="111" t="str">
        <f>IF(SP_SUL!Q108="","*",CONCATENATE(SP_SUL!Q108," ",SP_SUL!R108))</f>
        <v>480 M</v>
      </c>
      <c r="T106" s="111" t="str">
        <f>IF(SP_SUL!V108="","*",SP_SUL!V108)</f>
        <v>Saulo</v>
      </c>
      <c r="U106" s="111" t="str">
        <f>IF(SP_SUL!W108="","*",SP_SUL!W108)</f>
        <v>Serviços de socaria mecanizada</v>
      </c>
      <c r="V106" s="113">
        <f ca="1">_xlfn.XLOOKUP(G106&amp;$V$2,BS_CONTROLE[CHAVE],BS_CONTROLE[Quantidade_11],"-")</f>
        <v>0</v>
      </c>
      <c r="W106" s="113">
        <f ca="1">_xlfn.XLOOKUP(G106&amp;$W$2,BS_CONTROLE[CHAVE],BS_CONTROLE[Quantidade_11],"-")</f>
        <v>0</v>
      </c>
      <c r="X106" s="113">
        <f ca="1">_xlfn.XLOOKUP(G106&amp;$X$2,BS_CONTROLE[CHAVE],BS_CONTROLE[Quantidade_11],"-")</f>
        <v>0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EDSON (TP-780)</v>
      </c>
      <c r="H107" s="111" t="str">
        <f>IF(SP_SUL!F109="","*",SP_SUL!F109)</f>
        <v>PDM - SUBSTITUIÇÃO - DORMENTE</v>
      </c>
      <c r="I107" s="111" t="str">
        <f>IF(SP_SUL!H109="","*",SP_SUL!H109)</f>
        <v>-</v>
      </c>
      <c r="J107" s="111" t="str">
        <f>IF(SP_SUL!I109="","*",SP_SUL!I109)</f>
        <v>-</v>
      </c>
      <c r="K107" s="111" t="str">
        <f>IF(SP_SUL!M109="","*",SP_SUL!M109)</f>
        <v>ZYU</v>
      </c>
      <c r="L107" s="111" t="str">
        <f>IF(SP_SUL!N109="","*",SP_SUL!N109)</f>
        <v>ZYU1</v>
      </c>
      <c r="M107" s="112">
        <f>IF(SP_SUL!J109="","*",SP_SUL!J109)</f>
        <v>49</v>
      </c>
      <c r="N107" s="271">
        <f>IF(SP_SUL!K109="","*",SP_SUL!K109)</f>
        <v>203.1</v>
      </c>
      <c r="O107" s="271" t="str">
        <f>IF(SP_SUL!L109="","*",SP_SUL!L109)</f>
        <v>-</v>
      </c>
      <c r="P107" s="112"/>
      <c r="Q107" s="129">
        <f>IF(SP_SUL!O109="","*",SP_SUL!O109)</f>
        <v>0.41666666666666669</v>
      </c>
      <c r="R107" s="129">
        <f>IF(SP_SUL!P109="","*",SP_SUL!P109)</f>
        <v>6.25E-2</v>
      </c>
      <c r="S107" s="111" t="str">
        <f>IF(SP_SUL!Q109="","*",CONCATENATE(SP_SUL!Q109," ",SP_SUL!R109))</f>
        <v>15 Nº DE DORMENTES</v>
      </c>
      <c r="T107" s="111" t="str">
        <f>IF(SP_SUL!V109="","*",SP_SUL!V109)</f>
        <v>Jonas</v>
      </c>
      <c r="U107" s="111" t="str">
        <f>IF(SP_SUL!W109="","*",SP_SUL!W109)</f>
        <v>Substituição de dormentes</v>
      </c>
      <c r="V107" s="113">
        <f ca="1">_xlfn.XLOOKUP(G107&amp;$V$2,BS_CONTROLE[CHAVE],BS_CONTROLE[Quantidade_11],"-")</f>
        <v>1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ROBSON (TF-701)</v>
      </c>
      <c r="H108" s="111" t="str">
        <f>IF(SP_SUL!F110="","*",SP_SUL!F110)</f>
        <v>PDM - SUBSTITUIÇÃO - TRILHO</v>
      </c>
      <c r="I108" s="111" t="str">
        <f>IF(SP_SUL!H110="","*",SP_SUL!H110)</f>
        <v>-</v>
      </c>
      <c r="J108" s="111" t="str">
        <f>IF(SP_SUL!I110="","*",SP_SUL!I110)</f>
        <v>-</v>
      </c>
      <c r="K108" s="111" t="str">
        <f>IF(SP_SUL!M110="","*",SP_SUL!M110)</f>
        <v>ZFY</v>
      </c>
      <c r="L108" s="111" t="str">
        <f>IF(SP_SUL!N110="","*",SP_SUL!N110)</f>
        <v>ZFY1981</v>
      </c>
      <c r="M108" s="112">
        <f>IF(SP_SUL!J110="","*",SP_SUL!J110)</f>
        <v>49</v>
      </c>
      <c r="N108" s="271">
        <f>IF(SP_SUL!K110="","*",SP_SUL!K110)</f>
        <v>198.1</v>
      </c>
      <c r="O108" s="271" t="str">
        <f>IF(SP_SUL!L110="","*",SP_SUL!L110)</f>
        <v>-</v>
      </c>
      <c r="P108" s="112"/>
      <c r="Q108" s="129">
        <f>IF(SP_SUL!O110="","*",SP_SUL!O110)</f>
        <v>0.41666666666666669</v>
      </c>
      <c r="R108" s="129">
        <f>IF(SP_SUL!P110="","*",SP_SUL!P110)</f>
        <v>6.25E-2</v>
      </c>
      <c r="S108" s="111" t="str">
        <f>IF(SP_SUL!Q110="","*",CONCATENATE(SP_SUL!Q110," ",SP_SUL!R110))</f>
        <v>15 M</v>
      </c>
      <c r="T108" s="111" t="str">
        <f>IF(SP_SUL!V110="","*",SP_SUL!V110)</f>
        <v>Jonas</v>
      </c>
      <c r="U108" s="111" t="str">
        <f>IF(SP_SUL!W110="","*",SP_SUL!W110)</f>
        <v>Substituição de dormentes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Oportunidade</v>
      </c>
      <c r="C109" s="110" t="str">
        <f>IF(SP_SUL!Z111="","*",SP_SUL!Z111)</f>
        <v>*</v>
      </c>
      <c r="D109" s="111" t="str">
        <f>IF(SP_SUL!S111="","*",SP_SUL!S111)</f>
        <v>SP SUL</v>
      </c>
      <c r="E109" s="111" t="str">
        <f>IF(SP_SUL!T111="","*",SP_SUL!T111)</f>
        <v>ZBV-ZKE</v>
      </c>
      <c r="F109" s="111">
        <f>IF(SP_SUL!B111="","*",SP_SUL!B111)</f>
        <v>45996</v>
      </c>
      <c r="G109" s="111" t="str">
        <f>IF(SP_SUL!D111="","*",SP_SUL!D111)</f>
        <v xml:space="preserve">TURMA FIXA VIA </v>
      </c>
      <c r="H109" s="111" t="str">
        <f>IF(SP_SUL!F111="","*",SP_SUL!F111)</f>
        <v>PDM - AMV - MEIA CHAVE</v>
      </c>
      <c r="I109" s="111" t="str">
        <f>IF(SP_SUL!H111="","*",SP_SUL!H111)</f>
        <v>-</v>
      </c>
      <c r="J109" s="111" t="str">
        <f>IF(SP_SUL!I111="","*",SP_SUL!I111)</f>
        <v>-</v>
      </c>
      <c r="K109" s="111" t="str">
        <f>IF(SP_SUL!M111="","*",SP_SUL!M111)</f>
        <v>ZYU</v>
      </c>
      <c r="L109" s="111" t="str">
        <f>IF(SP_SUL!N111="","*",SP_SUL!N111)</f>
        <v>198ZYU2</v>
      </c>
      <c r="M109" s="112">
        <f>IF(SP_SUL!J111="","*",SP_SUL!J111)</f>
        <v>56</v>
      </c>
      <c r="N109" s="271">
        <f>IF(SP_SUL!K111="","*",SP_SUL!K111)</f>
        <v>198.4</v>
      </c>
      <c r="O109" s="271" t="str">
        <f>IF(SP_SUL!L111="","*",SP_SUL!L111)</f>
        <v>-</v>
      </c>
      <c r="P109" s="112"/>
      <c r="Q109" s="129">
        <f>IF(SP_SUL!O111="","*",SP_SUL!O111)</f>
        <v>0.41666666666666669</v>
      </c>
      <c r="R109" s="129">
        <f>IF(SP_SUL!P111="","*",SP_SUL!P111)</f>
        <v>8.3333333333333329E-2</v>
      </c>
      <c r="S109" s="111" t="str">
        <f>IF(SP_SUL!Q111="","*",CONCATENATE(SP_SUL!Q111," ",SP_SUL!R111))</f>
        <v>1 Nº DE PEÇAS</v>
      </c>
      <c r="T109" s="111" t="str">
        <f>IF(SP_SUL!V111="","*",SP_SUL!V111)</f>
        <v>Jonas</v>
      </c>
      <c r="U109" s="111" t="str">
        <f>IF(SP_SUL!W111="","*",SP_SUL!W111)</f>
        <v>Substituição meia chave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Oportunidade</v>
      </c>
      <c r="C110" s="110" t="str">
        <f>IF(SP_SUL!Z112="","*",SP_SUL!Z112)</f>
        <v>*</v>
      </c>
      <c r="D110" s="111" t="str">
        <f>IF(SP_SUL!S112="","*",SP_SUL!S112)</f>
        <v>SP SUL</v>
      </c>
      <c r="E110" s="111" t="str">
        <f>IF(SP_SUL!T112="","*",SP_SUL!T112)</f>
        <v>ZBV-ZKE</v>
      </c>
      <c r="F110" s="111">
        <f>IF(SP_SUL!B112="","*",SP_SUL!B112)</f>
        <v>45996</v>
      </c>
      <c r="G110" s="111" t="str">
        <f>IF(SP_SUL!D112="","*",SP_SUL!D112)</f>
        <v>ROBSON (TF-701)</v>
      </c>
      <c r="H110" s="111" t="str">
        <f>IF(SP_SUL!F112="","*",SP_SUL!F112)</f>
        <v>PDM - SUBSTITUIÇÃO - TRILHO</v>
      </c>
      <c r="I110" s="111" t="str">
        <f>IF(SP_SUL!H112="","*",SP_SUL!H112)</f>
        <v>-</v>
      </c>
      <c r="J110" s="111" t="str">
        <f>IF(SP_SUL!I112="","*",SP_SUL!I112)</f>
        <v>-</v>
      </c>
      <c r="K110" s="111" t="str">
        <f>IF(SP_SUL!M112="","*",SP_SUL!M112)</f>
        <v>ZPS-ZAL</v>
      </c>
      <c r="L110" s="111" t="str">
        <f>IF(SP_SUL!N112="","*",SP_SUL!N112)</f>
        <v>ZPS075</v>
      </c>
      <c r="M110" s="112">
        <f>IF(SP_SUL!J112="","*",SP_SUL!J112)</f>
        <v>61</v>
      </c>
      <c r="N110" s="271">
        <f>IF(SP_SUL!K112="","*",SP_SUL!K112)</f>
        <v>73.900000000000006</v>
      </c>
      <c r="O110" s="271" t="str">
        <f>IF(SP_SUL!L112="","*",SP_SUL!L112)</f>
        <v>-</v>
      </c>
      <c r="P110" s="112"/>
      <c r="Q110" s="129">
        <f>IF(SP_SUL!O112="","*",SP_SUL!O112)</f>
        <v>0.41666666666666669</v>
      </c>
      <c r="R110" s="129">
        <f>IF(SP_SUL!P112="","*",SP_SUL!P112)</f>
        <v>8.3333333333333329E-2</v>
      </c>
      <c r="S110" s="111" t="str">
        <f>IF(SP_SUL!Q112="","*",CONCATENATE(SP_SUL!Q112," ",SP_SUL!R112))</f>
        <v>312 M</v>
      </c>
      <c r="T110" s="111" t="str">
        <f>IF(SP_SUL!V112="","*",SP_SUL!V112)</f>
        <v>Jonas</v>
      </c>
      <c r="U110" s="111" t="str">
        <f>IF(SP_SUL!W112="","*",SP_SUL!W112)</f>
        <v>Substituição de trilho - Condicionado à temperatura</v>
      </c>
      <c r="V110" s="113">
        <f ca="1">_xlfn.XLOOKUP(G110&amp;$V$2,BS_CONTROLE[CHAVE],BS_CONTROLE[Quantidade_11],"-")</f>
        <v>0</v>
      </c>
      <c r="W110" s="113">
        <f ca="1">_xlfn.XLOOKUP(G110&amp;$W$2,BS_CONTROLE[CHAVE],BS_CONTROLE[Quantidade_11],"-")</f>
        <v>0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Contrato</v>
      </c>
      <c r="C112" s="110" t="str">
        <f>IF(SP_SUL!Z114="","*",SP_SUL!Z114)</f>
        <v>*</v>
      </c>
      <c r="D112" s="111" t="str">
        <f>IF(SP_SUL!S114="","*",SP_SUL!S114)</f>
        <v>SP SUL</v>
      </c>
      <c r="E112" s="111" t="str">
        <f>IF(SP_SUL!T114="","*",SP_SUL!T114)</f>
        <v>ZKE-ZEV</v>
      </c>
      <c r="F112" s="111">
        <f>IF(SP_SUL!B114="","*",SP_SUL!B114)</f>
        <v>45996</v>
      </c>
      <c r="G112" s="111" t="str">
        <f>IF(SP_SUL!D114="","*",SP_SUL!D114)</f>
        <v>CLEBISON (TP-728)</v>
      </c>
      <c r="H112" s="111" t="str">
        <f>IF(SP_SUL!F114="","*",SP_SUL!F114)</f>
        <v>PDM - SOLDA</v>
      </c>
      <c r="I112" s="111" t="str">
        <f>IF(SP_SUL!H114="","*",SP_SUL!H114)</f>
        <v>-</v>
      </c>
      <c r="J112" s="111" t="str">
        <f>IF(SP_SUL!I114="","*",SP_SUL!I114)</f>
        <v>-</v>
      </c>
      <c r="K112" s="111" t="str">
        <f>IF(SP_SUL!M114="","*",SP_SUL!M114)</f>
        <v>ZKW</v>
      </c>
      <c r="L112" s="111" t="str">
        <f>IF(SP_SUL!N114="","*",SP_SUL!N114)</f>
        <v>102ZKW2</v>
      </c>
      <c r="M112" s="112">
        <f>IF(SP_SUL!J114="","*",SP_SUL!J114)</f>
        <v>55</v>
      </c>
      <c r="N112" s="271">
        <f>IF(SP_SUL!K114="","*",SP_SUL!K114)</f>
        <v>97.9</v>
      </c>
      <c r="O112" s="271" t="str">
        <f>IF(SP_SUL!L114="","*",SP_SUL!L114)</f>
        <v>-</v>
      </c>
      <c r="P112" s="112"/>
      <c r="Q112" s="129">
        <f>IF(SP_SUL!O114="","*",SP_SUL!O114)</f>
        <v>0.41666666666666669</v>
      </c>
      <c r="R112" s="129">
        <f>IF(SP_SUL!P114="","*",SP_SUL!P114)</f>
        <v>6.9444444444444447E-4</v>
      </c>
      <c r="S112" s="111" t="str">
        <f>IF(SP_SUL!Q114="","*",CONCATENATE(SP_SUL!Q114," ",SP_SUL!R114))</f>
        <v>2 Nº DE SOLDA</v>
      </c>
      <c r="T112" s="111" t="str">
        <f>IF(SP_SUL!V114="","*",SP_SUL!V114)</f>
        <v>Felipe</v>
      </c>
      <c r="U112" s="111" t="str">
        <f>IF(SP_SUL!W114="","*",SP_SUL!W114)</f>
        <v>Execução de soldas - Condicionado à temperatura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>
        <f ca="1">_xlfn.XLOOKUP(G112&amp;$X$2,BS_CONTROLE[CHAVE],BS_CONTROLE[Quantidade_11],"-")</f>
        <v>2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Contrato</v>
      </c>
      <c r="C113" s="110" t="str">
        <f>IF(SP_SUL!Z115="","*",SP_SUL!Z115)</f>
        <v>*</v>
      </c>
      <c r="D113" s="111" t="str">
        <f>IF(SP_SUL!S115="","*",SP_SUL!S115)</f>
        <v>SP SUL</v>
      </c>
      <c r="E113" s="111" t="str">
        <f>IF(SP_SUL!T115="","*",SP_SUL!T115)</f>
        <v>ZKE-ZEV</v>
      </c>
      <c r="F113" s="111">
        <f>IF(SP_SUL!B115="","*",SP_SUL!B115)</f>
        <v>45996</v>
      </c>
      <c r="G113" s="111" t="str">
        <f>IF(SP_SUL!D115="","*",SP_SUL!D115)</f>
        <v>ISMAEL(TP-726)</v>
      </c>
      <c r="H113" s="111" t="str">
        <f>IF(SP_SUL!F115="","*",SP_SUL!F115)</f>
        <v>PDM - SOLDA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ZKW</v>
      </c>
      <c r="L113" s="111" t="str">
        <f>IF(SP_SUL!N115="","*",SP_SUL!N115)</f>
        <v>102ZKW2</v>
      </c>
      <c r="M113" s="112">
        <f>IF(SP_SUL!J115="","*",SP_SUL!J115)</f>
        <v>55</v>
      </c>
      <c r="N113" s="271">
        <f>IF(SP_SUL!K115="","*",SP_SUL!K115)</f>
        <v>97.9</v>
      </c>
      <c r="O113" s="271" t="str">
        <f>IF(SP_SUL!L115="","*",SP_SUL!L115)</f>
        <v>-</v>
      </c>
      <c r="P113" s="112"/>
      <c r="Q113" s="129">
        <f>IF(SP_SUL!O115="","*",SP_SUL!O115)</f>
        <v>0.41666666666666669</v>
      </c>
      <c r="R113" s="129">
        <f>IF(SP_SUL!P115="","*",SP_SUL!P115)</f>
        <v>6.9444444444444447E-4</v>
      </c>
      <c r="S113" s="111" t="str">
        <f>IF(SP_SUL!Q115="","*",CONCATENATE(SP_SUL!Q115," ",SP_SUL!R115))</f>
        <v>2 Nº DE SOLDA</v>
      </c>
      <c r="T113" s="111" t="str">
        <f>IF(SP_SUL!V115="","*",SP_SUL!V115)</f>
        <v>Felipe</v>
      </c>
      <c r="U113" s="111" t="str">
        <f>IF(SP_SUL!W115="","*",SP_SUL!W115)</f>
        <v>Execução de soldas - Condicionado à temperatura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>
        <f ca="1">_xlfn.XLOOKUP(G113&amp;$X$2,BS_CONTROLE[CHAVE],BS_CONTROLE[Quantidade_11],"-")</f>
        <v>1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Contrato</v>
      </c>
      <c r="C114" s="110" t="str">
        <f>IF(SP_SUL!Z116="","*",SP_SUL!Z116)</f>
        <v>*</v>
      </c>
      <c r="D114" s="111" t="str">
        <f>IF(SP_SUL!S116="","*",SP_SUL!S116)</f>
        <v>SP SUL</v>
      </c>
      <c r="E114" s="111" t="str">
        <f>IF(SP_SUL!T116="","*",SP_SUL!T116)</f>
        <v>ZKE-ZEV</v>
      </c>
      <c r="F114" s="111">
        <f>IF(SP_SUL!B116="","*",SP_SUL!B116)</f>
        <v>45996</v>
      </c>
      <c r="G114" s="111" t="str">
        <f>IF(SP_SUL!D116="","*",SP_SUL!D116)</f>
        <v>DANIEL (TP-647)</v>
      </c>
      <c r="H114" s="111" t="str">
        <f>IF(SP_SUL!F116="","*",SP_SUL!F116)</f>
        <v>PDM - SOLDA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ZKW-ZLU</v>
      </c>
      <c r="L114" s="111">
        <f>IF(SP_SUL!N116="","*",SP_SUL!N116)</f>
        <v>1051032</v>
      </c>
      <c r="M114" s="112">
        <f>IF(SP_SUL!J116="","*",SP_SUL!J116)</f>
        <v>55</v>
      </c>
      <c r="N114" s="271">
        <f>IF(SP_SUL!K116="","*",SP_SUL!K116)</f>
        <v>104.5</v>
      </c>
      <c r="O114" s="271" t="str">
        <f>IF(SP_SUL!L116="","*",SP_SUL!L116)</f>
        <v>-</v>
      </c>
      <c r="P114" s="112"/>
      <c r="Q114" s="129">
        <f>IF(SP_SUL!O116="","*",SP_SUL!O116)</f>
        <v>0.41666666666666669</v>
      </c>
      <c r="R114" s="129">
        <f>IF(SP_SUL!P116="","*",SP_SUL!P116)</f>
        <v>6.9444444444444447E-4</v>
      </c>
      <c r="S114" s="111" t="str">
        <f>IF(SP_SUL!Q116="","*",CONCATENATE(SP_SUL!Q116," ",SP_SUL!R116))</f>
        <v>2 Nº DE SOLDA</v>
      </c>
      <c r="T114" s="111" t="str">
        <f>IF(SP_SUL!V116="","*",SP_SUL!V116)</f>
        <v>Felipe</v>
      </c>
      <c r="U114" s="111" t="str">
        <f>IF(SP_SUL!W116="","*",SP_SUL!W116)</f>
        <v>Execução de soldas - Condicionado à temperatura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Contrato</v>
      </c>
      <c r="C115" s="110" t="str">
        <f>IF(SP_SUL!Z117="","*",SP_SUL!Z117)</f>
        <v>*</v>
      </c>
      <c r="D115" s="111" t="str">
        <f>IF(SP_SUL!S117="","*",SP_SUL!S117)</f>
        <v>SP SUL</v>
      </c>
      <c r="E115" s="111" t="str">
        <f>IF(SP_SUL!T117="","*",SP_SUL!T117)</f>
        <v>ZKE-ZEV</v>
      </c>
      <c r="F115" s="111">
        <f>IF(SP_SUL!B117="","*",SP_SUL!B117)</f>
        <v>45996</v>
      </c>
      <c r="G115" s="111" t="str">
        <f>IF(SP_SUL!D117="","*",SP_SUL!D117)</f>
        <v>CARLOS (TP-722)</v>
      </c>
      <c r="H115" s="111" t="str">
        <f>IF(SP_SUL!F117="","*",SP_SUL!F117)</f>
        <v>PDM - SOLDA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ZKW-ZLU</v>
      </c>
      <c r="L115" s="111">
        <f>IF(SP_SUL!N117="","*",SP_SUL!N117)</f>
        <v>1051032</v>
      </c>
      <c r="M115" s="112">
        <f>IF(SP_SUL!J117="","*",SP_SUL!J117)</f>
        <v>55</v>
      </c>
      <c r="N115" s="271">
        <f>IF(SP_SUL!K117="","*",SP_SUL!K117)</f>
        <v>104.5</v>
      </c>
      <c r="O115" s="271" t="str">
        <f>IF(SP_SUL!L117="","*",SP_SUL!L117)</f>
        <v>-</v>
      </c>
      <c r="P115" s="112"/>
      <c r="Q115" s="129">
        <f>IF(SP_SUL!O117="","*",SP_SUL!O117)</f>
        <v>0.41666666666666669</v>
      </c>
      <c r="R115" s="129">
        <f>IF(SP_SUL!P117="","*",SP_SUL!P117)</f>
        <v>6.9444444444444447E-4</v>
      </c>
      <c r="S115" s="111" t="str">
        <f>IF(SP_SUL!Q117="","*",CONCATENATE(SP_SUL!Q117," ",SP_SUL!R117))</f>
        <v>1 Nº DE SOLDA</v>
      </c>
      <c r="T115" s="111" t="str">
        <f>IF(SP_SUL!V117="","*",SP_SUL!V117)</f>
        <v>Felipe</v>
      </c>
      <c r="U115" s="111" t="str">
        <f>IF(SP_SUL!W117="","*",SP_SUL!W117)</f>
        <v>Execução de soldas - Condicionado à temperatura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>
        <f ca="1">_xlfn.XLOOKUP(G115&amp;$X$2,BS_CONTROLE[CHAVE],BS_CONTROLE[Quantidade_11],"-")</f>
        <v>1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Contrato</v>
      </c>
      <c r="C116" s="110" t="str">
        <f>IF(SP_SUL!Z118="","*",SP_SUL!Z118)</f>
        <v>*</v>
      </c>
      <c r="D116" s="111" t="str">
        <f>IF(SP_SUL!S118="","*",SP_SUL!S118)</f>
        <v>SP SUL</v>
      </c>
      <c r="E116" s="111" t="str">
        <f>IF(SP_SUL!T118="","*",SP_SUL!T118)</f>
        <v>ZKE-ZEV</v>
      </c>
      <c r="F116" s="111">
        <f>IF(SP_SUL!B118="","*",SP_SUL!B118)</f>
        <v>45996</v>
      </c>
      <c r="G116" s="111" t="str">
        <f>IF(SP_SUL!D118="","*",SP_SUL!D118)</f>
        <v>A84</v>
      </c>
      <c r="H116" s="111" t="str">
        <f>IF(SP_SUL!F118="","*",SP_SUL!F118)</f>
        <v>DETECÇÃO - RONDA 7 DIAS</v>
      </c>
      <c r="I116" s="111" t="str">
        <f>IF(SP_SUL!H118="","*",SP_SUL!H118)</f>
        <v>102ZKW2</v>
      </c>
      <c r="J116" s="111" t="str">
        <f>IF(SP_SUL!I118="","*",SP_SUL!I118)</f>
        <v>102ZKW2</v>
      </c>
      <c r="K116" s="111" t="str">
        <f>IF(SP_SUL!M118="","*",SP_SUL!M118)</f>
        <v>ZKW-ZKE-ZKW</v>
      </c>
      <c r="L116" s="111" t="str">
        <f>IF(SP_SUL!N118="","*",SP_SUL!N118)</f>
        <v>ZKWZKEZKW</v>
      </c>
      <c r="M116" s="112">
        <f>IF(SP_SUL!J118="","*",SP_SUL!J118)</f>
        <v>48</v>
      </c>
      <c r="N116" s="271">
        <f>IF(SP_SUL!K118="","*",SP_SUL!K118)</f>
        <v>102</v>
      </c>
      <c r="O116" s="271" t="str">
        <f>IF(SP_SUL!L118="","*",SP_SUL!L118)</f>
        <v>-</v>
      </c>
      <c r="P116" s="112"/>
      <c r="Q116" s="129">
        <f>IF(SP_SUL!O118="","*",SP_SUL!O118)</f>
        <v>0.27083333333333331</v>
      </c>
      <c r="R116" s="129">
        <f>IF(SP_SUL!P118="","*",SP_SUL!P118)</f>
        <v>4.1666666666666664E-2</v>
      </c>
      <c r="S116" s="111" t="str">
        <f>IF(SP_SUL!Q118="","*",CONCATENATE(SP_SUL!Q118," ",SP_SUL!R118))</f>
        <v>52 KM</v>
      </c>
      <c r="T116" s="111" t="str">
        <f>IF(SP_SUL!V118="","*",SP_SUL!V118)</f>
        <v>John / Andressa</v>
      </c>
      <c r="U116" s="111" t="str">
        <f>IF(SP_SUL!W118="","*",SP_SUL!W118)</f>
        <v>R7d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Contrato</v>
      </c>
      <c r="C117" s="110" t="str">
        <f>IF(SP_SUL!Z119="","*",SP_SUL!Z119)</f>
        <v>*</v>
      </c>
      <c r="D117" s="111" t="str">
        <f>IF(SP_SUL!S119="","*",SP_SUL!S119)</f>
        <v>SP SUL</v>
      </c>
      <c r="E117" s="111" t="str">
        <f>IF(SP_SUL!T119="","*",SP_SUL!T119)</f>
        <v>ZKE-ZEV</v>
      </c>
      <c r="F117" s="111">
        <f>IF(SP_SUL!B119="","*",SP_SUL!B119)</f>
        <v>45996</v>
      </c>
      <c r="G117" s="111" t="str">
        <f>IF(SP_SUL!D119="","*",SP_SUL!D119)</f>
        <v>MOD ZRB ZEV</v>
      </c>
      <c r="H117" s="111" t="str">
        <f>IF(SP_SUL!F119="","*",SP_SUL!F119)</f>
        <v>BLOCO</v>
      </c>
      <c r="I117" s="111" t="str">
        <f>IF(SP_SUL!H119="","*",SP_SUL!H119)</f>
        <v>-</v>
      </c>
      <c r="J117" s="111" t="str">
        <f>IF(SP_SUL!I119="","*",SP_SUL!I119)</f>
        <v>-</v>
      </c>
      <c r="K117" s="111" t="str">
        <f>IF(SP_SUL!M119="","*",SP_SUL!M119)</f>
        <v>ZRB-ZEV</v>
      </c>
      <c r="L117" s="111" t="str">
        <f>IF(SP_SUL!N119="","*",SP_SUL!N119)</f>
        <v>ZRBZEV</v>
      </c>
      <c r="M117" s="112">
        <f>IF(SP_SUL!J119="","*",SP_SUL!J119)</f>
        <v>48</v>
      </c>
      <c r="N117" s="271">
        <f>IF(SP_SUL!K119="","*",SP_SUL!K119)</f>
        <v>152.04599999999999</v>
      </c>
      <c r="O117" s="271">
        <f>IF(SP_SUL!L119="","*",SP_SUL!L119)</f>
        <v>159</v>
      </c>
      <c r="P117" s="112"/>
      <c r="Q117" s="129">
        <f>IF(SP_SUL!O119="","*",SP_SUL!O119)</f>
        <v>0.33333333333333331</v>
      </c>
      <c r="R117" s="129">
        <f>IF(SP_SUL!P119="","*",SP_SUL!P119)</f>
        <v>0.33333333333333331</v>
      </c>
      <c r="S117" s="111" t="str">
        <f>IF(SP_SUL!Q119="","*",CONCATENATE(SP_SUL!Q119," ",SP_SUL!R119))</f>
        <v>1 BINÁRIO</v>
      </c>
      <c r="T117" s="111" t="str">
        <f>IF(SP_SUL!V119="","*",SP_SUL!V119)</f>
        <v>Alison</v>
      </c>
      <c r="U117" s="111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3" t="str">
        <f ca="1">_xlfn.XLOOKUP(G117&amp;$V$2,BS_CONTROLE[CHAVE],BS_CONTROLE[Quantidade_11],"-")</f>
        <v>-</v>
      </c>
      <c r="W117" s="113">
        <f ca="1">_xlfn.XLOOKUP(G117&amp;$W$2,BS_CONTROLE[CHAVE],BS_CONTROLE[Quantidade_11],"-")</f>
        <v>1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Contrato</v>
      </c>
      <c r="C118" s="110" t="str">
        <f>IF(SP_SUL!Z120="","*",SP_SUL!Z120)</f>
        <v>*</v>
      </c>
      <c r="D118" s="111" t="str">
        <f>IF(SP_SUL!S120="","*",SP_SUL!S120)</f>
        <v>SP SUL</v>
      </c>
      <c r="E118" s="111" t="str">
        <f>IF(SP_SUL!T120="","*",SP_SUL!T120)</f>
        <v>ZKE-ZEV</v>
      </c>
      <c r="F118" s="111">
        <f>IF(SP_SUL!B120="","*",SP_SUL!B120)</f>
        <v>45996</v>
      </c>
      <c r="G118" s="111" t="str">
        <f>IF(SP_SUL!D120="","*",SP_SUL!D120)</f>
        <v>V96</v>
      </c>
      <c r="H118" s="111" t="str">
        <f>IF(SP_SUL!F120="","*",SP_SUL!F120)</f>
        <v>MODERNIZAÇÃO - SOCADORA</v>
      </c>
      <c r="I118" s="111" t="str">
        <f>IF(SP_SUL!H120="","*",SP_SUL!H120)</f>
        <v>K67ZEV2</v>
      </c>
      <c r="J118" s="111" t="str">
        <f>IF(SP_SUL!I120="","*",SP_SUL!I120)</f>
        <v>K67ZEV2</v>
      </c>
      <c r="K118" s="111" t="str">
        <f>IF(SP_SUL!M120="","*",SP_SUL!M120)</f>
        <v>ZEJ-ZEV</v>
      </c>
      <c r="L118" s="111" t="str">
        <f>IF(SP_SUL!N120="","*",SP_SUL!N120)</f>
        <v>ZEV1571</v>
      </c>
      <c r="M118" s="112">
        <f>IF(SP_SUL!J120="","*",SP_SUL!J120)</f>
        <v>48</v>
      </c>
      <c r="N118" s="271">
        <f>IF(SP_SUL!K120="","*",SP_SUL!K120)</f>
        <v>157.5</v>
      </c>
      <c r="O118" s="271" t="str">
        <f>IF(SP_SUL!L120="","*",SP_SUL!L120)</f>
        <v>-</v>
      </c>
      <c r="P118" s="112"/>
      <c r="Q118" s="129">
        <f>IF(SP_SUL!O120="","*",SP_SUL!O120)</f>
        <v>0.3125</v>
      </c>
      <c r="R118" s="129">
        <f>IF(SP_SUL!P120="","*",SP_SUL!P120)</f>
        <v>6.9444444444444447E-4</v>
      </c>
      <c r="S118" s="111" t="str">
        <f>IF(SP_SUL!Q120="","*",CONCATENATE(SP_SUL!Q120," ",SP_SUL!R120))</f>
        <v>1900 M</v>
      </c>
      <c r="T118" s="111" t="str">
        <f>IF(SP_SUL!V120="","*",SP_SUL!V120)</f>
        <v>Alison</v>
      </c>
      <c r="U118" s="111" t="str">
        <f>IF(SP_SUL!W120="","*",SP_SUL!W120)</f>
        <v>V96 solicita MC1 em K67ZEV-2 às 07h30 e circula em licença até o KM 157+500 em ZEV157-1;</v>
      </c>
      <c r="V118" s="113" t="str">
        <f ca="1">_xlfn.XLOOKUP(G118&amp;$V$2,BS_CONTROLE[CHAVE],BS_CONTROLE[Quantidade_11],"-")</f>
        <v>-</v>
      </c>
      <c r="W118" s="113">
        <f ca="1">_xlfn.XLOOKUP(G118&amp;$W$2,BS_CONTROLE[CHAVE],BS_CONTROLE[Quantidade_11],"-")</f>
        <v>1900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Contrato</v>
      </c>
      <c r="C119" s="110" t="str">
        <f>IF(SP_SUL!Z121="","*",SP_SUL!Z121)</f>
        <v>*</v>
      </c>
      <c r="D119" s="111" t="str">
        <f>IF(SP_SUL!S121="","*",SP_SUL!S121)</f>
        <v>SP SUL</v>
      </c>
      <c r="E119" s="111" t="str">
        <f>IF(SP_SUL!T121="","*",SP_SUL!T121)</f>
        <v>ZKE-ZEV</v>
      </c>
      <c r="F119" s="111">
        <f>IF(SP_SUL!B121="","*",SP_SUL!B121)</f>
        <v>45996</v>
      </c>
      <c r="G119" s="111" t="str">
        <f>IF(SP_SUL!D121="","*",SP_SUL!D121)</f>
        <v>W97</v>
      </c>
      <c r="H119" s="111" t="str">
        <f>IF(SP_SUL!F121="","*",SP_SUL!F121)</f>
        <v>MODERNIZAÇÃO - PEDRA - DESCARGA</v>
      </c>
      <c r="I119" s="111" t="str">
        <f>IF(SP_SUL!H121="","*",SP_SUL!H121)</f>
        <v>ZEM1</v>
      </c>
      <c r="J119" s="111" t="str">
        <f>IF(SP_SUL!I121="","*",SP_SUL!I121)</f>
        <v>ZEM1</v>
      </c>
      <c r="K119" s="111" t="str">
        <f>IF(SP_SUL!M121="","*",SP_SUL!M121)</f>
        <v>ZEJ-ZEV</v>
      </c>
      <c r="L119" s="111">
        <f>IF(SP_SUL!N121="","*",SP_SUL!N121)</f>
        <v>1571561</v>
      </c>
      <c r="M119" s="112">
        <f>IF(SP_SUL!J121="","*",SP_SUL!J121)</f>
        <v>48</v>
      </c>
      <c r="N119" s="271">
        <f>IF(SP_SUL!K121="","*",SP_SUL!K121)</f>
        <v>156.9</v>
      </c>
      <c r="O119" s="271" t="str">
        <f>IF(SP_SUL!L121="","*",SP_SUL!L121)</f>
        <v>-</v>
      </c>
      <c r="P119" s="112"/>
      <c r="Q119" s="129">
        <f>IF(SP_SUL!O121="","*",SP_SUL!O121)</f>
        <v>0.29166666666666669</v>
      </c>
      <c r="R119" s="129">
        <f>IF(SP_SUL!P121="","*",SP_SUL!P121)</f>
        <v>6.9444444444444447E-4</v>
      </c>
      <c r="S119" s="111" t="str">
        <f>IF(SP_SUL!Q121="","*",CONCATENATE(SP_SUL!Q121," ",SP_SUL!R121))</f>
        <v>24 VAGÕES</v>
      </c>
      <c r="T119" s="111" t="str">
        <f>IF(SP_SUL!V121="","*",SP_SUL!V121)</f>
        <v>Alison</v>
      </c>
      <c r="U119" s="111" t="str">
        <f>IF(SP_SUL!W121="","*",SP_SUL!W121)</f>
        <v>W97 solicita MC1 em ZEM-1 às 07h00 e circula em licença até o KM 156+900 em 157156-1</v>
      </c>
      <c r="V119" s="113" t="str">
        <f ca="1">_xlfn.XLOOKUP(G119&amp;$V$2,BS_CONTROLE[CHAVE],BS_CONTROLE[Quantidade_11],"-")</f>
        <v>-</v>
      </c>
      <c r="W119" s="113">
        <f ca="1">_xlfn.XLOOKUP(G119&amp;$W$2,BS_CONTROLE[CHAVE],BS_CONTROLE[Quantidade_11],"-")</f>
        <v>23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Contrato</v>
      </c>
      <c r="C120" s="110" t="str">
        <f>IF(SP_SUL!Z122="","*",SP_SUL!Z122)</f>
        <v>*</v>
      </c>
      <c r="D120" s="111" t="str">
        <f>IF(SP_SUL!S122="","*",SP_SUL!S122)</f>
        <v>SP SUL</v>
      </c>
      <c r="E120" s="111" t="str">
        <f>IF(SP_SUL!T122="","*",SP_SUL!T122)</f>
        <v>ZKE-ZEV</v>
      </c>
      <c r="F120" s="111">
        <f>IF(SP_SUL!B122="","*",SP_SUL!B122)</f>
        <v>45996</v>
      </c>
      <c r="G120" s="111" t="str">
        <f>IF(SP_SUL!D122="","*",SP_SUL!D122)</f>
        <v>W96</v>
      </c>
      <c r="H120" s="111" t="str">
        <f>IF(SP_SUL!F122="","*",SP_SUL!F122)</f>
        <v>MODERNIZAÇÃO - DORMENTE - DESCARGA</v>
      </c>
      <c r="I120" s="111" t="str">
        <f>IF(SP_SUL!H122="","*",SP_SUL!H122)</f>
        <v>ZEM1</v>
      </c>
      <c r="J120" s="111" t="str">
        <f>IF(SP_SUL!I122="","*",SP_SUL!I122)</f>
        <v>ZEM1</v>
      </c>
      <c r="K120" s="111" t="str">
        <f>IF(SP_SUL!M122="","*",SP_SUL!M122)</f>
        <v>ZRB-ZEV</v>
      </c>
      <c r="L120" s="111" t="str">
        <f>IF(SP_SUL!N122="","*",SP_SUL!N122)</f>
        <v>154ZRB1</v>
      </c>
      <c r="M120" s="112">
        <f>IF(SP_SUL!J122="","*",SP_SUL!J122)</f>
        <v>48</v>
      </c>
      <c r="N120" s="271">
        <f>IF(SP_SUL!K122="","*",SP_SUL!K122)</f>
        <v>153.1</v>
      </c>
      <c r="O120" s="271" t="str">
        <f>IF(SP_SUL!L122="","*",SP_SUL!L122)</f>
        <v>-</v>
      </c>
      <c r="P120" s="112"/>
      <c r="Q120" s="129">
        <f>IF(SP_SUL!O122="","*",SP_SUL!O122)</f>
        <v>0.30555555555555558</v>
      </c>
      <c r="R120" s="129">
        <f>IF(SP_SUL!P122="","*",SP_SUL!P122)</f>
        <v>6.9444444444444447E-4</v>
      </c>
      <c r="S120" s="111" t="str">
        <f>IF(SP_SUL!Q122="","*",CONCATENATE(SP_SUL!Q122," ",SP_SUL!R122))</f>
        <v>1800 Nº DE DORMENTES</v>
      </c>
      <c r="T120" s="111" t="str">
        <f>IF(SP_SUL!V122="","*",SP_SUL!V122)</f>
        <v>Alison</v>
      </c>
      <c r="U120" s="111" t="str">
        <f>IF(SP_SUL!W122="","*",SP_SUL!W122)</f>
        <v>W96 solicita MC1 em ZEM-1 às 07h20 e circula em licença até o KM 153+100 em 154ZRB-1;</v>
      </c>
      <c r="V120" s="113" t="str">
        <f ca="1">_xlfn.XLOOKUP(G120&amp;$V$2,BS_CONTROLE[CHAVE],BS_CONTROLE[Quantidade_11],"-")</f>
        <v>-</v>
      </c>
      <c r="W120" s="113">
        <f ca="1">_xlfn.XLOOKUP(G120&amp;$W$2,BS_CONTROLE[CHAVE],BS_CONTROLE[Quantidade_11],"-")</f>
        <v>1800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Oportunidade</v>
      </c>
      <c r="C122" s="110" t="str">
        <f>IF(SP_SUL!Z124="","*",SP_SUL!Z124)</f>
        <v>*</v>
      </c>
      <c r="D122" s="111" t="str">
        <f>IF(SP_SUL!S124="","*",SP_SUL!S124)</f>
        <v>SP SUL</v>
      </c>
      <c r="E122" s="111" t="str">
        <f>IF(SP_SUL!T124="","*",SP_SUL!T124)</f>
        <v>ZEV-ZPT</v>
      </c>
      <c r="F122" s="111">
        <f>IF(SP_SUL!B124="","*",SP_SUL!B124)</f>
        <v>45996</v>
      </c>
      <c r="G122" s="111" t="str">
        <f>IF(SP_SUL!D124="","*",SP_SUL!D124)</f>
        <v>HUELTON (TP-725)</v>
      </c>
      <c r="H122" s="111" t="str">
        <f>IF(SP_SUL!F124="","*",SP_SUL!F124)</f>
        <v>PDM - SOLDA</v>
      </c>
      <c r="I122" s="111" t="str">
        <f>IF(SP_SUL!H124="","*",SP_SUL!H124)</f>
        <v>-</v>
      </c>
      <c r="J122" s="111" t="str">
        <f>IF(SP_SUL!I124="","*",SP_SUL!I124)</f>
        <v>-</v>
      </c>
      <c r="K122" s="111" t="str">
        <f>IF(SP_SUL!M124="","*",SP_SUL!M124)</f>
        <v>ZWU-ZDC</v>
      </c>
      <c r="L122" s="111" t="str">
        <f>IF(SP_SUL!N124="","*",SP_SUL!N124)</f>
        <v>K95K942</v>
      </c>
      <c r="M122" s="112">
        <f>IF(SP_SUL!J124="","*",SP_SUL!J124)</f>
        <v>92</v>
      </c>
      <c r="N122" s="271">
        <f>IF(SP_SUL!K124="","*",SP_SUL!K124)</f>
        <v>95</v>
      </c>
      <c r="O122" s="271" t="str">
        <f>IF(SP_SUL!L124="","*",SP_SUL!L124)</f>
        <v>-</v>
      </c>
      <c r="P122" s="112"/>
      <c r="Q122" s="129">
        <f>IF(SP_SUL!O124="","*",SP_SUL!O124)</f>
        <v>0.41666666666666669</v>
      </c>
      <c r="R122" s="129">
        <f>IF(SP_SUL!P124="","*",SP_SUL!P124)</f>
        <v>6.25E-2</v>
      </c>
      <c r="S122" s="111" t="str">
        <f>IF(SP_SUL!Q124="","*",CONCATENATE(SP_SUL!Q124," ",SP_SUL!R124))</f>
        <v>1 Nº DE SOLDA</v>
      </c>
      <c r="T122" s="111" t="str">
        <f>IF(SP_SUL!V124="","*",SP_SUL!V124)</f>
        <v>Moises</v>
      </c>
      <c r="U122" s="111" t="str">
        <f>IF(SP_SUL!W124="","*",SP_SUL!W124)</f>
        <v>Execução de soldas - Condicionado à temperatura</v>
      </c>
      <c r="V122" s="113">
        <f ca="1">_xlfn.XLOOKUP(G122&amp;$V$2,BS_CONTROLE[CHAVE],BS_CONTROLE[Quantidade_11],"-")</f>
        <v>0</v>
      </c>
      <c r="W122" s="113">
        <f ca="1">_xlfn.XLOOKUP(G122&amp;$W$2,BS_CONTROLE[CHAVE],BS_CONTROLE[Quantidade_11],"-")</f>
        <v>1</v>
      </c>
      <c r="X122" s="113">
        <f ca="1">_xlfn.XLOOKUP(G122&amp;$X$2,BS_CONTROLE[CHAVE],BS_CONTROLE[Quantidade_11],"-")</f>
        <v>1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Contrato</v>
      </c>
      <c r="C123" s="110" t="str">
        <f>IF(SP_SUL!Z125="","*",SP_SUL!Z125)</f>
        <v>*</v>
      </c>
      <c r="D123" s="111" t="str">
        <f>IF(SP_SUL!S125="","*",SP_SUL!S125)</f>
        <v>SP SUL</v>
      </c>
      <c r="E123" s="111" t="str">
        <f>IF(SP_SUL!T125="","*",SP_SUL!T125)</f>
        <v>ZEV-ZPT</v>
      </c>
      <c r="F123" s="111">
        <f>IF(SP_SUL!B125="","*",SP_SUL!B125)</f>
        <v>45996</v>
      </c>
      <c r="G123" s="111" t="str">
        <f>IF(SP_SUL!D125="","*",SP_SUL!D125)</f>
        <v>MOD ZGP</v>
      </c>
      <c r="H123" s="111" t="str">
        <f>IF(SP_SUL!F125="","*",SP_SUL!F125)</f>
        <v>BLOCO</v>
      </c>
      <c r="I123" s="111" t="str">
        <f>IF(SP_SUL!H125="","*",SP_SUL!H125)</f>
        <v>-</v>
      </c>
      <c r="J123" s="111" t="str">
        <f>IF(SP_SUL!I125="","*",SP_SUL!I125)</f>
        <v>-</v>
      </c>
      <c r="K123" s="111" t="str">
        <f>IF(SP_SUL!M125="","*",SP_SUL!M125)</f>
        <v>105-ZGP</v>
      </c>
      <c r="L123" s="111" t="str">
        <f>IF(SP_SUL!N125="","*",SP_SUL!N125)</f>
        <v>ZGP1 / 105ZGP1</v>
      </c>
      <c r="M123" s="112">
        <f>IF(SP_SUL!J125="","*",SP_SUL!J125)</f>
        <v>54</v>
      </c>
      <c r="N123" s="271">
        <f>IF(SP_SUL!K125="","*",SP_SUL!K125)</f>
        <v>102</v>
      </c>
      <c r="O123" s="271">
        <f>IF(SP_SUL!L125="","*",SP_SUL!L125)</f>
        <v>106</v>
      </c>
      <c r="P123" s="112"/>
      <c r="Q123" s="129">
        <f>IF(SP_SUL!O125="","*",SP_SUL!O125)</f>
        <v>0.33333333333333331</v>
      </c>
      <c r="R123" s="129">
        <f>IF(SP_SUL!P125="","*",SP_SUL!P125)</f>
        <v>0.20833333333333334</v>
      </c>
      <c r="S123" s="111" t="str">
        <f>IF(SP_SUL!Q125="","*",CONCATENATE(SP_SUL!Q125," ",SP_SUL!R125))</f>
        <v>1 BINÁRIO</v>
      </c>
      <c r="T123" s="111" t="str">
        <f>IF(SP_SUL!V125="","*",SP_SUL!V125)</f>
        <v>Augusto</v>
      </c>
      <c r="U123" s="111" t="str">
        <f>IF(SP_SUL!W125="","*",SP_SUL!W125)</f>
        <v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3" t="str">
        <f ca="1">_xlfn.XLOOKUP(G123&amp;$V$2,BS_CONTROLE[CHAVE],BS_CONTROLE[Quantidade_11],"-")</f>
        <v>-</v>
      </c>
      <c r="W123" s="113">
        <f ca="1">_xlfn.XLOOKUP(G123&amp;$W$2,BS_CONTROLE[CHAVE],BS_CONTROLE[Quantidade_11],"-")</f>
        <v>1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Contrato</v>
      </c>
      <c r="C124" s="110" t="str">
        <f>IF(SP_SUL!Z126="","*",SP_SUL!Z126)</f>
        <v>*</v>
      </c>
      <c r="D124" s="111" t="str">
        <f>IF(SP_SUL!S126="","*",SP_SUL!S126)</f>
        <v>SP SUL</v>
      </c>
      <c r="E124" s="111" t="str">
        <f>IF(SP_SUL!T126="","*",SP_SUL!T126)</f>
        <v>ZEV-ZPT</v>
      </c>
      <c r="F124" s="111">
        <f>IF(SP_SUL!B126="","*",SP_SUL!B126)</f>
        <v>45996</v>
      </c>
      <c r="G124" s="111" t="str">
        <f>IF(SP_SUL!D126="","*",SP_SUL!D126)</f>
        <v>V85</v>
      </c>
      <c r="H124" s="111" t="str">
        <f>IF(SP_SUL!F126="","*",SP_SUL!F126)</f>
        <v>MODERNIZAÇÃO - SOCADORA</v>
      </c>
      <c r="I124" s="111" t="str">
        <f>IF(SP_SUL!H126="","*",SP_SUL!H126)</f>
        <v>ZPT1051</v>
      </c>
      <c r="J124" s="111" t="str">
        <f>IF(SP_SUL!I126="","*",SP_SUL!I126)</f>
        <v>ZPTZDR</v>
      </c>
      <c r="K124" s="111" t="str">
        <f>IF(SP_SUL!M126="","*",SP_SUL!M126)</f>
        <v>105-ZGP</v>
      </c>
      <c r="L124" s="111" t="str">
        <f>IF(SP_SUL!N126="","*",SP_SUL!N126)</f>
        <v>ZGP1</v>
      </c>
      <c r="M124" s="112">
        <f>IF(SP_SUL!J126="","*",SP_SUL!J126)</f>
        <v>54</v>
      </c>
      <c r="N124" s="271">
        <f>IF(SP_SUL!K126="","*",SP_SUL!K126)</f>
        <v>103.7</v>
      </c>
      <c r="O124" s="271">
        <f>IF(SP_SUL!L126="","*",SP_SUL!L126)</f>
        <v>105</v>
      </c>
      <c r="P124" s="112"/>
      <c r="Q124" s="129">
        <f>IF(SP_SUL!O126="","*",SP_SUL!O126)</f>
        <v>0.30555555555555558</v>
      </c>
      <c r="R124" s="129">
        <f>IF(SP_SUL!P126="","*",SP_SUL!P126)</f>
        <v>6.9444444444444447E-4</v>
      </c>
      <c r="S124" s="111" t="str">
        <f>IF(SP_SUL!Q126="","*",CONCATENATE(SP_SUL!Q126," ",SP_SUL!R126))</f>
        <v>500 M</v>
      </c>
      <c r="T124" s="111" t="str">
        <f>IF(SP_SUL!V126="","*",SP_SUL!V126)</f>
        <v>Augusto</v>
      </c>
      <c r="U124" s="111" t="str">
        <f>IF(SP_SUL!W126="","*",SP_SUL!W126)</f>
        <v>Deslocamento em bloqueio  ZPT105, 105ZGP1 e ZGP1</v>
      </c>
      <c r="V124" s="113">
        <f ca="1">_xlfn.XLOOKUP(G124&amp;$V$2,BS_CONTROLE[CHAVE],BS_CONTROLE[Quantidade_11],"-")</f>
        <v>0</v>
      </c>
      <c r="W124" s="113">
        <f ca="1">_xlfn.XLOOKUP(G124&amp;$W$2,BS_CONTROLE[CHAVE],BS_CONTROLE[Quantidade_11],"-")</f>
        <v>0</v>
      </c>
      <c r="X124" s="113">
        <f ca="1">_xlfn.XLOOKUP(G124&amp;$X$2,BS_CONTROLE[CHAVE],BS_CONTROLE[Quantidade_11],"-")</f>
        <v>0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Contrato</v>
      </c>
      <c r="C125" s="110" t="str">
        <f>IF(SP_SUL!Z127="","*",SP_SUL!Z127)</f>
        <v>*</v>
      </c>
      <c r="D125" s="111" t="str">
        <f>IF(SP_SUL!S127="","*",SP_SUL!S127)</f>
        <v>SP SUL</v>
      </c>
      <c r="E125" s="111" t="str">
        <f>IF(SP_SUL!T127="","*",SP_SUL!T127)</f>
        <v>ZEV-ZPT</v>
      </c>
      <c r="F125" s="111">
        <f>IF(SP_SUL!B127="","*",SP_SUL!B127)</f>
        <v>45996</v>
      </c>
      <c r="G125" s="111" t="str">
        <f>IF(SP_SUL!D127="","*",SP_SUL!D127)</f>
        <v>W62</v>
      </c>
      <c r="H125" s="111" t="str">
        <f>IF(SP_SUL!F127="","*",SP_SUL!F127)</f>
        <v>OUTRAS ATIVIDADES</v>
      </c>
      <c r="I125" s="111" t="str">
        <f>IF(SP_SUL!H127="","*",SP_SUL!H127)</f>
        <v>ZPT1051</v>
      </c>
      <c r="J125" s="111" t="str">
        <f>IF(SP_SUL!I127="","*",SP_SUL!I127)</f>
        <v>ZPTZDR</v>
      </c>
      <c r="K125" s="111" t="str">
        <f>IF(SP_SUL!M127="","*",SP_SUL!M127)</f>
        <v>105-ZGP</v>
      </c>
      <c r="L125" s="111" t="str">
        <f>IF(SP_SUL!N127="","*",SP_SUL!N127)</f>
        <v>105ZGP1</v>
      </c>
      <c r="M125" s="112">
        <f>IF(SP_SUL!J127="","*",SP_SUL!J127)</f>
        <v>54</v>
      </c>
      <c r="N125" s="271">
        <f>IF(SP_SUL!K127="","*",SP_SUL!K127)</f>
        <v>104.3</v>
      </c>
      <c r="O125" s="271">
        <f>IF(SP_SUL!L127="","*",SP_SUL!L127)</f>
        <v>105.5</v>
      </c>
      <c r="P125" s="112"/>
      <c r="Q125" s="129">
        <f>IF(SP_SUL!O127="","*",SP_SUL!O127)</f>
        <v>0.3125</v>
      </c>
      <c r="R125" s="129">
        <f>IF(SP_SUL!P127="","*",SP_SUL!P127)</f>
        <v>6.9444444444444447E-4</v>
      </c>
      <c r="S125" s="111" t="str">
        <f>IF(SP_SUL!Q127="","*",CONCATENATE(SP_SUL!Q127," ",SP_SUL!R127))</f>
        <v>1 BINÁRIO</v>
      </c>
      <c r="T125" s="111" t="str">
        <f>IF(SP_SUL!V127="","*",SP_SUL!V127)</f>
        <v>Augusto</v>
      </c>
      <c r="U125" s="111" t="str">
        <f>IF(SP_SUL!W127="","*",SP_SUL!W127)</f>
        <v>Deslocamento em bloqueio  ZPT105, 105ZGP1 e ZGP1</v>
      </c>
      <c r="V125" s="113" t="str">
        <f ca="1">_xlfn.XLOOKUP(G125&amp;$V$2,BS_CONTROLE[CHAVE],BS_CONTROLE[Quantidade_11],"-")</f>
        <v>-</v>
      </c>
      <c r="W125" s="113">
        <f ca="1">_xlfn.XLOOKUP(G125&amp;$W$2,BS_CONTROLE[CHAVE],BS_CONTROLE[Quantidade_11],"-")</f>
        <v>1</v>
      </c>
      <c r="X125" s="113">
        <f ca="1">_xlfn.XLOOKUP(G125&amp;$X$2,BS_CONTROLE[CHAVE],BS_CONTROLE[Quantidade_11],"-")</f>
        <v>1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Oportunidade</v>
      </c>
      <c r="C126" s="110" t="str">
        <f>IF(SP_SUL!Z128="","*",SP_SUL!Z128)</f>
        <v>*</v>
      </c>
      <c r="D126" s="111" t="str">
        <f>IF(SP_SUL!S128="","*",SP_SUL!S128)</f>
        <v>SP SUL</v>
      </c>
      <c r="E126" s="111" t="str">
        <f>IF(SP_SUL!T128="","*",SP_SUL!T128)</f>
        <v>ZPT-ZPG</v>
      </c>
      <c r="F126" s="111">
        <f>IF(SP_SUL!B128="","*",SP_SUL!B128)</f>
        <v>45996</v>
      </c>
      <c r="G126" s="111" t="str">
        <f>IF(SP_SUL!D128="","*",SP_SUL!D128)</f>
        <v>DIEGO (TF-42)</v>
      </c>
      <c r="H126" s="111" t="str">
        <f>IF(SP_SUL!F128="","*",SP_SUL!F128)</f>
        <v>LIMPEZA LASTRO</v>
      </c>
      <c r="I126" s="111" t="str">
        <f>IF(SP_SUL!H128="","*",SP_SUL!H128)</f>
        <v>-</v>
      </c>
      <c r="J126" s="111" t="str">
        <f>IF(SP_SUL!I128="","*",SP_SUL!I128)</f>
        <v>-</v>
      </c>
      <c r="K126" s="111" t="str">
        <f>IF(SP_SUL!M128="","*",SP_SUL!M128)</f>
        <v>ZGM-109</v>
      </c>
      <c r="L126" s="111" t="str">
        <f>IF(SP_SUL!N128="","*",SP_SUL!N128)</f>
        <v>117ZGM2</v>
      </c>
      <c r="M126" s="112">
        <f>IF(SP_SUL!J128="","*",SP_SUL!J128)</f>
        <v>53</v>
      </c>
      <c r="N126" s="271">
        <f>IF(SP_SUL!K128="","*",SP_SUL!K128)</f>
        <v>115.5</v>
      </c>
      <c r="O126" s="271" t="str">
        <f>IF(SP_SUL!L128="","*",SP_SUL!L128)</f>
        <v>-</v>
      </c>
      <c r="P126" s="112"/>
      <c r="Q126" s="129">
        <f>IF(SP_SUL!O128="","*",SP_SUL!O128)</f>
        <v>0.45833333333333331</v>
      </c>
      <c r="R126" s="129">
        <f>IF(SP_SUL!P128="","*",SP_SUL!P128)</f>
        <v>8.3333333333333329E-2</v>
      </c>
      <c r="S126" s="111" t="str">
        <f>IF(SP_SUL!Q128="","*",CONCATENATE(SP_SUL!Q128," ",SP_SUL!R128))</f>
        <v>2 M</v>
      </c>
      <c r="T126" s="111" t="str">
        <f>IF(SP_SUL!V128="","*",SP_SUL!V128)</f>
        <v>Moisés</v>
      </c>
      <c r="U126" s="111" t="str">
        <f>IF(SP_SUL!W128="","*",SP_SUL!W128)</f>
        <v xml:space="preserve">Limpeza de lastro </v>
      </c>
      <c r="V126" s="113">
        <f ca="1">_xlfn.XLOOKUP(G126&amp;$V$2,BS_CONTROLE[CHAVE],BS_CONTROLE[Quantidade_11],"-")</f>
        <v>0</v>
      </c>
      <c r="W126" s="113">
        <f ca="1">_xlfn.XLOOKUP(G126&amp;$W$2,BS_CONTROLE[CHAVE],BS_CONTROLE[Quantidade_11],"-")</f>
        <v>0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Oportunidade</v>
      </c>
      <c r="C127" s="110" t="str">
        <f>IF(SP_SUL!Z129="","*",SP_SUL!Z129)</f>
        <v>*</v>
      </c>
      <c r="D127" s="111" t="str">
        <f>IF(SP_SUL!S129="","*",SP_SUL!S129)</f>
        <v>SP SUL</v>
      </c>
      <c r="E127" s="111" t="str">
        <f>IF(SP_SUL!T129="","*",SP_SUL!T129)</f>
        <v>ZPT-ZPG</v>
      </c>
      <c r="F127" s="111">
        <f>IF(SP_SUL!B129="","*",SP_SUL!B129)</f>
        <v>45996</v>
      </c>
      <c r="G127" s="111" t="str">
        <f>IF(SP_SUL!D129="","*",SP_SUL!D129)</f>
        <v>V97</v>
      </c>
      <c r="H127" s="111" t="str">
        <f>IF(SP_SUL!F129="","*",SP_SUL!F129)</f>
        <v>DETECÇÃO - ULTRASSOM - SPERRY</v>
      </c>
      <c r="I127" s="111" t="str">
        <f>IF(SP_SUL!H129="","*",SP_SUL!H129)</f>
        <v>IAAS29</v>
      </c>
      <c r="J127" s="111" t="str">
        <f>IF(SP_SUL!I129="","*",SP_SUL!I129)</f>
        <v>ZPT</v>
      </c>
      <c r="K127" s="111" t="str">
        <f>IF(SP_SUL!M129="","*",SP_SUL!M129)</f>
        <v>ZPG-ZPT</v>
      </c>
      <c r="L127" s="111" t="str">
        <f>IF(SP_SUL!N129="","*",SP_SUL!N129)</f>
        <v>ZPGZPT</v>
      </c>
      <c r="M127" s="112">
        <f>IF(SP_SUL!J129="","*",SP_SUL!J129)</f>
        <v>53</v>
      </c>
      <c r="N127" s="271">
        <f>IF(SP_SUL!K129="","*",SP_SUL!K129)</f>
        <v>125</v>
      </c>
      <c r="O127" s="271" t="str">
        <f>IF(SP_SUL!L129="","*",SP_SUL!L129)</f>
        <v>-</v>
      </c>
      <c r="P127" s="112"/>
      <c r="Q127" s="129">
        <f>IF(SP_SUL!O129="","*",SP_SUL!O129)</f>
        <v>0.375</v>
      </c>
      <c r="R127" s="129">
        <f>IF(SP_SUL!P129="","*",SP_SUL!P129)</f>
        <v>4.1666666666666664E-2</v>
      </c>
      <c r="S127" s="111" t="str">
        <f>IF(SP_SUL!Q129="","*",CONCATENATE(SP_SUL!Q129," ",SP_SUL!R129))</f>
        <v>30 KM</v>
      </c>
      <c r="T127" s="111" t="str">
        <f>IF(SP_SUL!V129="","*",SP_SUL!V129)</f>
        <v>John / Andressa</v>
      </c>
      <c r="U127" s="111" t="str">
        <f>IF(SP_SUL!W129="","*",SP_SUL!W129)</f>
        <v xml:space="preserve">Detecção ultrassom sperry </v>
      </c>
      <c r="V127" s="113">
        <f ca="1">_xlfn.XLOOKUP(G127&amp;$V$2,BS_CONTROLE[CHAVE],BS_CONTROLE[Quantidade_11],"-")</f>
        <v>0</v>
      </c>
      <c r="W127" s="113">
        <f ca="1">_xlfn.XLOOKUP(G127&amp;$W$2,BS_CONTROLE[CHAVE],BS_CONTROLE[Quantidade_11],"-")</f>
        <v>0</v>
      </c>
      <c r="X127" s="113">
        <f ca="1">_xlfn.XLOOKUP(G127&amp;$X$2,BS_CONTROLE[CHAVE],BS_CONTROLE[Quantidade_11],"-")</f>
        <v>30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1211</v>
      </c>
      <c r="C2" s="96" t="s">
        <v>854</v>
      </c>
      <c r="D2" s="96" t="s">
        <v>856</v>
      </c>
      <c r="E2" s="96" t="s">
        <v>1212</v>
      </c>
      <c r="F2" s="96" t="s">
        <v>1213</v>
      </c>
      <c r="G2" s="96" t="s">
        <v>1214</v>
      </c>
      <c r="H2" s="96" t="s">
        <v>1215</v>
      </c>
      <c r="I2" s="96" t="s">
        <v>1216</v>
      </c>
      <c r="J2" s="96" t="s">
        <v>1217</v>
      </c>
      <c r="K2" s="132" t="s">
        <v>1218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>
        <f>IF(SP_SUL!B106="","*",SP_SUL!B106)</f>
        <v>45996</v>
      </c>
      <c r="D104" s="122" t="str">
        <f>IF(SP_SUL!D106="","*",SP_SUL!D106)</f>
        <v>N59</v>
      </c>
      <c r="E104" s="122" t="str">
        <f>IF(SP_SUL!H106="","*",SP_SUL!H106)</f>
        <v>ZBV-3</v>
      </c>
      <c r="F104" s="138" t="str">
        <f>IF(SP_SUL!M106="","*",SP_SUL!M106)</f>
        <v>ZBV-ZYU</v>
      </c>
      <c r="G104" s="122" t="str">
        <f>IF(SP_SUL!I106="","*",SP_SUL!I106)</f>
        <v>ZYU-1</v>
      </c>
      <c r="H104" s="122" t="str">
        <f>IF(SP_SUL!AB106="","*",SP_SUL!AB106)</f>
        <v>FIXO</v>
      </c>
      <c r="I104" s="122" t="str">
        <f>IF(SP_SUL!AC106="","*",SP_SUL!AC106)</f>
        <v>ACIONAMENTO</v>
      </c>
      <c r="J104" s="123" t="str">
        <f>IF(SP_SUL!AA106="","*",SP_SUL!AA106)</f>
        <v>Cotona</v>
      </c>
      <c r="K104" s="135">
        <f>IF(SP_SUL!AD106="","*",SP_SUL!AD106)</f>
        <v>0.375</v>
      </c>
    </row>
    <row r="105" spans="2:11" s="124" customFormat="1" hidden="1">
      <c r="B105" s="121" t="str">
        <f>IF(SP_SUL!Y107="","*",SP_SUL!Y107)</f>
        <v>*</v>
      </c>
      <c r="C105" s="122">
        <f>IF(SP_SUL!B107="","*",SP_SUL!B107)</f>
        <v>45996</v>
      </c>
      <c r="D105" s="122" t="str">
        <f>IF(SP_SUL!D107="","*",SP_SUL!D107)</f>
        <v>W59</v>
      </c>
      <c r="E105" s="122" t="str">
        <f>IF(SP_SUL!H107="","*",SP_SUL!H107)</f>
        <v>ZYU1</v>
      </c>
      <c r="F105" s="138" t="str">
        <f>IF(SP_SUL!M107="","*",SP_SUL!M107)</f>
        <v>ZDS-ZQB</v>
      </c>
      <c r="G105" s="122" t="str">
        <f>IF(SP_SUL!I107="","*",SP_SUL!I107)</f>
        <v>ZYU1</v>
      </c>
      <c r="H105" s="122" t="str">
        <f>IF(SP_SUL!AB107="","*",SP_SUL!AB107)</f>
        <v>FIXO</v>
      </c>
      <c r="I105" s="122" t="str">
        <f>IF(SP_SUL!AC107="","*",SP_SUL!AC107)</f>
        <v>ACIONAMENTO</v>
      </c>
      <c r="J105" s="123">
        <f>IF(SP_SUL!AA107="","*",SP_SUL!AA107)</f>
        <v>1</v>
      </c>
      <c r="K105" s="135">
        <f>IF(SP_SUL!AD107="","*",SP_SUL!AD107)</f>
        <v>0.33333333333333331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V89</v>
      </c>
      <c r="E106" s="122" t="str">
        <f>IF(SP_SUL!H108="","*",SP_SUL!H108)</f>
        <v>ZYU1</v>
      </c>
      <c r="F106" s="138" t="str">
        <f>IF(SP_SUL!M108="","*",SP_SUL!M108)</f>
        <v>ZXI-ZVK</v>
      </c>
      <c r="G106" s="122" t="str">
        <f>IF(SP_SUL!I108="","*",SP_SUL!I108)</f>
        <v>ZYU1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>
        <f>IF(SP_SUL!AA108="","*",SP_SUL!AA108)</f>
        <v>1</v>
      </c>
      <c r="K106" s="135">
        <f>IF(SP_SUL!AD108="","*",SP_SUL!AD108)</f>
        <v>0.33333333333333331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EDSON (TP-780)</v>
      </c>
      <c r="E107" s="122" t="str">
        <f>IF(SP_SUL!H109="","*",SP_SUL!H109)</f>
        <v>-</v>
      </c>
      <c r="F107" s="138" t="str">
        <f>IF(SP_SUL!M109="","*",SP_SUL!M109)</f>
        <v>ZYU</v>
      </c>
      <c r="G107" s="122" t="str">
        <f>IF(SP_SUL!I109="","*",SP_SUL!I109)</f>
        <v>-</v>
      </c>
      <c r="H107" s="122" t="str">
        <f>IF(SP_SUL!AB109="","*",SP_SUL!AB109)</f>
        <v>-</v>
      </c>
      <c r="I107" s="122" t="str">
        <f>IF(SP_SUL!AC109="","*",SP_SUL!AC109)</f>
        <v>-</v>
      </c>
      <c r="J107" s="123" t="str">
        <f>IF(SP_SUL!AA109="","*",SP_SUL!AA109)</f>
        <v>-</v>
      </c>
      <c r="K107" s="135" t="str">
        <f>IF(SP_SUL!AD109="","*",SP_SUL!AD109)</f>
        <v>-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ROBSON (TF-701)</v>
      </c>
      <c r="E108" s="122" t="str">
        <f>IF(SP_SUL!H110="","*",SP_SUL!H110)</f>
        <v>-</v>
      </c>
      <c r="F108" s="138" t="str">
        <f>IF(SP_SUL!M110="","*",SP_SUL!M110)</f>
        <v>ZFY</v>
      </c>
      <c r="G108" s="122" t="str">
        <f>IF(SP_SUL!I110="","*",SP_SUL!I110)</f>
        <v>-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>
        <f>IF(SP_SUL!B111="","*",SP_SUL!B111)</f>
        <v>45996</v>
      </c>
      <c r="D109" s="122" t="str">
        <f>IF(SP_SUL!D111="","*",SP_SUL!D111)</f>
        <v xml:space="preserve">TURMA FIXA VIA </v>
      </c>
      <c r="E109" s="122" t="str">
        <f>IF(SP_SUL!H111="","*",SP_SUL!H111)</f>
        <v>-</v>
      </c>
      <c r="F109" s="138" t="str">
        <f>IF(SP_SUL!M111="","*",SP_SUL!M111)</f>
        <v>ZYU</v>
      </c>
      <c r="G109" s="122" t="str">
        <f>IF(SP_SUL!I111="","*",SP_SUL!I111)</f>
        <v>-</v>
      </c>
      <c r="H109" s="122" t="str">
        <f>IF(SP_SUL!AB111="","*",SP_SUL!AB111)</f>
        <v>-</v>
      </c>
      <c r="I109" s="122" t="str">
        <f>IF(SP_SUL!AC111="","*",SP_SUL!AC111)</f>
        <v>-</v>
      </c>
      <c r="J109" s="123" t="str">
        <f>IF(SP_SUL!AA111="","*",SP_SUL!AA111)</f>
        <v>-</v>
      </c>
      <c r="K109" s="135" t="str">
        <f>IF(SP_SUL!AD111="","*",SP_SUL!AD111)</f>
        <v>-</v>
      </c>
    </row>
    <row r="110" spans="2:11" s="124" customFormat="1" hidden="1">
      <c r="B110" s="121" t="str">
        <f>IF(SP_SUL!Y112="","*",SP_SUL!Y112)</f>
        <v>*</v>
      </c>
      <c r="C110" s="122">
        <f>IF(SP_SUL!B112="","*",SP_SUL!B112)</f>
        <v>45996</v>
      </c>
      <c r="D110" s="122" t="str">
        <f>IF(SP_SUL!D112="","*",SP_SUL!D112)</f>
        <v>ROBSON (TF-701)</v>
      </c>
      <c r="E110" s="122" t="str">
        <f>IF(SP_SUL!H112="","*",SP_SUL!H112)</f>
        <v>-</v>
      </c>
      <c r="F110" s="138" t="str">
        <f>IF(SP_SUL!M112="","*",SP_SUL!M112)</f>
        <v>ZPS-ZAL</v>
      </c>
      <c r="G110" s="122" t="str">
        <f>IF(SP_SUL!I112="","*",SP_SUL!I112)</f>
        <v>-</v>
      </c>
      <c r="H110" s="122" t="str">
        <f>IF(SP_SUL!AB112="","*",SP_SUL!AB112)</f>
        <v>-</v>
      </c>
      <c r="I110" s="122" t="str">
        <f>IF(SP_SUL!AC112="","*",SP_SUL!AC112)</f>
        <v>-</v>
      </c>
      <c r="J110" s="123" t="str">
        <f>IF(SP_SUL!AA112="","*",SP_SUL!AA112)</f>
        <v>-</v>
      </c>
      <c r="K110" s="135" t="str">
        <f>IF(SP_SUL!AD112="","*",SP_SUL!AD112)</f>
        <v>-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>
        <f>IF(SP_SUL!B114="","*",SP_SUL!B114)</f>
        <v>45996</v>
      </c>
      <c r="D112" s="122" t="str">
        <f>IF(SP_SUL!D114="","*",SP_SUL!D114)</f>
        <v>CLEBISON (TP-728)</v>
      </c>
      <c r="E112" s="122" t="str">
        <f>IF(SP_SUL!H114="","*",SP_SUL!H114)</f>
        <v>-</v>
      </c>
      <c r="F112" s="138" t="str">
        <f>IF(SP_SUL!M114="","*",SP_SUL!M114)</f>
        <v>ZKW</v>
      </c>
      <c r="G112" s="122" t="str">
        <f>IF(SP_SUL!I114="","*",SP_SUL!I114)</f>
        <v>-</v>
      </c>
      <c r="H112" s="122" t="str">
        <f>IF(SP_SUL!AB114="","*",SP_SUL!AB114)</f>
        <v>-</v>
      </c>
      <c r="I112" s="122" t="str">
        <f>IF(SP_SUL!AC114="","*",SP_SUL!AC114)</f>
        <v>-</v>
      </c>
      <c r="J112" s="123" t="str">
        <f>IF(SP_SUL!AA114="","*",SP_SUL!AA114)</f>
        <v>-</v>
      </c>
      <c r="K112" s="135" t="str">
        <f>IF(SP_SUL!AD114="","*",SP_SUL!AD114)</f>
        <v>-</v>
      </c>
    </row>
    <row r="113" spans="2:11" s="124" customFormat="1" hidden="1">
      <c r="B113" s="121" t="str">
        <f>IF(SP_SUL!Y115="","*",SP_SUL!Y115)</f>
        <v>*</v>
      </c>
      <c r="C113" s="122">
        <f>IF(SP_SUL!B115="","*",SP_SUL!B115)</f>
        <v>45996</v>
      </c>
      <c r="D113" s="122" t="str">
        <f>IF(SP_SUL!D115="","*",SP_SUL!D115)</f>
        <v>ISMAEL(TP-726)</v>
      </c>
      <c r="E113" s="122" t="str">
        <f>IF(SP_SUL!H115="","*",SP_SUL!H115)</f>
        <v>*</v>
      </c>
      <c r="F113" s="138" t="str">
        <f>IF(SP_SUL!M115="","*",SP_SUL!M115)</f>
        <v>ZKW</v>
      </c>
      <c r="G113" s="122" t="str">
        <f>IF(SP_SUL!I115="","*",SP_SUL!I115)</f>
        <v>*</v>
      </c>
      <c r="H113" s="122" t="str">
        <f>IF(SP_SUL!AB115="","*",SP_SUL!AB115)</f>
        <v>-</v>
      </c>
      <c r="I113" s="122" t="str">
        <f>IF(SP_SUL!AC115="","*",SP_SUL!AC115)</f>
        <v>-</v>
      </c>
      <c r="J113" s="123" t="str">
        <f>IF(SP_SUL!AA115="","*",SP_SUL!AA115)</f>
        <v>-</v>
      </c>
      <c r="K113" s="135" t="str">
        <f>IF(SP_SUL!AD115="","*",SP_SUL!AD115)</f>
        <v>-</v>
      </c>
    </row>
    <row r="114" spans="2:11" s="124" customFormat="1" hidden="1">
      <c r="B114" s="121" t="str">
        <f>IF(SP_SUL!Y116="","*",SP_SUL!Y116)</f>
        <v>*</v>
      </c>
      <c r="C114" s="122">
        <f>IF(SP_SUL!B116="","*",SP_SUL!B116)</f>
        <v>45996</v>
      </c>
      <c r="D114" s="122" t="str">
        <f>IF(SP_SUL!D116="","*",SP_SUL!D116)</f>
        <v>DANIEL (TP-647)</v>
      </c>
      <c r="E114" s="122" t="str">
        <f>IF(SP_SUL!H116="","*",SP_SUL!H116)</f>
        <v>*</v>
      </c>
      <c r="F114" s="138" t="str">
        <f>IF(SP_SUL!M116="","*",SP_SUL!M116)</f>
        <v>ZKW-ZLU</v>
      </c>
      <c r="G114" s="122" t="str">
        <f>IF(SP_SUL!I116="","*",SP_SUL!I116)</f>
        <v>*</v>
      </c>
      <c r="H114" s="122" t="str">
        <f>IF(SP_SUL!AB116="","*",SP_SUL!AB116)</f>
        <v>-</v>
      </c>
      <c r="I114" s="122" t="str">
        <f>IF(SP_SUL!AC116="","*",SP_SUL!AC116)</f>
        <v>-</v>
      </c>
      <c r="J114" s="123" t="str">
        <f>IF(SP_SUL!AA116="","*",SP_SUL!AA116)</f>
        <v>-</v>
      </c>
      <c r="K114" s="135" t="str">
        <f>IF(SP_SUL!AD116="","*",SP_SUL!AD116)</f>
        <v>-</v>
      </c>
    </row>
    <row r="115" spans="2:11" s="124" customFormat="1" hidden="1">
      <c r="B115" s="121" t="str">
        <f>IF(SP_SUL!Y117="","*",SP_SUL!Y117)</f>
        <v>*</v>
      </c>
      <c r="C115" s="122">
        <f>IF(SP_SUL!B117="","*",SP_SUL!B117)</f>
        <v>45996</v>
      </c>
      <c r="D115" s="122" t="str">
        <f>IF(SP_SUL!D117="","*",SP_SUL!D117)</f>
        <v>CARLOS (TP-722)</v>
      </c>
      <c r="E115" s="122" t="str">
        <f>IF(SP_SUL!H117="","*",SP_SUL!H117)</f>
        <v>*</v>
      </c>
      <c r="F115" s="138" t="str">
        <f>IF(SP_SUL!M117="","*",SP_SUL!M117)</f>
        <v>ZKW-ZLU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>
        <f>IF(SP_SUL!B118="","*",SP_SUL!B118)</f>
        <v>45996</v>
      </c>
      <c r="D116" s="122" t="str">
        <f>IF(SP_SUL!D118="","*",SP_SUL!D118)</f>
        <v>A84</v>
      </c>
      <c r="E116" s="122" t="str">
        <f>IF(SP_SUL!H118="","*",SP_SUL!H118)</f>
        <v>102ZKW2</v>
      </c>
      <c r="F116" s="138" t="str">
        <f>IF(SP_SUL!M118="","*",SP_SUL!M118)</f>
        <v>ZKW-ZKE-ZKW</v>
      </c>
      <c r="G116" s="122" t="str">
        <f>IF(SP_SUL!I118="","*",SP_SUL!I118)</f>
        <v>102ZKW2</v>
      </c>
      <c r="H116" s="122" t="str">
        <f>IF(SP_SUL!AB118="","*",SP_SUL!AB118)</f>
        <v>FIXO</v>
      </c>
      <c r="I116" s="122" t="str">
        <f>IF(SP_SUL!AC118="","*",SP_SUL!AC118)</f>
        <v>ACIONAMENTO</v>
      </c>
      <c r="J116" s="123">
        <f>IF(SP_SUL!AA118="","*",SP_SUL!AA118)</f>
        <v>1</v>
      </c>
      <c r="K116" s="135">
        <f>IF(SP_SUL!AD118="","*",SP_SUL!AD118)</f>
        <v>0.25</v>
      </c>
    </row>
    <row r="117" spans="2:11" s="124" customFormat="1" hidden="1">
      <c r="B117" s="121" t="str">
        <f>IF(SP_SUL!Y119="","*",SP_SUL!Y119)</f>
        <v>*</v>
      </c>
      <c r="C117" s="122">
        <f>IF(SP_SUL!B119="","*",SP_SUL!B119)</f>
        <v>45996</v>
      </c>
      <c r="D117" s="122" t="str">
        <f>IF(SP_SUL!D119="","*",SP_SUL!D119)</f>
        <v>MOD ZRB ZEV</v>
      </c>
      <c r="E117" s="122" t="str">
        <f>IF(SP_SUL!H119="","*",SP_SUL!H119)</f>
        <v>-</v>
      </c>
      <c r="F117" s="138" t="str">
        <f>IF(SP_SUL!M119="","*",SP_SUL!M119)</f>
        <v>ZRB-ZEV</v>
      </c>
      <c r="G117" s="122" t="str">
        <f>IF(SP_SUL!I119="","*",SP_SUL!I119)</f>
        <v>-</v>
      </c>
      <c r="H117" s="122" t="str">
        <f>IF(SP_SUL!AB119="","*",SP_SUL!AB119)</f>
        <v>-</v>
      </c>
      <c r="I117" s="122" t="str">
        <f>IF(SP_SUL!AC119="","*",SP_SUL!AC119)</f>
        <v>-</v>
      </c>
      <c r="J117" s="123" t="str">
        <f>IF(SP_SUL!AA119="","*",SP_SUL!AA119)</f>
        <v>-</v>
      </c>
      <c r="K117" s="135" t="str">
        <f>IF(SP_SUL!AD119="","*",SP_SUL!AD119)</f>
        <v>-</v>
      </c>
    </row>
    <row r="118" spans="2:11" s="124" customFormat="1" hidden="1">
      <c r="B118" s="121" t="str">
        <f>IF(SP_SUL!Y120="","*",SP_SUL!Y120)</f>
        <v>*</v>
      </c>
      <c r="C118" s="122">
        <f>IF(SP_SUL!B120="","*",SP_SUL!B120)</f>
        <v>45996</v>
      </c>
      <c r="D118" s="122" t="str">
        <f>IF(SP_SUL!D120="","*",SP_SUL!D120)</f>
        <v>V96</v>
      </c>
      <c r="E118" s="122" t="str">
        <f>IF(SP_SUL!H120="","*",SP_SUL!H120)</f>
        <v>K67ZEV2</v>
      </c>
      <c r="F118" s="138" t="str">
        <f>IF(SP_SUL!M120="","*",SP_SUL!M120)</f>
        <v>ZEJ-ZEV</v>
      </c>
      <c r="G118" s="122" t="str">
        <f>IF(SP_SUL!I120="","*",SP_SUL!I120)</f>
        <v>K67ZEV2</v>
      </c>
      <c r="H118" s="122" t="str">
        <f>IF(SP_SUL!AB120="","*",SP_SUL!AB120)</f>
        <v>FIXO</v>
      </c>
      <c r="I118" s="122" t="str">
        <f>IF(SP_SUL!AC120="","*",SP_SUL!AC120)</f>
        <v>ACIONAMENTO</v>
      </c>
      <c r="J118" s="123">
        <f>IF(SP_SUL!AA120="","*",SP_SUL!AA120)</f>
        <v>1</v>
      </c>
      <c r="K118" s="135">
        <f>IF(SP_SUL!AD120="","*",SP_SUL!AD120)</f>
        <v>0.29166666666666669</v>
      </c>
    </row>
    <row r="119" spans="2:11" s="124" customFormat="1" hidden="1">
      <c r="B119" s="121" t="str">
        <f>IF(SP_SUL!Y121="","*",SP_SUL!Y121)</f>
        <v>*</v>
      </c>
      <c r="C119" s="122">
        <f>IF(SP_SUL!B121="","*",SP_SUL!B121)</f>
        <v>45996</v>
      </c>
      <c r="D119" s="122" t="str">
        <f>IF(SP_SUL!D121="","*",SP_SUL!D121)</f>
        <v>W97</v>
      </c>
      <c r="E119" s="122" t="str">
        <f>IF(SP_SUL!H121="","*",SP_SUL!H121)</f>
        <v>ZEM1</v>
      </c>
      <c r="F119" s="138" t="str">
        <f>IF(SP_SUL!M121="","*",SP_SUL!M121)</f>
        <v>ZEJ-ZEV</v>
      </c>
      <c r="G119" s="122" t="str">
        <f>IF(SP_SUL!I121="","*",SP_SUL!I121)</f>
        <v>ZEM1</v>
      </c>
      <c r="H119" s="122" t="str">
        <f>IF(SP_SUL!AB121="","*",SP_SUL!AB121)</f>
        <v>FIXO</v>
      </c>
      <c r="I119" s="122" t="str">
        <f>IF(SP_SUL!AC121="","*",SP_SUL!AC121)</f>
        <v>ACIONAMENTO</v>
      </c>
      <c r="J119" s="123">
        <f>IF(SP_SUL!AA121="","*",SP_SUL!AA121)</f>
        <v>2</v>
      </c>
      <c r="K119" s="135">
        <f>IF(SP_SUL!AD121="","*",SP_SUL!AD121)</f>
        <v>0.2638888888888889</v>
      </c>
    </row>
    <row r="120" spans="2:11" s="124" customFormat="1" hidden="1">
      <c r="B120" s="121" t="str">
        <f>IF(SP_SUL!Y122="","*",SP_SUL!Y122)</f>
        <v>*</v>
      </c>
      <c r="C120" s="122">
        <f>IF(SP_SUL!B122="","*",SP_SUL!B122)</f>
        <v>45996</v>
      </c>
      <c r="D120" s="122" t="str">
        <f>IF(SP_SUL!D122="","*",SP_SUL!D122)</f>
        <v>W96</v>
      </c>
      <c r="E120" s="122" t="str">
        <f>IF(SP_SUL!H122="","*",SP_SUL!H122)</f>
        <v>ZEM1</v>
      </c>
      <c r="F120" s="138" t="str">
        <f>IF(SP_SUL!M122="","*",SP_SUL!M122)</f>
        <v>ZRB-ZEV</v>
      </c>
      <c r="G120" s="122" t="str">
        <f>IF(SP_SUL!I122="","*",SP_SUL!I122)</f>
        <v>ZEM1</v>
      </c>
      <c r="H120" s="122" t="str">
        <f>IF(SP_SUL!AB122="","*",SP_SUL!AB122)</f>
        <v>FIXO</v>
      </c>
      <c r="I120" s="122" t="str">
        <f>IF(SP_SUL!AC122="","*",SP_SUL!AC122)</f>
        <v>ACIONAMENTO</v>
      </c>
      <c r="J120" s="123">
        <f>IF(SP_SUL!AA122="","*",SP_SUL!AA122)</f>
        <v>2</v>
      </c>
      <c r="K120" s="135">
        <f>IF(SP_SUL!AD122="","*",SP_SUL!AD122)</f>
        <v>0.25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>
        <f>IF(SP_SUL!B124="","*",SP_SUL!B124)</f>
        <v>45996</v>
      </c>
      <c r="D122" s="122" t="str">
        <f>IF(SP_SUL!D124="","*",SP_SUL!D124)</f>
        <v>HUELTON (TP-725)</v>
      </c>
      <c r="E122" s="122" t="str">
        <f>IF(SP_SUL!H124="","*",SP_SUL!H124)</f>
        <v>-</v>
      </c>
      <c r="F122" s="138" t="str">
        <f>IF(SP_SUL!M124="","*",SP_SUL!M124)</f>
        <v>ZWU-ZDC</v>
      </c>
      <c r="G122" s="122" t="str">
        <f>IF(SP_SUL!I124="","*",SP_SUL!I124)</f>
        <v>-</v>
      </c>
      <c r="H122" s="122" t="str">
        <f>IF(SP_SUL!AB124="","*",SP_SUL!AB124)</f>
        <v>-</v>
      </c>
      <c r="I122" s="122" t="str">
        <f>IF(SP_SUL!AC124="","*",SP_SUL!AC124)</f>
        <v>-</v>
      </c>
      <c r="J122" s="123" t="str">
        <f>IF(SP_SUL!AA124="","*",SP_SUL!AA124)</f>
        <v>-</v>
      </c>
      <c r="K122" s="135" t="str">
        <f>IF(SP_SUL!AD124="","*",SP_SUL!AD124)</f>
        <v>-</v>
      </c>
    </row>
    <row r="123" spans="2:11" s="124" customFormat="1" hidden="1">
      <c r="B123" s="121" t="str">
        <f>IF(SP_SUL!Y125="","*",SP_SUL!Y125)</f>
        <v>*</v>
      </c>
      <c r="C123" s="122">
        <f>IF(SP_SUL!B125="","*",SP_SUL!B125)</f>
        <v>45996</v>
      </c>
      <c r="D123" s="122" t="str">
        <f>IF(SP_SUL!D125="","*",SP_SUL!D125)</f>
        <v>MOD ZGP</v>
      </c>
      <c r="E123" s="122" t="str">
        <f>IF(SP_SUL!H125="","*",SP_SUL!H125)</f>
        <v>-</v>
      </c>
      <c r="F123" s="138" t="str">
        <f>IF(SP_SUL!M125="","*",SP_SUL!M125)</f>
        <v>105-ZGP</v>
      </c>
      <c r="G123" s="122" t="str">
        <f>IF(SP_SUL!I125="","*",SP_SUL!I125)</f>
        <v>-</v>
      </c>
      <c r="H123" s="122" t="str">
        <f>IF(SP_SUL!AB125="","*",SP_SUL!AB125)</f>
        <v>-</v>
      </c>
      <c r="I123" s="122" t="str">
        <f>IF(SP_SUL!AC125="","*",SP_SUL!AC125)</f>
        <v>-</v>
      </c>
      <c r="J123" s="123" t="str">
        <f>IF(SP_SUL!AA125="","*",SP_SUL!AA125)</f>
        <v>-</v>
      </c>
      <c r="K123" s="135" t="str">
        <f>IF(SP_SUL!AD125="","*",SP_SUL!AD125)</f>
        <v>-</v>
      </c>
    </row>
    <row r="124" spans="2:11" s="124" customFormat="1" hidden="1">
      <c r="B124" s="121" t="str">
        <f>IF(SP_SUL!Y126="","*",SP_SUL!Y126)</f>
        <v>*</v>
      </c>
      <c r="C124" s="122">
        <f>IF(SP_SUL!B126="","*",SP_SUL!B126)</f>
        <v>45996</v>
      </c>
      <c r="D124" s="122" t="str">
        <f>IF(SP_SUL!D126="","*",SP_SUL!D126)</f>
        <v>V85</v>
      </c>
      <c r="E124" s="122" t="str">
        <f>IF(SP_SUL!H126="","*",SP_SUL!H126)</f>
        <v>ZPT1051</v>
      </c>
      <c r="F124" s="138" t="str">
        <f>IF(SP_SUL!M126="","*",SP_SUL!M126)</f>
        <v>105-ZGP</v>
      </c>
      <c r="G124" s="122" t="str">
        <f>IF(SP_SUL!I126="","*",SP_SUL!I126)</f>
        <v>ZPTZDR</v>
      </c>
      <c r="H124" s="122" t="str">
        <f>IF(SP_SUL!AB126="","*",SP_SUL!AB126)</f>
        <v>FIXO</v>
      </c>
      <c r="I124" s="122" t="str">
        <f>IF(SP_SUL!AC126="","*",SP_SUL!AC126)</f>
        <v>ACIONAMENTO</v>
      </c>
      <c r="J124" s="123">
        <f>IF(SP_SUL!AA126="","*",SP_SUL!AA126)</f>
        <v>1</v>
      </c>
      <c r="K124" s="135">
        <f>IF(SP_SUL!AD126="","*",SP_SUL!AD126)</f>
        <v>0.25</v>
      </c>
    </row>
    <row r="125" spans="2:11" s="124" customFormat="1" hidden="1">
      <c r="B125" s="121" t="str">
        <f>IF(SP_SUL!Y127="","*",SP_SUL!Y127)</f>
        <v>*</v>
      </c>
      <c r="C125" s="122">
        <f>IF(SP_SUL!B127="","*",SP_SUL!B127)</f>
        <v>45996</v>
      </c>
      <c r="D125" s="122" t="str">
        <f>IF(SP_SUL!D127="","*",SP_SUL!D127)</f>
        <v>W62</v>
      </c>
      <c r="E125" s="122" t="str">
        <f>IF(SP_SUL!H127="","*",SP_SUL!H127)</f>
        <v>ZPT1051</v>
      </c>
      <c r="F125" s="138" t="str">
        <f>IF(SP_SUL!M127="","*",SP_SUL!M127)</f>
        <v>105-ZGP</v>
      </c>
      <c r="G125" s="122" t="str">
        <f>IF(SP_SUL!I127="","*",SP_SUL!I127)</f>
        <v>ZPTZDR</v>
      </c>
      <c r="H125" s="122" t="str">
        <f>IF(SP_SUL!AB127="","*",SP_SUL!AB127)</f>
        <v>FIXO</v>
      </c>
      <c r="I125" s="122" t="str">
        <f>IF(SP_SUL!AC127="","*",SP_SUL!AC127)</f>
        <v>ACIONAMENTO</v>
      </c>
      <c r="J125" s="123" t="str">
        <f>IF(SP_SUL!AA127="","*",SP_SUL!AA127)</f>
        <v>Bispo</v>
      </c>
      <c r="K125" s="135">
        <f>IF(SP_SUL!AD127="","*",SP_SUL!AD127)</f>
        <v>0.29166666666666669</v>
      </c>
    </row>
    <row r="126" spans="2:11" s="124" customFormat="1" hidden="1">
      <c r="B126" s="121" t="str">
        <f>IF(SP_SUL!Y128="","*",SP_SUL!Y128)</f>
        <v>*</v>
      </c>
      <c r="C126" s="122">
        <f>IF(SP_SUL!B128="","*",SP_SUL!B128)</f>
        <v>45996</v>
      </c>
      <c r="D126" s="122" t="str">
        <f>IF(SP_SUL!D128="","*",SP_SUL!D128)</f>
        <v>DIEGO (TF-42)</v>
      </c>
      <c r="E126" s="122" t="str">
        <f>IF(SP_SUL!H128="","*",SP_SUL!H128)</f>
        <v>-</v>
      </c>
      <c r="F126" s="138" t="str">
        <f>IF(SP_SUL!M128="","*",SP_SUL!M128)</f>
        <v>ZGM-109</v>
      </c>
      <c r="G126" s="122" t="str">
        <f>IF(SP_SUL!I128="","*",SP_SUL!I128)</f>
        <v>-</v>
      </c>
      <c r="H126" s="122" t="str">
        <f>IF(SP_SUL!AB128="","*",SP_SUL!AB128)</f>
        <v>-</v>
      </c>
      <c r="I126" s="122" t="str">
        <f>IF(SP_SUL!AC128="","*",SP_SUL!AC128)</f>
        <v>*</v>
      </c>
      <c r="J126" s="123" t="str">
        <f>IF(SP_SUL!AA128="","*",SP_SUL!AA128)</f>
        <v>-</v>
      </c>
      <c r="K126" s="135" t="str">
        <f>IF(SP_SUL!AD128="","*",SP_SUL!AD128)</f>
        <v>-</v>
      </c>
    </row>
    <row r="127" spans="2:11" s="124" customFormat="1" hidden="1">
      <c r="B127" s="121" t="str">
        <f>IF(SP_SUL!Y129="","*",SP_SUL!Y129)</f>
        <v>*</v>
      </c>
      <c r="C127" s="122">
        <f>IF(SP_SUL!B129="","*",SP_SUL!B129)</f>
        <v>45996</v>
      </c>
      <c r="D127" s="122" t="str">
        <f>IF(SP_SUL!D129="","*",SP_SUL!D129)</f>
        <v>V97</v>
      </c>
      <c r="E127" s="122" t="str">
        <f>IF(SP_SUL!H129="","*",SP_SUL!H129)</f>
        <v>IAAS29</v>
      </c>
      <c r="F127" s="138" t="str">
        <f>IF(SP_SUL!M129="","*",SP_SUL!M129)</f>
        <v>ZPG-ZPT</v>
      </c>
      <c r="G127" s="122" t="str">
        <f>IF(SP_SUL!I129="","*",SP_SUL!I129)</f>
        <v>ZPT</v>
      </c>
      <c r="H127" s="122" t="str">
        <f>IF(SP_SUL!AB129="","*",SP_SUL!AB129)</f>
        <v>FIXO</v>
      </c>
      <c r="I127" s="122" t="str">
        <f>IF(SP_SUL!AC129="","*",SP_SUL!AC129)</f>
        <v>ACIONAMENTO</v>
      </c>
      <c r="J127" s="123">
        <f>IF(SP_SUL!AA129="","*",SP_SUL!AA129)</f>
        <v>1</v>
      </c>
      <c r="K127" s="135">
        <f>IF(SP_SUL!AD129="","*",SP_SUL!AD129)</f>
        <v>0.33333333333333331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2025-12-04T16:29:50Z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