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994" documentId="8_{B6337239-1A00-434D-AAD0-422EA1FEB5AE}" xr6:coauthVersionLast="47" xr6:coauthVersionMax="47" xr10:uidLastSave="{204D6807-8CEE-4A9F-A1B4-BE5C551A171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2" i="1" l="1" a="1"/>
  <c r="N42" i="1" s="1"/>
  <c r="M42" i="1" a="1"/>
  <c r="M42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N40" i="1" a="1"/>
  <c r="N40" i="1" s="1"/>
  <c r="M40" i="1" a="1"/>
  <c r="M40" i="1" s="1"/>
  <c r="H40" i="1" a="1"/>
  <c r="H40" i="1" s="1"/>
  <c r="N39" i="1" a="1"/>
  <c r="N39" i="1" s="1"/>
  <c r="M39" i="1" a="1"/>
  <c r="M39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 s="1"/>
  <c r="BD335" i="1" a="1"/>
  <c r="BD335" i="1" s="1"/>
  <c r="BE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AJ336" i="1"/>
  <c r="AK336" i="1"/>
  <c r="AL336" i="1"/>
  <c r="AO336" i="1"/>
  <c r="BD336" i="1" s="1" a="1"/>
  <c r="BD336" i="1" s="1"/>
  <c r="AP336" i="1"/>
  <c r="AQ336" i="1"/>
  <c r="BB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E279" i="12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302" i="12"/>
  <c r="K302" i="12"/>
  <c r="L301" i="12"/>
  <c r="K301" i="12"/>
  <c r="L300" i="12"/>
  <c r="K300" i="12"/>
  <c r="L299" i="12"/>
  <c r="K298" i="12"/>
  <c r="K296" i="12"/>
  <c r="L303" i="12"/>
  <c r="K303" i="12"/>
  <c r="L288" i="12"/>
  <c r="K287" i="12"/>
  <c r="L285" i="12"/>
  <c r="L281" i="12"/>
  <c r="K281" i="12"/>
  <c r="L282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84" i="12"/>
  <c r="D282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E295" i="12"/>
  <c r="E294" i="12"/>
  <c r="D294" i="12"/>
  <c r="E292" i="12"/>
  <c r="D292" i="12"/>
  <c r="E289" i="12"/>
  <c r="D289" i="12"/>
  <c r="E288" i="12"/>
  <c r="D288" i="12"/>
  <c r="D287" i="12"/>
  <c r="D285" i="12"/>
  <c r="E283" i="12"/>
  <c r="E280" i="12"/>
  <c r="D279" i="12"/>
  <c r="E278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E269" i="12"/>
  <c r="D269" i="12"/>
  <c r="D268" i="12"/>
  <c r="E267" i="12"/>
  <c r="D267" i="12"/>
  <c r="E266" i="12"/>
  <c r="D266" i="12"/>
  <c r="E265" i="12"/>
  <c r="D265" i="12"/>
  <c r="E264" i="12"/>
  <c r="D264" i="12"/>
  <c r="D263" i="12"/>
  <c r="E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E107" i="12"/>
  <c r="D107" i="12"/>
  <c r="D1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M103" i="11"/>
  <c r="M104" i="11"/>
  <c r="M105" i="11"/>
  <c r="K106" i="11"/>
  <c r="M106" i="11"/>
  <c r="K108" i="11"/>
  <c r="K109" i="11"/>
  <c r="M109" i="11"/>
  <c r="M110" i="11"/>
  <c r="K112" i="11"/>
  <c r="M112" i="11"/>
  <c r="M117" i="11"/>
  <c r="K12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K248" i="11"/>
  <c r="M248" i="11"/>
  <c r="K249" i="11"/>
  <c r="M249" i="11"/>
  <c r="M250" i="11"/>
  <c r="K251" i="11"/>
  <c r="M251" i="11"/>
  <c r="K252" i="11"/>
  <c r="M252" i="11"/>
  <c r="M253" i="11"/>
  <c r="K254" i="11"/>
  <c r="M254" i="11"/>
  <c r="K255" i="11"/>
  <c r="M255" i="11"/>
  <c r="K256" i="11"/>
  <c r="M256" i="11"/>
  <c r="K257" i="11"/>
  <c r="K258" i="11"/>
  <c r="M258" i="11"/>
  <c r="K259" i="11"/>
  <c r="M259" i="11"/>
  <c r="K260" i="11"/>
  <c r="M260" i="11"/>
  <c r="K261" i="11"/>
  <c r="M261" i="11"/>
  <c r="M262" i="11"/>
  <c r="K263" i="11"/>
  <c r="M263" i="11"/>
  <c r="K264" i="11"/>
  <c r="M264" i="11"/>
  <c r="K265" i="11"/>
  <c r="M265" i="11"/>
  <c r="K266" i="11"/>
  <c r="K267" i="11"/>
  <c r="M267" i="11"/>
  <c r="K268" i="11"/>
  <c r="M268" i="11"/>
  <c r="K269" i="11"/>
  <c r="M269" i="11"/>
  <c r="K270" i="11"/>
  <c r="M270" i="11"/>
  <c r="M271" i="11"/>
  <c r="K272" i="11"/>
  <c r="M272" i="11"/>
  <c r="K273" i="11"/>
  <c r="M273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M282" i="11"/>
  <c r="M283" i="11"/>
  <c r="K284" i="11"/>
  <c r="M285" i="11"/>
  <c r="K286" i="11"/>
  <c r="M287" i="11"/>
  <c r="M288" i="11"/>
  <c r="K289" i="11"/>
  <c r="M289" i="11"/>
  <c r="K290" i="11"/>
  <c r="K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36" i="1" l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<sst xmlns="http://schemas.openxmlformats.org/spreadsheetml/2006/main" count="4943" uniqueCount="1308">
  <si>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</si>
  <si>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</si>
  <si>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</si>
  <si>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</si>
  <si>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</si>
  <si>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</si>
  <si>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</si>
  <si>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</si>
  <si>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</si>
  <si>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</si>
  <si>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</si>
  <si>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</si>
  <si>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</si>
  <si>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</si>
  <si>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</si>
  <si>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</si>
  <si>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</si>
  <si>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</si>
  <si>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</si>
  <si>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</si>
  <si>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</si>
  <si>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</si>
  <si>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</si>
  <si>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</si>
  <si>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</si>
  <si>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</si>
  <si>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</si>
  <si>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</si>
  <si>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</si>
  <si>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</si>
  <si>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</si>
  <si>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</si>
  <si>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</si>
  <si>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</si>
  <si>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</si>
  <si>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</si>
  <si>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</si>
  <si>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</si>
  <si>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</si>
  <si>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</si>
  <si>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</si>
  <si>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</si>
  <si>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</si>
  <si>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</si>
  <si>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</si>
  <si>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</si>
  <si>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</si>
  <si>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</si>
  <si>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</si>
  <si>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</si>
  <si>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</si>
  <si>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</si>
  <si>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</si>
  <si>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</si>
  <si>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</si>
  <si>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</si>
  <si>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</si>
  <si>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</si>
  <si>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</si>
  <si>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</si>
  <si>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</si>
  <si>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</si>
  <si>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</si>
  <si>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</si>
  <si>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</si>
  <si>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</si>
  <si>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</si>
  <si>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</si>
  <si>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</si>
  <si>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</si>
  <si>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</si>
  <si>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</si>
  <si>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</si>
  <si>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</si>
  <si>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</si>
  <si>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</si>
  <si>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</si>
  <si>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</si>
  <si>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</si>
  <si>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</si>
  <si>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</si>
  <si>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</si>
  <si>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</si>
  <si>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</si>
  <si>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</si>
  <si>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</si>
  <si>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</si>
  <si>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</si>
  <si>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</si>
  <si>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</si>
  <si>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</si>
  <si>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</si>
  <si>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</si>
  <si>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</si>
  <si>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</si>
  <si>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</si>
  <si>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</si>
  <si>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</si>
  <si>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</si>
  <si>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</si>
  <si>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</si>
  <si>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</si>
  <si>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</si>
  <si>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</si>
  <si>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</si>
  <si>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</si>
  <si>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</si>
  <si>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</si>
  <si>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</si>
  <si>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</si>
  <si>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</si>
  <si>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</si>
  <si>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</si>
  <si>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</si>
  <si>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</si>
  <si>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</si>
  <si>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</si>
  <si>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</si>
  <si>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</si>
  <si>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</si>
  <si>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</si>
  <si>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</si>
  <si>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</si>
  <si>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</si>
  <si>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</si>
  <si>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</si>
  <si>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</si>
  <si>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</si>
  <si>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</si>
  <si>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</si>
  <si>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</si>
  <si>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</si>
  <si>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</si>
  <si>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</si>
  <si>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</si>
  <si>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</si>
  <si>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</si>
  <si>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</si>
  <si>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</si>
  <si>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</si>
  <si>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</si>
  <si>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</si>
  <si>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</si>
  <si>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</si>
  <si>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</si>
  <si>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</si>
  <si>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</si>
  <si>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</si>
  <si>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</si>
  <si>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</si>
  <si>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</si>
  <si>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</si>
  <si>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</si>
  <si>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</si>
  <si>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</si>
  <si>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</si>
  <si>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</si>
  <si>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</si>
  <si>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</si>
  <si>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</si>
  <si>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</si>
  <si>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</si>
  <si>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</si>
  <si>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</si>
  <si>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</si>
  <si>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</si>
  <si>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</si>
  <si>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</si>
  <si>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</si>
  <si>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</si>
  <si>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</si>
  <si>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</si>
  <si>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</si>
  <si>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</si>
  <si>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</si>
  <si>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</si>
  <si>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</si>
  <si>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</si>
  <si>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</si>
  <si>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</si>
  <si>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</si>
  <si>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</si>
  <si>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</si>
  <si>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</si>
  <si>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</si>
  <si>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</si>
  <si>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</si>
  <si>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</si>
  <si>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</si>
  <si>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</si>
  <si>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</si>
  <si>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</si>
  <si>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</si>
  <si>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</si>
  <si>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</si>
  <si>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</si>
  <si>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</si>
  <si>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</si>
  <si>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</si>
  <si>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</si>
  <si>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</si>
  <si>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</si>
  <si>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</si>
  <si>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</si>
  <si>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</si>
  <si>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</si>
  <si>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</si>
  <si>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</si>
  <si>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</si>
  <si>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</si>
  <si>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</si>
  <si>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</si>
  <si>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</si>
  <si>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</si>
  <si>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</si>
  <si>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</si>
  <si>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</si>
  <si>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</si>
  <si>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</si>
  <si>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</si>
  <si>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</si>
  <si>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</si>
  <si>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</si>
  <si>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</si>
  <si>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</si>
  <si>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</si>
  <si>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</si>
  <si>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</si>
  <si>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</si>
  <si>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</si>
  <si>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</si>
  <si>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</si>
  <si>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</si>
  <si>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</si>
  <si>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</si>
  <si>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</si>
  <si>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</si>
  <si>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</si>
  <si>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</si>
  <si>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</si>
  <si>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</si>
  <si>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</si>
  <si>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</si>
  <si>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</si>
  <si>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</si>
  <si>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</si>
  <si>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</si>
  <si>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</si>
  <si>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</si>
  <si>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</si>
  <si>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</si>
  <si>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</si>
  <si>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</si>
  <si>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</si>
  <si>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</si>
  <si>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</si>
  <si>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</si>
  <si>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</si>
  <si>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</si>
  <si>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</si>
  <si>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</si>
  <si>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</si>
  <si>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</si>
  <si>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</si>
  <si>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</si>
  <si>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</si>
  <si>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</si>
  <si>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</si>
  <si>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</si>
  <si>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</si>
  <si>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</si>
  <si>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</si>
  <si>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</si>
  <si>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</si>
  <si>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</si>
  <si>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</si>
  <si>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</si>
  <si>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</si>
  <si>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</si>
  <si>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</si>
  <si>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</si>
  <si>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</si>
  <si>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</si>
  <si>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</si>
  <si>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</si>
  <si>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</si>
  <si>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</si>
  <si>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</si>
  <si>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</si>
  <si>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</si>
  <si>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</si>
  <si>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</si>
  <si>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</si>
  <si>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</si>
  <si>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</si>
  <si>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</si>
  <si>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</si>
  <si>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</si>
  <si>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</si>
  <si>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</si>
  <si>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</si>
  <si>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</si>
  <si>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</si>
  <si>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</si>
  <si>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</si>
  <si>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</si>
  <si>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</si>
  <si>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</si>
  <si>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</si>
  <si>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</si>
  <si>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</si>
  <si>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</si>
  <si>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</si>
  <si>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</si>
  <si>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</si>
  <si>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</si>
  <si>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</si>
  <si>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</si>
  <si>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</si>
  <si>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</si>
  <si>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</si>
  <si>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</si>
  <si>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</si>
  <si>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</si>
  <si>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</si>
  <si>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</si>
  <si>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</si>
  <si>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</si>
  <si>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</si>
  <si>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</si>
  <si>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</si>
  <si>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</si>
  <si>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</si>
  <si>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</si>
  <si>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</si>
  <si>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</si>
  <si>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</si>
  <si>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</si>
  <si>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</si>
  <si>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</si>
  <si>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</si>
  <si>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</si>
  <si>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</si>
  <si>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</si>
  <si>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</si>
  <si>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</si>
  <si>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</si>
  <si>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</si>
  <si>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</si>
  <si>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</si>
  <si>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</si>
  <si>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</si>
  <si>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</si>
  <si>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</si>
  <si>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</si>
  <si>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</si>
  <si>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</si>
  <si>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</si>
  <si>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</si>
  <si>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</si>
  <si>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</si>
  <si>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</si>
  <si>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</si>
  <si>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</si>
  <si>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</si>
  <si>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</si>
  <si>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</si>
  <si>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</si>
  <si>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</si>
  <si>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</si>
  <si>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</si>
  <si>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</si>
  <si>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</si>
  <si>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</si>
  <si>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</si>
  <si>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</si>
  <si>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</si>
  <si>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</si>
  <si>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</si>
  <si>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</si>
  <si>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</si>
  <si>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</si>
  <si>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</si>
  <si>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</si>
  <si>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</si>
  <si>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</si>
  <si>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</si>
  <si>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</si>
  <si>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</si>
  <si>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</si>
  <si>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</si>
  <si>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</si>
  <si>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</si>
  <si>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</si>
  <si>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</si>
  <si>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</si>
  <si>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</si>
  <si>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</si>
  <si>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</si>
  <si>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</si>
  <si>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</si>
  <si>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</si>
  <si>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</si>
  <si>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</si>
  <si>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</si>
  <si>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</si>
  <si>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</si>
  <si>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</si>
  <si>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</si>
  <si>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</si>
  <si>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</si>
  <si>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</si>
  <si>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</si>
  <si>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</si>
  <si>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</si>
  <si>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</si>
  <si>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</si>
  <si>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</si>
  <si>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</si>
  <si>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</si>
  <si>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</si>
  <si>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</si>
  <si>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</si>
  <si>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</si>
  <si>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</si>
  <si>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</si>
  <si>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</si>
  <si>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</si>
  <si>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</si>
  <si>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</si>
  <si>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</si>
  <si>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</si>
  <si>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</si>
  <si>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</si>
  <si>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</si>
  <si>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</si>
  <si>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</si>
  <si>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</si>
  <si>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</si>
  <si>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</si>
  <si>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</si>
  <si>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</si>
  <si>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</si>
  <si>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</si>
  <si>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</si>
  <si>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</si>
  <si>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</si>
  <si>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</si>
  <si>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</si>
  <si>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</si>
  <si>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</si>
  <si>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</si>
  <si>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</si>
  <si>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</si>
  <si>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</si>
  <si>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</si>
  <si>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</si>
  <si>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</si>
  <si>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</si>
  <si>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</si>
  <si>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</si>
  <si>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</si>
  <si>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</si>
  <si>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</si>
  <si>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</si>
  <si>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</si>
  <si>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</si>
  <si>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</si>
  <si>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</si>
  <si>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</si>
  <si>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</si>
  <si>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</si>
  <si>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</si>
  <si>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</si>
  <si>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</si>
  <si>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</si>
  <si>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</si>
  <si>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</si>
  <si>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</si>
  <si>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</si>
  <si>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</si>
  <si>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</si>
  <si>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</si>
  <si>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</si>
  <si>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</si>
  <si>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</si>
  <si>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</si>
  <si>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</si>
  <si>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</si>
  <si>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</si>
  <si>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</si>
  <si>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</si>
  <si>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</si>
  <si>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</si>
  <si>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</si>
  <si>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</si>
  <si>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</si>
  <si>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</si>
  <si>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</si>
  <si>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</si>
  <si>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</si>
  <si>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</si>
  <si>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</si>
  <si>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</si>
  <si>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</si>
  <si>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</si>
  <si>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</si>
  <si>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</si>
  <si>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</si>
  <si>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</si>
  <si>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</si>
  <si>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</si>
  <si>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</si>
  <si>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</si>
  <si>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</si>
  <si>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</si>
  <si>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</si>
  <si>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</si>
  <si>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</si>
  <si>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</si>
  <si>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</si>
  <si>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</si>
  <si>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</si>
  <si>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</si>
  <si>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</si>
  <si>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</si>
  <si>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</si>
  <si>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</si>
  <si>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</si>
  <si>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</si>
  <si>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</si>
  <si>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</si>
  <si>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</si>
  <si>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</si>
  <si>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</si>
  <si>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</si>
  <si>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</si>
  <si>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</si>
  <si>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</si>
  <si>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</si>
  <si>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</si>
  <si>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</si>
  <si>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</si>
  <si>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</si>
  <si>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</si>
  <si>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</si>
  <si>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</si>
  <si>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</si>
  <si>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</si>
  <si>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</si>
  <si>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</si>
  <si>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</si>
  <si>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</si>
  <si>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</si>
  <si>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</si>
  <si>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</si>
  <si>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</si>
  <si>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</si>
  <si>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</si>
  <si>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</si>
  <si>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</si>
  <si>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</si>
  <si>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</si>
  <si>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</si>
  <si>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</si>
  <si>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</si>
  <si>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</si>
  <si>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</si>
  <si>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</si>
  <si>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</si>
  <si>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</si>
  <si>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</si>
  <si>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</si>
  <si>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</si>
  <si>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</si>
  <si>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</si>
  <si>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</si>
  <si>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</si>
  <si>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</si>
  <si>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</si>
  <si>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</si>
  <si>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</si>
  <si>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</si>
  <si>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</si>
  <si>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</si>
  <si>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</si>
  <si>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</si>
  <si>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</si>
  <si>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</si>
  <si>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</si>
  <si>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</si>
  <si>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</si>
  <si>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</si>
  <si>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</si>
  <si>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</si>
  <si>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</si>
  <si>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</si>
  <si>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</si>
  <si>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</si>
  <si>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</si>
  <si>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</si>
  <si>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</si>
  <si>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</si>
  <si>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</si>
  <si>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</si>
  <si>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</si>
  <si>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</si>
  <si>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</si>
  <si>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</si>
  <si>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</si>
  <si>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</si>
  <si>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</si>
  <si>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</si>
  <si>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</si>
  <si>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</si>
  <si>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</si>
  <si>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</si>
  <si>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</si>
  <si>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</si>
  <si>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</si>
  <si>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</si>
  <si>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</si>
  <si>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</si>
  <si>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</si>
  <si>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</si>
  <si>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</si>
  <si>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</si>
  <si>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</si>
  <si>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</si>
  <si>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</si>
  <si>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</si>
  <si>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</si>
  <si>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</si>
  <si>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</si>
  <si>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</si>
  <si>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</si>
  <si>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</si>
  <si>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</si>
  <si>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</si>
  <si>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</si>
  <si>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</si>
  <si>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</si>
  <si>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</si>
  <si>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</si>
  <si>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</si>
  <si>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</si>
  <si>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</si>
  <si>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</si>
  <si>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</si>
  <si>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</si>
  <si>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</si>
  <si>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</si>
  <si>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</si>
  <si>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</si>
  <si>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</si>
  <si>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</si>
  <si>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</si>
  <si>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</si>
  <si>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</si>
  <si>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</si>
  <si>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</si>
  <si>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</si>
  <si>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</si>
  <si>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</si>
  <si>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</si>
  <si>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</si>
  <si>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</si>
  <si>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</si>
  <si>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</si>
  <si>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</si>
  <si>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</si>
  <si>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</si>
  <si>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</si>
  <si>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</si>
  <si>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</si>
  <si>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</si>
  <si>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</si>
  <si>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</si>
  <si>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</si>
  <si>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</si>
  <si>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</si>
  <si>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</si>
  <si>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</si>
  <si>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</si>
  <si>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</si>
  <si>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</si>
  <si>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</si>
  <si>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</si>
  <si>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</si>
  <si>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</si>
  <si>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</si>
  <si>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</si>
  <si>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</si>
  <si>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</si>
  <si>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</si>
  <si>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</si>
  <si>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</si>
  <si>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</si>
  <si>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</si>
  <si>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</si>
  <si>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</si>
  <si>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</si>
  <si>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</si>
  <si>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</si>
  <si>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</si>
  <si>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</si>
  <si>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</si>
  <si>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</si>
  <si>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</si>
  <si>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</si>
  <si>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</si>
  <si>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</si>
  <si>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</si>
  <si>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</si>
  <si>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</si>
  <si>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</si>
  <si>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</si>
  <si>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</si>
  <si>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</si>
  <si>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</si>
  <si>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</si>
  <si>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</si>
  <si>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</si>
  <si>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</si>
  <si>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</si>
  <si>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</si>
  <si>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</si>
  <si>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</si>
  <si>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</si>
  <si>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</si>
  <si>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</si>
  <si>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</si>
  <si>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</si>
  <si>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</si>
  <si>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</si>
  <si>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</si>
  <si>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</si>
  <si>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</si>
  <si>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</si>
  <si>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</si>
  <si>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</si>
  <si>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</si>
  <si>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</si>
  <si>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</si>
  <si>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</si>
  <si>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</si>
  <si>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</si>
  <si>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</si>
  <si>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</si>
  <si>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</si>
  <si>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</si>
  <si>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</si>
  <si>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</si>
  <si>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</si>
  <si>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</si>
  <si>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</si>
  <si>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</si>
  <si>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</si>
  <si>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</si>
  <si>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</si>
  <si>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</si>
  <si>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</si>
  <si>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</si>
  <si>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</si>
  <si>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</si>
  <si>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</si>
  <si>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</si>
  <si>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</si>
  <si>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</si>
  <si>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</si>
  <si>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</si>
  <si>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</si>
  <si>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</si>
  <si>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</si>
  <si>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</si>
  <si>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</si>
  <si>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</si>
  <si>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</si>
  <si>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</si>
  <si>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</si>
  <si>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</si>
  <si>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</si>
  <si>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</si>
  <si>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</si>
  <si>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</si>
  <si>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</si>
  <si>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</si>
  <si>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</si>
  <si>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</si>
  <si>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</si>
  <si>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</si>
  <si>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</si>
  <si>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</si>
  <si>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</si>
  <si>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</si>
  <si>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</si>
  <si>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</si>
  <si>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</si>
  <si>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</si>
  <si>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</si>
  <si>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</si>
  <si>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</si>
  <si>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</si>
  <si>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</si>
  <si>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</si>
  <si>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</si>
  <si>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</si>
  <si>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</si>
  <si>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</si>
  <si>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</si>
  <si>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</si>
  <si>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</si>
  <si>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</si>
  <si>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</si>
  <si>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</si>
  <si>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</si>
  <si>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</si>
  <si>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</si>
  <si>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</si>
  <si>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</si>
  <si>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</si>
  <si>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</si>
  <si>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</si>
  <si>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</si>
  <si>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</si>
  <si>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</si>
  <si>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</si>
  <si>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</si>
  <si>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</si>
  <si>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</si>
  <si>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</si>
  <si>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</si>
  <si>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</si>
  <si>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</si>
  <si>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</si>
  <si>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</si>
  <si>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</si>
  <si>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</si>
  <si>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</si>
  <si>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</si>
  <si>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</si>
  <si>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</si>
  <si>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</si>
  <si>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</si>
  <si>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</si>
  <si>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</si>
  <si>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</si>
  <si>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</si>
  <si>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</si>
  <si>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</si>
  <si>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</si>
  <si>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</si>
  <si>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</si>
  <si>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</si>
  <si>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</si>
  <si>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</si>
  <si>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</si>
  <si>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</si>
  <si>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</si>
  <si>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</si>
  <si>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</si>
  <si>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</si>
  <si>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</si>
  <si>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</si>
  <si>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</si>
  <si>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</si>
  <si>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</si>
  <si>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</si>
  <si>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</si>
  <si>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</si>
  <si>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</si>
  <si>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</si>
  <si>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</si>
  <si>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</si>
  <si>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</si>
  <si>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</si>
  <si>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</si>
  <si>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</si>
  <si>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</si>
  <si>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</si>
  <si>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</si>
  <si>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</si>
  <si>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</si>
  <si>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</si>
  <si>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</si>
  <si>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</si>
  <si>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</si>
  <si>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</si>
  <si>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</si>
  <si>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</si>
  <si>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</si>
  <si>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</si>
  <si>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</si>
  <si>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</si>
  <si>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</si>
  <si>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</si>
  <si>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</si>
  <si>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</si>
  <si>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</si>
  <si>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</si>
  <si>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</si>
  <si>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</si>
  <si>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</si>
  <si>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</si>
  <si>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</si>
  <si>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</si>
  <si>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</si>
  <si>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</si>
  <si>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</si>
  <si>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</si>
  <si>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</si>
  <si>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</si>
  <si>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</si>
  <si>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</si>
  <si>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</si>
  <si>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</si>
  <si>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</si>
  <si>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</si>
  <si>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</si>
  <si>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</si>
  <si>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</si>
  <si>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</si>
  <si>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</si>
  <si>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</si>
  <si>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</si>
  <si>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</si>
  <si>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</si>
  <si>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</si>
  <si>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</si>
  <si>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</si>
  <si>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</si>
  <si>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</si>
  <si>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</si>
  <si>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</si>
  <si>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</si>
  <si>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</si>
  <si>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</si>
  <si>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</si>
  <si>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</si>
  <si>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</si>
  <si>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</si>
  <si>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</si>
  <si>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</si>
  <si>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</si>
  <si>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</si>
  <si>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</si>
  <si>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</si>
  <si>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</si>
  <si>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</si>
  <si>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</si>
  <si>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</si>
  <si>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</si>
  <si>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</si>
  <si>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</si>
  <si>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</si>
  <si>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</si>
  <si>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</si>
  <si>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</si>
  <si>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</si>
  <si>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</si>
  <si>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</si>
  <si>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</si>
  <si>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</si>
  <si>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</si>
  <si>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</si>
  <si>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</si>
  <si>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</si>
  <si>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</si>
  <si>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</si>
  <si>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</si>
  <si>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</si>
  <si>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</si>
  <si>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</si>
  <si>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</si>
  <si>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</si>
  <si>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</si>
  <si>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</si>
  <si>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</si>
  <si>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</si>
  <si>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</si>
  <si>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</si>
  <si>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</si>
  <si>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</si>
  <si>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</si>
  <si>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</si>
  <si>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</si>
  <si>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</si>
  <si>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</si>
  <si>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</si>
  <si>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</si>
  <si>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</si>
  <si>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</si>
  <si>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</si>
  <si>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</si>
  <si>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</si>
  <si>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</si>
  <si>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</si>
  <si>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</si>
  <si>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</si>
  <si>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</si>
  <si>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</si>
  <si>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</si>
  <si>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</si>
  <si>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</si>
  <si>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</si>
  <si>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</si>
  <si>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</si>
  <si>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</si>
  <si>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</si>
  <si>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</si>
  <si>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</si>
  <si>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</si>
  <si>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</si>
  <si>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</si>
  <si>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</si>
  <si>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</si>
  <si>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</si>
  <si>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</si>
  <si>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</si>
  <si>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</si>
  <si>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</si>
  <si>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</si>
  <si>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</si>
  <si>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</si>
  <si>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</si>
  <si>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</si>
  <si>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</si>
  <si>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</si>
  <si>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</si>
  <si>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</si>
  <si>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</si>
  <si>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</si>
  <si>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</si>
  <si>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</si>
  <si>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</si>
  <si>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</si>
  <si>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</si>
  <si>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</si>
  <si>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</si>
  <si>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</si>
  <si>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</si>
  <si>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</si>
  <si>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</si>
  <si>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</si>
  <si>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</si>
  <si>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</si>
  <si>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</si>
  <si>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</si>
  <si>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</si>
  <si>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</si>
  <si>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</si>
  <si>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</si>
  <si>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</si>
  <si>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</si>
  <si>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</si>
  <si>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</si>
  <si>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</si>
  <si>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</si>
  <si>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</si>
  <si>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</si>
  <si>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</si>
  <si>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</si>
  <si>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</si>
  <si>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</si>
  <si>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</si>
  <si>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</si>
  <si>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</si>
  <si>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</si>
  <si>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</si>
  <si>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</si>
  <si>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</si>
  <si>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</si>
  <si>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</si>
  <si>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</si>
  <si>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</si>
  <si>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</si>
  <si>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</si>
  <si>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</si>
  <si>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</si>
  <si>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</si>
  <si>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</si>
  <si>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</si>
  <si>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</si>
  <si>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</si>
  <si>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</si>
  <si>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</si>
  <si>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</si>
  <si>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</si>
  <si>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</si>
  <si>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</si>
  <si>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</si>
  <si>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</si>
  <si>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</si>
  <si>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</si>
  <si>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</si>
  <si>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</si>
  <si>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</si>
  <si>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</si>
  <si>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</si>
  <si>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</si>
  <si>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</si>
  <si>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</si>
  <si>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</si>
  <si>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</si>
  <si>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</si>
  <si>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</si>
  <si>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</si>
  <si>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</si>
  <si>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</si>
  <si>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</si>
  <si>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</si>
  <si>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</si>
  <si>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</si>
  <si>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</si>
  <si>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</si>
  <si>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</si>
  <si>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</si>
  <si>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</si>
  <si>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</si>
  <si>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</si>
  <si>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</si>
  <si>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</si>
  <si>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</si>
  <si>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</si>
  <si>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</si>
  <si>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</si>
  <si>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</si>
  <si>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</si>
  <si>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</si>
  <si>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</si>
  <si>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</si>
  <si>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</si>
  <si>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</si>
  <si>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</si>
  <si>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</si>
  <si>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</si>
  <si>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</si>
  <si>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</si>
  <si>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</si>
  <si>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</si>
  <si>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</si>
  <si>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</si>
  <si>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</si>
  <si>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</si>
  <si>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</si>
  <si>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</si>
  <si>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</si>
  <si>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</si>
  <si>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</si>
  <si>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</si>
  <si>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</si>
  <si>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</si>
  <si>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</si>
  <si>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</si>
  <si>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</si>
  <si>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</si>
  <si>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</si>
  <si>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</si>
  <si>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</si>
  <si>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</si>
  <si>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</si>
  <si>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</si>
  <si>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</si>
  <si>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</si>
  <si>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</si>
  <si>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</si>
  <si>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</si>
  <si>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</si>
  <si>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</si>
  <si>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</si>
  <si>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</si>
  <si>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</si>
  <si>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</si>
  <si>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</si>
  <si>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</si>
  <si>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</si>
  <si>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</si>
  <si>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</si>
  <si>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</si>
  <si>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</si>
  <si>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</si>
  <si>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</si>
  <si>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</si>
  <si>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</si>
  <si>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</si>
  <si>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</si>
  <si>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</si>
  <si>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</si>
  <si>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</si>
  <si>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</si>
  <si>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</si>
  <si>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</si>
  <si>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</si>
  <si>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</si>
  <si>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</si>
  <si>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</si>
  <si>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</si>
  <si>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</si>
  <si>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</si>
  <si>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</si>
  <si>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</si>
  <si>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</si>
  <si>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</si>
  <si>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</si>
  <si>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</si>
  <si>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</si>
  <si>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</si>
  <si>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</si>
  <si>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</si>
  <si>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</si>
  <si>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</si>
  <si>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</si>
  <si>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</si>
  <si>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</si>
  <si>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</si>
  <si>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</si>
  <si>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</si>
  <si>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</si>
  <si>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</si>
  <si>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</si>
  <si>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</si>
  <si>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</si>
  <si>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</si>
  <si>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</si>
  <si>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</si>
  <si>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</si>
  <si>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</si>
  <si>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</si>
  <si>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</si>
  <si>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</si>
  <si>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</si>
  <si>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</si>
  <si>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</si>
  <si>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</si>
  <si>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</si>
  <si>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</si>
  <si>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</si>
  <si>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</si>
  <si>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</si>
  <si>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</si>
  <si>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</si>
  <si>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</si>
  <si>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</si>
  <si>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</si>
  <si>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</si>
  <si>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</si>
  <si>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</si>
  <si>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</si>
  <si>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</si>
  <si>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</si>
  <si>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</si>
  <si>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</si>
  <si>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Aguardando TP ficar pronta previsão 12hrs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</si>
  <si>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</si>
  <si>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</si>
  <si>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</si>
  <si>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</si>
  <si>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</si>
  <si>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</si>
  <si>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</si>
  <si>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</si>
  <si>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</si>
  <si>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previsao apos I87 14hs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</si>
  <si>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</si>
  <si>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</si>
  <si>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</si>
  <si>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</si>
  <si>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em intervalo execução solda 10:42 ate 12:42 km 311+950/ prod 2 soldas </t>
  </si>
  <si>
    <t>MOD FN</t>
  </si>
  <si>
    <t>MC1 08:54, em intervalo para descarga de dormentes as 13;13 ate 14:45 km 221/</t>
  </si>
  <si>
    <t>herbert</t>
  </si>
  <si>
    <t xml:space="preserve">MC1 08;52, realizado intervalo francionado da socada 10:18 ate 12:03/ </t>
  </si>
  <si>
    <t xml:space="preserve">TP pronta  08:20, em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</si>
  <si>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</si>
  <si>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</si>
  <si>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</si>
  <si>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</si>
  <si>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</si>
  <si>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</si>
  <si>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</si>
  <si>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</si>
  <si>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</si>
  <si>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</si>
  <si>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</si>
  <si>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</si>
  <si>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</si>
  <si>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</si>
  <si>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Execução de solda (VIA 1)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</si>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</sst>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2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21" tableBorderDxfId="42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9"/>
    <tableColumn id="8" xr3:uid="{69D5AC3B-4F64-4F8F-AD2A-0AD158918DDD}" name="CORRELATO" dataDxfId="4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0</v>
      </c>
      <c r="E14" s="32" t="s">
        <v>0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0</v>
      </c>
      <c r="T14" s="32" t="s">
        <v>0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A17" activePane="bottomRight" state="frozen"/>
      <selection pane="bottomRight" activeCell="BB23" sqref="BB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1124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1125</v>
      </c>
      <c r="BI1" s="336"/>
      <c r="BJ1" s="337"/>
      <c r="BK1" s="338"/>
      <c r="BL1" s="49"/>
      <c r="BM1" s="328" t="s">
        <v>1126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1" t="s">
        <v>1127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1130</v>
      </c>
      <c r="AT2" s="333"/>
      <c r="AU2" s="333"/>
      <c r="AV2" s="333"/>
      <c r="AW2" s="333"/>
      <c r="AX2" s="332"/>
      <c r="AY2" s="334"/>
      <c r="AZ2" s="4"/>
      <c r="BA2" s="325" t="s">
        <v>1131</v>
      </c>
      <c r="BB2" s="327"/>
      <c r="BC2" s="331" t="s">
        <v>1128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5" t="s">
        <v>1132</v>
      </c>
      <c r="AJ3" s="327"/>
      <c r="AK3" s="325" t="s">
        <v>1133</v>
      </c>
      <c r="AL3" s="326"/>
      <c r="AM3" s="326"/>
      <c r="AN3" s="326"/>
      <c r="AO3" s="326"/>
      <c r="AP3" s="326"/>
      <c r="AQ3" s="327"/>
      <c r="AR3" s="240"/>
      <c r="AS3" s="349" t="s">
        <v>1139</v>
      </c>
      <c r="AT3" s="350"/>
      <c r="AU3" s="349" t="s">
        <v>1140</v>
      </c>
      <c r="AV3" s="350"/>
      <c r="AW3" s="349" t="s">
        <v>1141</v>
      </c>
      <c r="AX3" s="351"/>
      <c r="AY3" s="63" t="s">
        <v>1142</v>
      </c>
      <c r="AZ3" s="63"/>
      <c r="BA3" s="347"/>
      <c r="BB3" s="348"/>
      <c r="BC3" s="325" t="s">
        <v>1135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1143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75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4</v>
      </c>
      <c r="K5" s="221" t="s">
        <v>1157</v>
      </c>
      <c r="L5" s="221" t="s">
        <v>1158</v>
      </c>
      <c r="M5" s="221" t="s">
        <v>1159</v>
      </c>
      <c r="N5" s="288" t="s">
        <v>8</v>
      </c>
      <c r="O5" s="221" t="s">
        <v>1160</v>
      </c>
      <c r="P5" s="221" t="s">
        <v>1161</v>
      </c>
      <c r="Q5" s="275" t="s">
        <v>1162</v>
      </c>
      <c r="R5" s="221" t="s">
        <v>1163</v>
      </c>
      <c r="S5" s="221" t="s">
        <v>1164</v>
      </c>
      <c r="T5" s="221" t="s">
        <v>1165</v>
      </c>
      <c r="U5" s="276" t="s">
        <v>7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605</v>
      </c>
      <c r="AA5" s="275" t="s">
        <v>1170</v>
      </c>
      <c r="AB5" s="221" t="s">
        <v>1171</v>
      </c>
      <c r="AC5" s="221" t="s">
        <v>1172</v>
      </c>
      <c r="AD5" s="221" t="s">
        <v>1173</v>
      </c>
      <c r="AE5" s="275" t="s">
        <v>1174</v>
      </c>
      <c r="AF5" s="275" t="s">
        <v>1175</v>
      </c>
      <c r="AG5" s="275" t="s">
        <v>1176</v>
      </c>
      <c r="AH5" s="221" t="s">
        <v>1177</v>
      </c>
      <c r="AI5" s="221" t="s">
        <v>1178</v>
      </c>
      <c r="AJ5" s="221" t="s">
        <v>1179</v>
      </c>
      <c r="AK5" s="276" t="s">
        <v>1180</v>
      </c>
      <c r="AL5" s="276" t="s">
        <v>1181</v>
      </c>
      <c r="AM5" s="276" t="s">
        <v>1182</v>
      </c>
      <c r="AN5" s="276" t="s">
        <v>1183</v>
      </c>
      <c r="AO5" s="221" t="s">
        <v>1184</v>
      </c>
      <c r="AP5" s="221" t="s">
        <v>1185</v>
      </c>
      <c r="AQ5" s="221" t="s">
        <v>1186</v>
      </c>
      <c r="AR5" s="277" t="s">
        <v>1187</v>
      </c>
      <c r="AS5" s="277" t="s">
        <v>1188</v>
      </c>
      <c r="AT5" s="277" t="s">
        <v>1189</v>
      </c>
      <c r="AU5" s="277" t="s">
        <v>1190</v>
      </c>
      <c r="AV5" s="277" t="s">
        <v>1191</v>
      </c>
      <c r="AW5" s="277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1215</v>
      </c>
      <c r="W6" s="173" t="s">
        <v>1216</v>
      </c>
      <c r="X6" s="218" t="s">
        <v>957</v>
      </c>
      <c r="Y6" s="158"/>
      <c r="Z6" s="158"/>
      <c r="AA6" s="83" t="s">
        <v>1217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1219</v>
      </c>
      <c r="W7" s="173" t="s">
        <v>1220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984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1222</v>
      </c>
      <c r="W8" s="173" t="s">
        <v>1223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1228</v>
      </c>
      <c r="W9" s="173" t="s">
        <v>1229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1231</v>
      </c>
      <c r="W10" s="173" t="s">
        <v>1232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974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1234</v>
      </c>
      <c r="W11" s="173" t="s">
        <v>1223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1236</v>
      </c>
      <c r="W12" s="173" t="s">
        <v>1237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1239</v>
      </c>
      <c r="W13" s="173" t="s">
        <v>1232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980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1241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1244</v>
      </c>
      <c r="W14" s="217" t="s">
        <v>1245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1247</v>
      </c>
      <c r="W15" s="173" t="s">
        <v>1248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978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1250</v>
      </c>
      <c r="W18" s="173" t="s">
        <v>1251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>
        <v>1</v>
      </c>
      <c r="BI18" s="16"/>
      <c r="BJ18" s="16" t="s">
        <v>1252</v>
      </c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1228</v>
      </c>
      <c r="W19" s="173" t="s">
        <v>1254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985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1257</v>
      </c>
      <c r="W20" s="173" t="s">
        <v>1258</v>
      </c>
      <c r="X20" s="218" t="s">
        <v>957</v>
      </c>
      <c r="Y20" s="158"/>
      <c r="Z20" s="158" t="s">
        <v>953</v>
      </c>
      <c r="AA20" s="83" t="s">
        <v>1259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1260</v>
      </c>
      <c r="W21" s="173" t="s">
        <v>1261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>
        <v>0.37986111111111109</v>
      </c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>
        <v>1</v>
      </c>
      <c r="BI21" s="16"/>
      <c r="BJ21" s="16" t="s">
        <v>1262</v>
      </c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1263</v>
      </c>
      <c r="W22" s="173" t="s">
        <v>1264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977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1222</v>
      </c>
      <c r="W23" s="173" t="s">
        <v>1223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1231</v>
      </c>
      <c r="W24" s="173" t="s">
        <v>1232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6.3888888888888884E-2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0.51111111111111107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1270</v>
      </c>
      <c r="W25" s="173" t="s">
        <v>1223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>
        <v>0.37083333333333335</v>
      </c>
      <c r="AS25" s="242">
        <v>0.55069444444444449</v>
      </c>
      <c r="AT25" s="242">
        <v>0.61458333333333337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6.3888888888888884E-2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1269</v>
      </c>
      <c r="BK25" s="16" t="s">
        <v>1269</v>
      </c>
      <c r="BL25" s="15"/>
      <c r="BM25" s="14"/>
      <c r="BN25" s="14"/>
      <c r="BO25" s="165"/>
      <c r="BP25" s="16"/>
      <c r="BQ25" s="12" t="str">
        <f t="shared" si="2"/>
        <v>Produção</v>
      </c>
      <c r="BR25" s="18">
        <f t="shared" si="3"/>
        <v>91.999999999999986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1231</v>
      </c>
      <c r="W26" s="173" t="s">
        <v>1232</v>
      </c>
      <c r="X26" s="218" t="s">
        <v>963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7.2916666666666685E-2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1271</v>
      </c>
      <c r="BK26" s="16" t="s">
        <v>1271</v>
      </c>
      <c r="BL26" s="15"/>
      <c r="BM26" s="14"/>
      <c r="BN26" s="14"/>
      <c r="BO26" s="165"/>
      <c r="BP26" s="16"/>
      <c r="BQ26" s="12" t="str">
        <f t="shared" si="2"/>
        <v>Produção</v>
      </c>
      <c r="BR26" s="18">
        <f t="shared" si="3"/>
        <v>1.166666666666667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1270</v>
      </c>
      <c r="W27" s="173" t="s">
        <v>1223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1272</v>
      </c>
      <c r="BK27" s="16" t="s">
        <v>1272</v>
      </c>
      <c r="BL27" s="15"/>
      <c r="BM27" s="14" t="s">
        <v>982</v>
      </c>
      <c r="BN27" s="14" t="s">
        <v>982</v>
      </c>
      <c r="BO27" s="165" t="s">
        <v>982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1244</v>
      </c>
      <c r="W28" s="217" t="s">
        <v>1245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1273</v>
      </c>
      <c r="BK28" s="16" t="s">
        <v>1273</v>
      </c>
      <c r="BL28" s="15"/>
      <c r="BM28" s="14" t="s">
        <v>982</v>
      </c>
      <c r="BN28" s="14" t="s">
        <v>982</v>
      </c>
      <c r="BO28" s="165" t="s">
        <v>982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1274</v>
      </c>
      <c r="N29" s="217" t="s">
        <v>1275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1276</v>
      </c>
      <c r="W29" s="173" t="s">
        <v>1277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0.17708333333333331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1278</v>
      </c>
      <c r="BK29" s="16" t="s">
        <v>1278</v>
      </c>
      <c r="BL29" s="15"/>
      <c r="BM29" s="14"/>
      <c r="BN29" s="14"/>
      <c r="BO29" s="165"/>
      <c r="BP29" s="16"/>
      <c r="BQ29" s="12" t="str">
        <f t="shared" si="2"/>
        <v>Produção</v>
      </c>
      <c r="BR29" s="18">
        <f t="shared" si="3"/>
        <v>1.4166666666666665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1279</v>
      </c>
      <c r="N30" s="204" t="s">
        <v>1280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1281</v>
      </c>
      <c r="W30" s="173" t="s">
        <v>1282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1283</v>
      </c>
      <c r="BK30" s="16" t="s">
        <v>1283</v>
      </c>
      <c r="BL30" s="15"/>
      <c r="BM30" s="14" t="s">
        <v>982</v>
      </c>
      <c r="BN30" s="14" t="s">
        <v>982</v>
      </c>
      <c r="BO30" s="165" t="s">
        <v>982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1284</v>
      </c>
      <c r="W31" s="173" t="s">
        <v>1285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1286</v>
      </c>
      <c r="BK31" s="16" t="s">
        <v>1286</v>
      </c>
      <c r="BL31" s="15"/>
      <c r="BM31" s="14" t="s">
        <v>978</v>
      </c>
      <c r="BN31" s="14" t="s">
        <v>998</v>
      </c>
      <c r="BO31" s="165" t="s">
        <v>1069</v>
      </c>
      <c r="BP31" s="16" t="s">
        <v>1286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>DILL (TF-519)45994</v>
      </c>
      <c r="B36" s="171">
        <v>45994</v>
      </c>
      <c r="C36" s="8">
        <f>IF(BS_CONTROLE[[#This Row],[DATA]]="","",WEEKNUM(BS_CONTROLE[[#This Row],[DATA]]))</f>
        <v>49</v>
      </c>
      <c r="D36" s="51" t="s">
        <v>880</v>
      </c>
      <c r="E36" s="320">
        <v>16</v>
      </c>
      <c r="F36" s="172" t="s">
        <v>799</v>
      </c>
      <c r="G36" s="9" t="str">
        <f>IF(D36="","*",VLOOKUP(F36,BS_ATIVIDADE[#All],3,FALSE))</f>
        <v>TRILHO - SUBSTITUIÇÂO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609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0.125</v>
      </c>
      <c r="Q36" s="83">
        <v>624</v>
      </c>
      <c r="R36" s="10" t="str">
        <f>IFERROR(_xlfn.XLOOKUP(F36, BS_ATIVIDADE[ATIVIDADE],BS_ATIVIDADE[UNIDADE] ), "*")</f>
        <v>M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BASE_MAPA!$E$2:$E$359, BASE_MAPA!$J$2:$J$359), "ERRO")</f>
        <v>MARCO INICIAL - ALTO ARAGUAIA</v>
      </c>
      <c r="V36" s="198" t="s">
        <v>1260</v>
      </c>
      <c r="W36" s="173" t="s">
        <v>1261</v>
      </c>
      <c r="X36" s="218" t="s">
        <v>957</v>
      </c>
      <c r="Y36" s="158"/>
      <c r="Z36" s="158" t="s">
        <v>958</v>
      </c>
      <c r="AA36" s="83" t="s">
        <v>609</v>
      </c>
      <c r="AB36" s="70" t="s">
        <v>609</v>
      </c>
      <c r="AC36" s="70" t="s">
        <v>609</v>
      </c>
      <c r="AD36" s="17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84" t="str">
        <f>IF(BS_CONTROLE[[#This Row],[Local - Partida]]=0, "-", BS_CONTROLE[[#This Row],[Local - Partida]])</f>
        <v>440TVL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TPC-TVL</v>
      </c>
      <c r="AN36" s="284" t="str">
        <f>IF(BS_CONTROLE[[#This Row],[SB]]=0, "-", BS_CONTROLE[[#This Row],[SB]])</f>
        <v>440TVL</v>
      </c>
      <c r="AO36" s="285">
        <f>IF(BS_CONTROLE[[#This Row],[SUB]]=0, "-", BS_CONTROLE[[#This Row],[SUB]])</f>
        <v>74</v>
      </c>
      <c r="AP36" s="286">
        <f>IF(BS_CONTROLE[[#This Row],[KM - Inicio]]=0, "-", BS_CONTROLE[[#This Row],[KM - Inicio]])</f>
        <v>444.98</v>
      </c>
      <c r="AQ36" s="286">
        <f>IF(BS_CONTROLE[[#This Row],[KM - Fim]]=0, "-", BS_CONTROLE[[#This Row],[KM - Fim]])</f>
        <v>446.32</v>
      </c>
      <c r="AR36" s="242"/>
      <c r="AS36" s="242"/>
      <c r="AT36" s="242"/>
      <c r="AU36" s="38"/>
      <c r="AV36" s="38"/>
      <c r="AW36" s="38"/>
      <c r="AX36" s="38"/>
      <c r="AY36" s="319">
        <f>IF(D36="","*",IFERROR(IF(ISODD(COUNT(AS36:AX36)),"ERRO",SUM((AT36-AS36),(AV36-AU36),(AX36-AW36))),"ERRO"))</f>
        <v>0</v>
      </c>
      <c r="AZ36" s="13"/>
      <c r="BA36" s="71"/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BASE_MAPA!$E$2:$E$359, BASE_MAPA!$J$2:$J$359), "ERRO")</f>
        <v>MARCO INICIAL - ALTO ARAGUAIA</v>
      </c>
      <c r="BF36" s="287" t="str">
        <f>IF(BS_CONTROLE[[#This Row],[Responsavel pelo boletim]]=0, "-", BS_CONTROLE[[#This Row],[Responsavel pelo boletim]])</f>
        <v xml:space="preserve">elton 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Produção e Intervalo</v>
      </c>
      <c r="BR36" s="18">
        <f t="shared" si="3"/>
        <v>0</v>
      </c>
      <c r="BS36" s="18">
        <f t="shared" si="4"/>
        <v>0</v>
      </c>
      <c r="BT36" s="225" t="str">
        <f t="shared" si="5"/>
        <v/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886</v>
      </c>
      <c r="E37" s="320">
        <v>396</v>
      </c>
      <c r="F37" s="172" t="s">
        <v>792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609</v>
      </c>
      <c r="J37" s="217">
        <v>74</v>
      </c>
      <c r="K37" s="217">
        <v>428</v>
      </c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BASE_MAPA!$E$2:$E$359, BASE_MAPA!$J$2:$J$359), "ERRO")</f>
        <v>MARCO INICIAL - ALTO ARAGUAIA</v>
      </c>
      <c r="V37" s="198" t="s">
        <v>1222</v>
      </c>
      <c r="W37" s="173" t="s">
        <v>1287</v>
      </c>
      <c r="X37" s="218" t="s">
        <v>957</v>
      </c>
      <c r="Y37" s="158"/>
      <c r="Z37" s="158" t="s">
        <v>953</v>
      </c>
      <c r="AA37" s="83" t="s">
        <v>609</v>
      </c>
      <c r="AB37" s="70" t="s">
        <v>609</v>
      </c>
      <c r="AC37" s="70" t="s">
        <v>609</v>
      </c>
      <c r="AD37" s="173" t="s">
        <v>609</v>
      </c>
      <c r="AE37" s="83" t="s">
        <v>609</v>
      </c>
      <c r="AF37" s="83" t="s">
        <v>609</v>
      </c>
      <c r="AG37" s="83" t="s">
        <v>609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84" t="str">
        <f>IF(BS_CONTROLE[[#This Row],[Local - Partida]]=0, "-", BS_CONTROLE[[#This Row],[Local - Partida]])</f>
        <v>TPC1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TPC</v>
      </c>
      <c r="AN37" s="284" t="str">
        <f>IF(BS_CONTROLE[[#This Row],[SB]]=0, "-", BS_CONTROLE[[#This Row],[SB]])</f>
        <v>TPC1</v>
      </c>
      <c r="AO37" s="285">
        <f>IF(BS_CONTROLE[[#This Row],[SUB]]=0, "-", BS_CONTROLE[[#This Row],[SUB]])</f>
        <v>74</v>
      </c>
      <c r="AP37" s="286">
        <f>IF(BS_CONTROLE[[#This Row],[KM - Inicio]]=0, "-", BS_CONTROLE[[#This Row],[KM - Inicio]])</f>
        <v>428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>
        <f>IF(D37="","*",IFERROR(IF(ISODD(COUNT(AS37:AX37)),"ERRO",SUM((AT37-AS37),(AV37-AU37),(AX37-AW37))),"ERRO"))</f>
        <v>0</v>
      </c>
      <c r="AZ37" s="13"/>
      <c r="BA37" s="71"/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287" t="str">
        <f>IF(BS_CONTROLE[[#This Row],[Responsavel pelo boletim]]=0, "-", BS_CONTROLE[[#This Row],[Responsavel pelo boletim]])</f>
        <v>elton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Produção e Intervalo</v>
      </c>
      <c r="BR37" s="18">
        <f t="shared" si="3"/>
        <v>0</v>
      </c>
      <c r="BS37" s="18">
        <f t="shared" si="4"/>
        <v>0</v>
      </c>
      <c r="BT37" s="225" t="str">
        <f t="shared" si="5"/>
        <v/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827</v>
      </c>
      <c r="E38" s="320"/>
      <c r="F38" s="172" t="s">
        <v>699</v>
      </c>
      <c r="G38" s="9" t="str">
        <f>IF(D38="","*",VLOOKUP(F38,BS_ATIVIDADE[#All],3,FALSE))</f>
        <v>MECANIZAÇÃO - DOL</v>
      </c>
      <c r="H38" s="173" t="s">
        <v>572</v>
      </c>
      <c r="I38" s="173" t="s">
        <v>572</v>
      </c>
      <c r="J38" s="217">
        <v>74</v>
      </c>
      <c r="K38" s="217">
        <v>416.2</v>
      </c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BASE_MAPA!$E$2:$E$359, BASE_MAPA!$J$2:$J$359), "ERRO")</f>
        <v>MARCO INICIAL - ALTO ARAGUAIA</v>
      </c>
      <c r="V38" s="198" t="s">
        <v>1263</v>
      </c>
      <c r="W38" s="173" t="s">
        <v>1264</v>
      </c>
      <c r="X38" s="218" t="s">
        <v>957</v>
      </c>
      <c r="Y38" s="158"/>
      <c r="Z38" s="158" t="s">
        <v>953</v>
      </c>
      <c r="AA38" s="83">
        <v>1</v>
      </c>
      <c r="AB38" s="70" t="s">
        <v>948</v>
      </c>
      <c r="AC38" s="70" t="s">
        <v>609</v>
      </c>
      <c r="AD38" s="173">
        <v>0.29166666666666669</v>
      </c>
      <c r="AE38" s="83">
        <v>6202</v>
      </c>
      <c r="AF38" s="83">
        <v>6203</v>
      </c>
      <c r="AG38" s="83" t="s">
        <v>609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84" t="str">
        <f>IF(BS_CONTROLE[[#This Row],[Local - Partida]]=0, "-", BS_CONTROLE[[#This Row],[Local - Partida]])</f>
        <v>TOM2</v>
      </c>
      <c r="AL38" s="284" t="str">
        <f>IF(BS_CONTROLE[[#This Row],[Local - Encerramento]]=0, "-", BS_CONTROLE[[#This Row],[Local - Encerramento]])</f>
        <v>TOM2</v>
      </c>
      <c r="AM38" s="284" t="str">
        <f>IF(BS_CONTROLE[[#This Row],[Entre - Estações]]=0, "-", BS_CONTROLE[[#This Row],[Entre - Estações]])</f>
        <v>TOM-TPC</v>
      </c>
      <c r="AN38" s="284" t="str">
        <f>IF(BS_CONTROLE[[#This Row],[SB]]=0, "-", BS_CONTROLE[[#This Row],[SB]])</f>
        <v>416TPC</v>
      </c>
      <c r="AO38" s="285">
        <f>IF(BS_CONTROLE[[#This Row],[SUB]]=0, "-", BS_CONTROLE[[#This Row],[SUB]])</f>
        <v>74</v>
      </c>
      <c r="AP38" s="286">
        <f>IF(BS_CONTROLE[[#This Row],[KM - Inicio]]=0, "-", BS_CONTROLE[[#This Row],[KM - Inicio]])</f>
        <v>416.2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>
        <f>IF(D38="","*",IFERROR(IF(ISODD(COUNT(AS38:AX38)),"ERRO",SUM((AT38-AS38),(AV38-AU38),(AX38-AW38))),"ERRO"))</f>
        <v>0</v>
      </c>
      <c r="AZ38" s="13"/>
      <c r="BA38" s="71"/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BASE_MAPA!$E$2:$E$359, BASE_MAPA!$J$2:$J$359), "ERRO")</f>
        <v>MARCO INICIAL - ALTO ARAGUAIA</v>
      </c>
      <c r="BF38" s="287" t="str">
        <f>IF(BS_CONTROLE[[#This Row],[Responsavel pelo boletim]]=0, "-", BS_CONTROLE[[#This Row],[Responsavel pelo boletim]])</f>
        <v>Rodrigo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/>
      </c>
    </row>
    <row r="39" spans="1:72">
      <c r="A39" s="50" t="str">
        <f t="shared" si="1"/>
        <v>V8645994</v>
      </c>
      <c r="B39" s="171">
        <v>45994</v>
      </c>
      <c r="C39" s="8">
        <f>IF(BS_CONTROLE[[#This Row],[DATA]]="","",WEEKNUM(BS_CONTROLE[[#This Row],[DATA]]))</f>
        <v>49</v>
      </c>
      <c r="D39" s="51" t="s">
        <v>811</v>
      </c>
      <c r="E39" s="324">
        <v>324</v>
      </c>
      <c r="F39" s="172" t="s">
        <v>715</v>
      </c>
      <c r="G39" s="9" t="str">
        <f>IF(D39="","*",VLOOKUP(F39,BS_ATIVIDADE[#All],3,FALSE))</f>
        <v>MECANIZAÇÃO - SOCADORA</v>
      </c>
      <c r="H39" s="173" t="s">
        <v>250</v>
      </c>
      <c r="I39" s="173" t="s">
        <v>250</v>
      </c>
      <c r="J39" s="217">
        <v>74</v>
      </c>
      <c r="K39" s="217">
        <v>200</v>
      </c>
      <c r="L39" s="217">
        <v>194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" s="173">
        <v>0.39583333333333331</v>
      </c>
      <c r="P39" s="173">
        <v>6.25E-2</v>
      </c>
      <c r="Q39" s="83">
        <v>840</v>
      </c>
      <c r="R39" s="10" t="str">
        <f>IFERROR(_xlfn.XLOOKUP(F39, BS_ATIVIDADE[ATIVIDADE],BS_ATIVIDADE[UNIDADE] ), "*")</f>
        <v>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BASE_MAPA!$E$2:$E$359, BASE_MAPA!$J$2:$J$359), "ERRO")</f>
        <v>MARCO INICIAL - ALTO ARAGUAIA</v>
      </c>
      <c r="V39" s="198" t="s">
        <v>1231</v>
      </c>
      <c r="W39" s="173" t="s">
        <v>1232</v>
      </c>
      <c r="X39" s="218" t="s">
        <v>957</v>
      </c>
      <c r="Y39" s="158"/>
      <c r="Z39" s="158" t="s">
        <v>953</v>
      </c>
      <c r="AA39" s="83">
        <v>1</v>
      </c>
      <c r="AB39" s="70" t="s">
        <v>948</v>
      </c>
      <c r="AC39" s="70" t="s">
        <v>943</v>
      </c>
      <c r="AD39" s="173">
        <v>0.29166666666666669</v>
      </c>
      <c r="AE39" s="83">
        <v>6236</v>
      </c>
      <c r="AF39" s="83">
        <v>6636</v>
      </c>
      <c r="AG39" s="83" t="s">
        <v>609</v>
      </c>
      <c r="AH39" s="48"/>
      <c r="AI39" s="142" t="str">
        <f>IF(BS_CONTROLE[[#This Row],[Atividade]]=0, "-", BS_CONTROLE[[#This Row],[Atividade]])</f>
        <v>MECANIZAÇÃO - SOCADORA</v>
      </c>
      <c r="AJ39" s="9" t="str">
        <f>IF(D39="","*",VLOOKUP(AI39,BS_ATIVIDADE[#Data],3,FALSE))</f>
        <v>MECANIZAÇÃO - SOCADORA</v>
      </c>
      <c r="AK39" s="284" t="str">
        <f>IF(BS_CONTROLE[[#This Row],[Local - Partida]]=0, "-", BS_CONTROLE[[#This Row],[Local - Partida]])</f>
        <v>TID2</v>
      </c>
      <c r="AL39" s="284" t="str">
        <f>IF(BS_CONTROLE[[#This Row],[Local - Encerramento]]=0, "-", BS_CONTROLE[[#This Row],[Local - Encerramento]])</f>
        <v>TID2</v>
      </c>
      <c r="AM39" s="284" t="str">
        <f>IF(BS_CONTROLE[[#This Row],[Entre - Estações]]=0, "-", BS_CONTROLE[[#This Row],[Entre - Estações]])</f>
        <v>TID-TVI</v>
      </c>
      <c r="AN39" s="284" t="str">
        <f>IF(BS_CONTROLE[[#This Row],[SB]]=0, "-", BS_CONTROLE[[#This Row],[SB]])</f>
        <v>TID201</v>
      </c>
      <c r="AO39" s="285">
        <f>IF(BS_CONTROLE[[#This Row],[SUB]]=0, "-", BS_CONTROLE[[#This Row],[SUB]])</f>
        <v>74</v>
      </c>
      <c r="AP39" s="286">
        <f>IF(BS_CONTROLE[[#This Row],[KM - Inicio]]=0, "-", BS_CONTROLE[[#This Row],[KM - Inicio]])</f>
        <v>200</v>
      </c>
      <c r="AQ39" s="286">
        <f>IF(BS_CONTROLE[[#This Row],[KM - Fim]]=0, "-", BS_CONTROLE[[#This Row],[KM - Fim]])</f>
        <v>194</v>
      </c>
      <c r="AR39" s="242"/>
      <c r="AS39" s="242"/>
      <c r="AT39" s="242"/>
      <c r="AU39" s="38"/>
      <c r="AV39" s="38"/>
      <c r="AW39" s="38"/>
      <c r="AX39" s="38"/>
      <c r="AY39" s="319">
        <f>IF(D39="","*",IFERROR(IF(ISODD(COUNT(AS39:AX39)),"ERRO",SUM((AT39-AS39),(AV39-AU39),(AX39-AW39))),"ERRO"))</f>
        <v>0</v>
      </c>
      <c r="AZ39" s="13"/>
      <c r="BA39" s="71"/>
      <c r="BB39" s="10" t="str">
        <f>IFERROR(_xlfn.XLOOKUP(AI39, BS_ATIVIDADE[ATIVIDADE],BS_ATIVIDADE[UNIDADE] ), "*")</f>
        <v>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BASE_MAPA!$E$2:$E$359, BASE_MAPA!$J$2:$J$359), "ERRO")</f>
        <v>MARCO INICIAL - ALTO ARAGUAIA</v>
      </c>
      <c r="BF39" s="287" t="str">
        <f>IF(BS_CONTROLE[[#This Row],[Responsavel pelo boletim]]=0, "-", BS_CONTROLE[[#This Row],[Responsavel pelo boletim]])</f>
        <v>Saulo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Produção e Intervalo</v>
      </c>
      <c r="BR39" s="18">
        <f t="shared" si="3"/>
        <v>0</v>
      </c>
      <c r="BS39" s="18">
        <f t="shared" si="4"/>
        <v>0</v>
      </c>
      <c r="BT39" s="225" t="str">
        <f t="shared" si="5"/>
        <v/>
      </c>
    </row>
    <row r="40" spans="1:72">
      <c r="A40" s="50" t="str">
        <f t="shared" si="1"/>
        <v>FRANCISCO (TF-670)45994</v>
      </c>
      <c r="B40" s="171">
        <v>45994</v>
      </c>
      <c r="C40" s="8">
        <f>IF(BS_CONTROLE[[#This Row],[DATA]]="","",WEEKNUM(BS_CONTROLE[[#This Row],[DATA]]))</f>
        <v>49</v>
      </c>
      <c r="D40" s="51" t="s">
        <v>889</v>
      </c>
      <c r="E40" s="320">
        <v>326</v>
      </c>
      <c r="F40" s="172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0" s="173" t="s">
        <v>609</v>
      </c>
      <c r="J40" s="217">
        <v>74</v>
      </c>
      <c r="K40" s="217">
        <v>64.563999999999993</v>
      </c>
      <c r="L40" s="217">
        <v>63.7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0" s="173">
        <v>0.375</v>
      </c>
      <c r="P40" s="173">
        <v>6.25E-2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BASE_MAPA!$E$2:$E$359, BASE_MAPA!$J$2:$J$359), "ERRO")</f>
        <v>MARCO INICIAL - ALTO ARAGUAIA</v>
      </c>
      <c r="V40" s="198" t="s">
        <v>1270</v>
      </c>
      <c r="W40" s="173" t="s">
        <v>1223</v>
      </c>
      <c r="X40" s="218" t="s">
        <v>957</v>
      </c>
      <c r="Y40" s="158"/>
      <c r="Z40" s="158" t="s">
        <v>958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TQIK73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TQI-TSP</v>
      </c>
      <c r="AN40" s="284" t="str">
        <f>IF(BS_CONTROLE[[#This Row],[SB]]=0, "-", BS_CONTROLE[[#This Row],[SB]])</f>
        <v>TQIK73</v>
      </c>
      <c r="AO40" s="285">
        <f>IF(BS_CONTROLE[[#This Row],[SUB]]=0, "-", BS_CONTROLE[[#This Row],[SUB]])</f>
        <v>74</v>
      </c>
      <c r="AP40" s="286">
        <f>IF(BS_CONTROLE[[#This Row],[KM - Inicio]]=0, "-", BS_CONTROLE[[#This Row],[KM - Inicio]])</f>
        <v>64.563999999999993</v>
      </c>
      <c r="AQ40" s="286">
        <f>IF(BS_CONTROLE[[#This Row],[KM - Fim]]=0, "-", BS_CONTROLE[[#This Row],[KM - Fim]])</f>
        <v>63.7</v>
      </c>
      <c r="AR40" s="242"/>
      <c r="AS40" s="242"/>
      <c r="AT40" s="242"/>
      <c r="AU40" s="38"/>
      <c r="AV40" s="38"/>
      <c r="AW40" s="38"/>
      <c r="AX40" s="38"/>
      <c r="AY40" s="319">
        <f>IF(D40="","*",IFERROR(IF(ISODD(COUNT(AS40:AX40)),"ERRO",SUM((AT40-AS40),(AV40-AU40),(AX40-AW40))),"ERRO"))</f>
        <v>0</v>
      </c>
      <c r="AZ40" s="13"/>
      <c r="BA40" s="71"/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BASE_MAPA!$E$2:$E$359, BASE_MAPA!$J$2:$J$359), "ERRO")</f>
        <v>MARCO INICIAL - ALTO ARAGUAIA</v>
      </c>
      <c r="BF40" s="287" t="str">
        <f>IF(BS_CONTROLE[[#This Row],[Responsavel pelo boletim]]=0, "-", BS_CONTROLE[[#This Row],[Responsavel pelo boletim]])</f>
        <v>herbert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/>
      </c>
    </row>
    <row r="41" spans="1:72">
      <c r="A41" s="50" t="str">
        <f t="shared" si="1"/>
        <v>E1745994</v>
      </c>
      <c r="B41" s="171">
        <v>45994</v>
      </c>
      <c r="C41" s="8">
        <f>IF(BS_CONTROLE[[#This Row],[DATA]]="","",WEEKNUM(BS_CONTROLE[[#This Row],[DATA]]))</f>
        <v>49</v>
      </c>
      <c r="D41" s="51" t="s">
        <v>750</v>
      </c>
      <c r="E41" s="324">
        <v>313</v>
      </c>
      <c r="F41" s="172" t="s">
        <v>611</v>
      </c>
      <c r="G41" s="9" t="str">
        <f>IF(D41="","*",VLOOKUP(F41,BS_ATIVIDADE[#All],3,FALSE))</f>
        <v>CAMINHÂO - SOLDA</v>
      </c>
      <c r="H41" s="173" t="s">
        <v>470</v>
      </c>
      <c r="I41" s="173" t="s">
        <v>470</v>
      </c>
      <c r="J41" s="217">
        <v>78</v>
      </c>
      <c r="K41" s="217">
        <v>251</v>
      </c>
      <c r="L41" s="83">
        <v>244</v>
      </c>
      <c r="M41" s="217" t="s">
        <v>1274</v>
      </c>
      <c r="N41" s="217" t="s">
        <v>1275</v>
      </c>
      <c r="O41" s="173">
        <v>0.375</v>
      </c>
      <c r="P41" s="173">
        <v>0.125</v>
      </c>
      <c r="Q41" s="83">
        <v>3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1" s="80" t="str">
        <f>IFERROR(_xlfn.XLOOKUP(J41, BASE_MAPA!$E$2:$E$359, BASE_MAPA!$J$2:$J$359), "ERRO")</f>
        <v>ITIRAPINA - BAURU</v>
      </c>
      <c r="V41" s="198" t="s">
        <v>1276</v>
      </c>
      <c r="W41" s="173" t="s">
        <v>1277</v>
      </c>
      <c r="X41" s="218" t="s">
        <v>957</v>
      </c>
      <c r="Y41" s="158"/>
      <c r="Z41" s="158" t="s">
        <v>953</v>
      </c>
      <c r="AA41" s="83">
        <v>1</v>
      </c>
      <c r="AB41" s="70" t="s">
        <v>948</v>
      </c>
      <c r="AC41" s="70" t="s">
        <v>943</v>
      </c>
      <c r="AD41" s="173">
        <v>0.33333333333333331</v>
      </c>
      <c r="AE41" s="83">
        <v>6251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CAMINHÃO DE SOLDA</v>
      </c>
      <c r="AJ41" s="9" t="str">
        <f>IF(D41="","*",VLOOKUP(AI41,BS_ATIVIDADE[#Data],3,FALSE))</f>
        <v>CAMINHÂO - SOLDA</v>
      </c>
      <c r="AK41" s="284" t="str">
        <f>IF(BS_CONTROLE[[#This Row],[Local - Partida]]=0, "-", BS_CONTROLE[[#This Row],[Local - Partida]])</f>
        <v>ZDK1</v>
      </c>
      <c r="AL41" s="284" t="str">
        <f>IF(BS_CONTROLE[[#This Row],[Local - Encerramento]]=0, "-", BS_CONTROLE[[#This Row],[Local - Encerramento]])</f>
        <v>ZDK1</v>
      </c>
      <c r="AM41" s="284" t="str">
        <f>IF(BS_CONTROLE[[#This Row],[Entre - Estações]]=0, "-", BS_CONTROLE[[#This Row],[Entre - Estações]])</f>
        <v>ZDK-ZVT</v>
      </c>
      <c r="AN41" s="284" t="str">
        <f>IF(BS_CONTROLE[[#This Row],[SB]]=0, "-", BS_CONTROLE[[#This Row],[SB]])</f>
        <v>ZDK1/ZDKZVT</v>
      </c>
      <c r="AO41" s="285">
        <f>IF(BS_CONTROLE[[#This Row],[SUB]]=0, "-", BS_CONTROLE[[#This Row],[SUB]])</f>
        <v>78</v>
      </c>
      <c r="AP41" s="286">
        <f>IF(BS_CONTROLE[[#This Row],[KM - Inicio]]=0, "-", BS_CONTROLE[[#This Row],[KM - Inicio]])</f>
        <v>251</v>
      </c>
      <c r="AQ41" s="286">
        <f>IF(BS_CONTROLE[[#This Row],[KM - Fim]]=0, "-", BS_CONTROLE[[#This Row],[KM - Fim]])</f>
        <v>244</v>
      </c>
      <c r="AR41" s="242"/>
      <c r="AS41" s="242"/>
      <c r="AT41" s="242"/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/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1" s="11" t="str">
        <f>IFERROR(_xlfn.XLOOKUP(AO41, BASE_MAPA!$E$2:$E$359, BASE_MAPA!$J$2:$J$359), "ERRO")</f>
        <v>ITIRAPINA - BAURU</v>
      </c>
      <c r="BF41" s="287" t="str">
        <f>IF(BS_CONTROLE[[#This Row],[Responsavel pelo boletim]]=0, "-", BS_CONTROLE[[#This Row],[Responsavel pelo boletim]])</f>
        <v>Higor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/>
      </c>
    </row>
    <row r="42" spans="1:72">
      <c r="A42" s="50" t="str">
        <f t="shared" si="1"/>
        <v>W9445994</v>
      </c>
      <c r="B42" s="171">
        <v>45994</v>
      </c>
      <c r="C42" s="8">
        <f>IF(BS_CONTROLE[[#This Row],[DATA]]="","",WEEKNUM(BS_CONTROLE[[#This Row],[DATA]]))</f>
        <v>49</v>
      </c>
      <c r="D42" s="51" t="s">
        <v>846</v>
      </c>
      <c r="E42" s="320">
        <v>359</v>
      </c>
      <c r="F42" s="172" t="s">
        <v>753</v>
      </c>
      <c r="G42" s="9" t="str">
        <f>IF(D42="","*",VLOOKUP(F42,BS_ATIVIDADE[#All],3,FALSE))</f>
        <v>OUTROS</v>
      </c>
      <c r="H42" s="173" t="s">
        <v>307</v>
      </c>
      <c r="I42" s="173" t="s">
        <v>337</v>
      </c>
      <c r="J42" s="217">
        <v>103</v>
      </c>
      <c r="K42" s="217">
        <v>1882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2" s="173">
        <v>0.375</v>
      </c>
      <c r="P42" s="173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2" s="80" t="str">
        <f>IFERROR(_xlfn.XLOOKUP(J42, BASE_MAPA!$E$2:$E$359, BASE_MAPA!$J$2:$J$359), "ERRO")</f>
        <v>OURO VERDE - LIGAÇÃO</v>
      </c>
      <c r="V42" s="198" t="s">
        <v>1284</v>
      </c>
      <c r="W42" s="173" t="s">
        <v>1285</v>
      </c>
      <c r="X42" s="218" t="s">
        <v>957</v>
      </c>
      <c r="Y42" s="158"/>
      <c r="Z42" s="158" t="s">
        <v>953</v>
      </c>
      <c r="AA42" s="83">
        <v>1</v>
      </c>
      <c r="AB42" s="70" t="s">
        <v>948</v>
      </c>
      <c r="AC42" s="70" t="s">
        <v>609</v>
      </c>
      <c r="AD42" s="173">
        <v>0.29166666666666669</v>
      </c>
      <c r="AE42" s="83">
        <v>9406</v>
      </c>
      <c r="AF42" s="83" t="s">
        <v>609</v>
      </c>
      <c r="AG42" s="83" t="s">
        <v>609</v>
      </c>
      <c r="AH42" s="48"/>
      <c r="AI42" s="142" t="str">
        <f>IF(BS_CONTROLE[[#This Row],[Atividade]]=0, "-", BS_CONTROLE[[#This Row],[Atividade]])</f>
        <v>OUTRAS ATIVIDADES</v>
      </c>
      <c r="AJ42" s="9" t="str">
        <f>IF(D42="","*",VLOOKUP(AI42,BS_ATIVIDADE[#Data],3,FALSE))</f>
        <v>OUTROS</v>
      </c>
      <c r="AK42" s="284" t="str">
        <f>IF(BS_CONTROLE[[#This Row],[Local - Partida]]=0, "-", BS_CONTROLE[[#This Row],[Local - Partida]])</f>
        <v>PSG</v>
      </c>
      <c r="AL42" s="284" t="str">
        <f>IF(BS_CONTROLE[[#This Row],[Local - Encerramento]]=0, "-", BS_CONTROLE[[#This Row],[Local - Encerramento]])</f>
        <v>PPR</v>
      </c>
      <c r="AM42" s="284" t="str">
        <f>IF(BS_CONTROLE[[#This Row],[Entre - Estações]]=0, "-", BS_CONTROLE[[#This Row],[Entre - Estações]])</f>
        <v>POA-PAM</v>
      </c>
      <c r="AN42" s="284" t="str">
        <f>IF(BS_CONTROLE[[#This Row],[SB]]=0, "-", BS_CONTROLE[[#This Row],[SB]])</f>
        <v>POAPAM</v>
      </c>
      <c r="AO42" s="285">
        <f>IF(BS_CONTROLE[[#This Row],[SUB]]=0, "-", BS_CONTROLE[[#This Row],[SUB]])</f>
        <v>103</v>
      </c>
      <c r="AP42" s="286">
        <f>IF(BS_CONTROLE[[#This Row],[KM - Inicio]]=0, "-", BS_CONTROLE[[#This Row],[KM - Inicio]])</f>
        <v>1882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>
        <f>IF(D42="","*",IFERROR(IF(ISODD(COUNT(AS42:AX42)),"ERRO",SUM((AT42-AS42),(AV42-AU42),(AX42-AW42))),"ERRO"))</f>
        <v>0</v>
      </c>
      <c r="AZ42" s="13"/>
      <c r="BA42" s="71"/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2" s="11" t="str">
        <f>IFERROR(_xlfn.XLOOKUP(AO42, BASE_MAPA!$E$2:$E$359, BASE_MAPA!$J$2:$J$359), "ERRO")</f>
        <v>OURO VERDE - LIGAÇÃO</v>
      </c>
      <c r="BF42" s="287" t="str">
        <f>IF(BS_CONTROLE[[#This Row],[Responsavel pelo boletim]]=0, "-", BS_CONTROLE[[#This Row],[Responsavel pelo boletim]])</f>
        <v xml:space="preserve">Lucas 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Produção e Intervalo</v>
      </c>
      <c r="BR42" s="18">
        <f t="shared" si="3"/>
        <v>0</v>
      </c>
      <c r="BS42" s="18">
        <f t="shared" si="4"/>
        <v>0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37 J42:K400" name="Range1_8_1"/>
    <protectedRange sqref="O408:Q450 O15:Q18 O21:Q21 O23:Q23 O28:Q28 O30:Q37 O42:Q400" name="Range1_9_1"/>
    <protectedRange sqref="V408:Y450 Y6:Y12 X13:Y14 V21:Y21 V15:Y18 Y19:Y20 X28 Y23:Y31 V43:Y400 V32:Y36 Y37:Y42" name="Range1_11_1"/>
    <protectedRange sqref="Z408:AD450 Z6:Z15 Z21:AD21 Z16:AD18 Z23:Z28 Z43:AD400 Z39:Z40 Z37 Z32:AD36" name="Range1_12_1"/>
    <protectedRange sqref="BF6:BF552" name="Range1_18_1"/>
    <protectedRange sqref="J401:K407 J6:K13 J26:K27 J39:K40" name="Range1_8_1_1"/>
    <protectedRange sqref="O401:Q406 O6:Q11 O12 O26:Q27 O39:Q40" name="Range1_9_1_1"/>
    <protectedRange sqref="O407:Q407 O13:Q13 P12:Q12" name="Range1_9_1_4"/>
    <protectedRange sqref="Y404 V401:Y403 V405:Y407 V6:X8 V10:X12 V13:W13 V23:X27 V39:X40 V37:X37" name="Range1_11_1_1"/>
    <protectedRange sqref="Z401:AD403 Z405:AD407 AA6:AD8 AA10:AD13 AA23:AD27 AA39:AD40 AA37:AD3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" name="Range1_8_1_4"/>
    <protectedRange sqref="O22:Q22 O38:Q38" name="Range1_9_1_5"/>
    <protectedRange sqref="V22:Y22 V38:X38" name="Range1_11_1_5"/>
    <protectedRange sqref="Z22:AD22 Z38:AD38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417" priority="18725" operator="equal">
      <formula>"ERRO"</formula>
    </cfRule>
  </conditionalFormatting>
  <conditionalFormatting sqref="X4 Y475:Y550 Y408:Z474 Y1:Z18 Y21:Z21 Y23:Z26 Z27:Z28 Z31 Y27:Y31 Y39:Z40 Y32:Z37 Y41 Y42:Z400">
    <cfRule type="cellIs" dxfId="416" priority="18714" operator="equal">
      <formula>"OPORTUNIDADE"</formula>
    </cfRule>
  </conditionalFormatting>
  <conditionalFormatting sqref="AZ6:AZ522">
    <cfRule type="expression" dxfId="415" priority="18709">
      <formula>$BU6=1</formula>
    </cfRule>
  </conditionalFormatting>
  <conditionalFormatting sqref="BQ6:BQ599">
    <cfRule type="cellIs" dxfId="414" priority="18720" operator="equal">
      <formula>"Produção e Intervalo"</formula>
    </cfRule>
    <cfRule type="cellIs" dxfId="413" priority="18721" operator="equal">
      <formula>"Aderente"</formula>
    </cfRule>
    <cfRule type="cellIs" dxfId="412" priority="18722" operator="equal">
      <formula>"Intervalo"</formula>
    </cfRule>
    <cfRule type="cellIs" dxfId="411" priority="18723" operator="equal">
      <formula>"Produção"</formula>
    </cfRule>
    <cfRule type="cellIs" dxfId="410" priority="18724" operator="equal">
      <formula>"ERRO"</formula>
    </cfRule>
  </conditionalFormatting>
  <conditionalFormatting sqref="BR6:BS552">
    <cfRule type="cellIs" dxfId="409" priority="18702" operator="equal">
      <formula>"*"</formula>
    </cfRule>
    <cfRule type="cellIs" dxfId="408" priority="18703" operator="greaterThanOrEqual">
      <formula>1</formula>
    </cfRule>
    <cfRule type="cellIs" dxfId="407" priority="18704" operator="lessThan">
      <formula>1</formula>
    </cfRule>
  </conditionalFormatting>
  <conditionalFormatting sqref="X475:X522 Y475:Y550 Y408:Z474 Y6:Z18 Y21:Z21 Y23:Z26 Z27:Z28 Z31 Y27:Y31 Y39:Z40 Y32:Z37 Y41 Y42:Z400">
    <cfRule type="cellIs" dxfId="406" priority="18650" operator="equal">
      <formula>"NÃO"</formula>
    </cfRule>
    <cfRule type="cellIs" dxfId="405" priority="18651" operator="equal">
      <formula>"SIM"</formula>
    </cfRule>
  </conditionalFormatting>
  <conditionalFormatting sqref="X475:X522">
    <cfRule type="cellIs" dxfId="404" priority="18649" operator="equal">
      <formula>"OPORTUNIDADE"</formula>
    </cfRule>
  </conditionalFormatting>
  <conditionalFormatting sqref="Z475:Z522">
    <cfRule type="cellIs" dxfId="403" priority="18647" operator="equal">
      <formula>"NÃO"</formula>
    </cfRule>
    <cfRule type="cellIs" dxfId="402" priority="18648" operator="equal">
      <formula>"SIM"</formula>
    </cfRule>
  </conditionalFormatting>
  <conditionalFormatting sqref="Z475:Z522">
    <cfRule type="cellIs" dxfId="401" priority="18646" operator="equal">
      <formula>"OPORTUNIDADE"</formula>
    </cfRule>
  </conditionalFormatting>
  <conditionalFormatting sqref="Y1048575:Y1048576">
    <cfRule type="cellIs" dxfId="400" priority="18531" operator="equal">
      <formula>"OPORTUNIDADE"</formula>
    </cfRule>
  </conditionalFormatting>
  <conditionalFormatting sqref="Y1048575:Y1048576">
    <cfRule type="cellIs" dxfId="399" priority="18529" operator="equal">
      <formula>"NÃO"</formula>
    </cfRule>
    <cfRule type="cellIs" dxfId="398" priority="18530" operator="equal">
      <formula>"SIM"</formula>
    </cfRule>
  </conditionalFormatting>
  <conditionalFormatting sqref="Z523:Z548">
    <cfRule type="cellIs" dxfId="397" priority="18266" operator="equal">
      <formula>"OPORTUNIDADE"</formula>
    </cfRule>
  </conditionalFormatting>
  <conditionalFormatting sqref="Z523:Z548">
    <cfRule type="cellIs" dxfId="396" priority="18264" operator="equal">
      <formula>"NÃO"</formula>
    </cfRule>
    <cfRule type="cellIs" dxfId="395" priority="18265" operator="equal">
      <formula>"SIM"</formula>
    </cfRule>
  </conditionalFormatting>
  <conditionalFormatting sqref="X549">
    <cfRule type="cellIs" dxfId="394" priority="18252" operator="equal">
      <formula>"NÃO"</formula>
    </cfRule>
    <cfRule type="cellIs" dxfId="393" priority="18253" operator="equal">
      <formula>"SIM"</formula>
    </cfRule>
  </conditionalFormatting>
  <conditionalFormatting sqref="X549">
    <cfRule type="cellIs" dxfId="392" priority="18251" operator="equal">
      <formula>"OPORTUNIDADE"</formula>
    </cfRule>
  </conditionalFormatting>
  <conditionalFormatting sqref="Z549">
    <cfRule type="cellIs" dxfId="391" priority="18249" operator="equal">
      <formula>"NÃO"</formula>
    </cfRule>
    <cfRule type="cellIs" dxfId="390" priority="18250" operator="equal">
      <formula>"SIM"</formula>
    </cfRule>
  </conditionalFormatting>
  <conditionalFormatting sqref="Z549">
    <cfRule type="cellIs" dxfId="389" priority="18248" operator="equal">
      <formula>"OPORTUNIDADE"</formula>
    </cfRule>
  </conditionalFormatting>
  <conditionalFormatting sqref="BI549">
    <cfRule type="iconSet" priority="18257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58">
      <iconSet showValue="0">
        <cfvo type="percent" val="0"/>
        <cfvo type="num" val="1"/>
        <cfvo type="num" val="1" gte="0"/>
      </iconSet>
    </cfRule>
    <cfRule type="iconSet" priority="18259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60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8" priority="18868">
      <formula>$BU492=1</formula>
    </cfRule>
  </conditionalFormatting>
  <conditionalFormatting sqref="AZ525:AZ549">
    <cfRule type="expression" dxfId="387" priority="19028">
      <formula>$BU497=1</formula>
    </cfRule>
  </conditionalFormatting>
  <conditionalFormatting sqref="BI523:BI548">
    <cfRule type="iconSet" priority="19029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031">
      <iconSet showValue="0">
        <cfvo type="percent" val="0"/>
        <cfvo type="num" val="1"/>
        <cfvo type="num" val="1" gte="0"/>
      </iconSet>
    </cfRule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38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6" priority="13663" operator="equal">
      <formula>"*"</formula>
    </cfRule>
    <cfRule type="cellIs" dxfId="385" priority="13664" operator="greaterThanOrEqual">
      <formula>1</formula>
    </cfRule>
    <cfRule type="cellIs" dxfId="384" priority="13665" operator="lessThan">
      <formula>1</formula>
    </cfRule>
  </conditionalFormatting>
  <conditionalFormatting sqref="BI6:BI522">
    <cfRule type="iconSet" priority="19052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53">
      <iconSet showValue="0">
        <cfvo type="percent" val="0"/>
        <cfvo type="num" val="1"/>
        <cfvo type="num" val="1" gte="0"/>
      </iconSet>
    </cfRule>
    <cfRule type="iconSet" priority="19054">
      <iconSet showValue="0">
        <cfvo type="percent" val="0"/>
        <cfvo type="num" val="1"/>
        <cfvo type="num" val="1" gte="0"/>
      </iconSet>
    </cfRule>
  </conditionalFormatting>
  <conditionalFormatting sqref="BJ6:BJ7 BJ9:BJ23 BJ26:BJ599">
    <cfRule type="iconSet" priority="19070">
      <iconSet showValue="0">
        <cfvo type="percent" val="0"/>
        <cfvo type="num" val="1"/>
        <cfvo type="num" val="1" gte="0"/>
      </iconSet>
    </cfRule>
  </conditionalFormatting>
  <conditionalFormatting sqref="BK16:BK18 BK20:BK21 BK32:BK599">
    <cfRule type="iconSet" priority="19071">
      <iconSet showValue="0">
        <cfvo type="percent" val="0"/>
        <cfvo type="num" val="1"/>
        <cfvo type="num" val="1" gte="0"/>
      </iconSet>
    </cfRule>
  </conditionalFormatting>
  <conditionalFormatting sqref="BP6 BP11:BP12 BP16:BP18 BP8 BP14 BP20:BP21 BP23:BP30 BP32:BP599">
    <cfRule type="iconSet" priority="19072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83" priority="371" operator="equal">
      <formula>"OPORTUNIDADE"</formula>
    </cfRule>
  </conditionalFormatting>
  <conditionalFormatting sqref="Y401:Z407">
    <cfRule type="cellIs" dxfId="382" priority="369" operator="equal">
      <formula>"NÃO"</formula>
    </cfRule>
    <cfRule type="cellIs" dxfId="381" priority="370" operator="equal">
      <formula>"SIM"</formula>
    </cfRule>
  </conditionalFormatting>
  <conditionalFormatting sqref="Z404">
    <cfRule type="cellIs" dxfId="380" priority="368" operator="equal">
      <formula>"OPORTUNIDADE"</formula>
    </cfRule>
  </conditionalFormatting>
  <conditionalFormatting sqref="Z404">
    <cfRule type="cellIs" dxfId="379" priority="366" operator="equal">
      <formula>"NÃO"</formula>
    </cfRule>
    <cfRule type="cellIs" dxfId="378" priority="367" operator="equal">
      <formula>"SIM"</formula>
    </cfRule>
  </conditionalFormatting>
  <conditionalFormatting sqref="Z404">
    <cfRule type="cellIs" dxfId="377" priority="365" operator="equal">
      <formula>"OPORTUNIDADE"</formula>
    </cfRule>
  </conditionalFormatting>
  <conditionalFormatting sqref="Z404">
    <cfRule type="cellIs" dxfId="376" priority="363" operator="equal">
      <formula>"NÃO"</formula>
    </cfRule>
    <cfRule type="cellIs" dxfId="375" priority="364" operator="equal">
      <formula>"SIM"</formula>
    </cfRule>
  </conditionalFormatting>
  <conditionalFormatting sqref="Z404">
    <cfRule type="cellIs" dxfId="374" priority="362" operator="equal">
      <formula>"OPORTUNIDADE"</formula>
    </cfRule>
  </conditionalFormatting>
  <conditionalFormatting sqref="Z404">
    <cfRule type="cellIs" dxfId="373" priority="360" operator="equal">
      <formula>"NÃO"</formula>
    </cfRule>
    <cfRule type="cellIs" dxfId="372" priority="361" operator="equal">
      <formula>"SIM"</formula>
    </cfRule>
  </conditionalFormatting>
  <conditionalFormatting sqref="Z404">
    <cfRule type="cellIs" dxfId="371" priority="359" operator="equal">
      <formula>"OPORTUNIDADE"</formula>
    </cfRule>
  </conditionalFormatting>
  <conditionalFormatting sqref="Z404">
    <cfRule type="cellIs" dxfId="370" priority="357" operator="equal">
      <formula>"NÃO"</formula>
    </cfRule>
    <cfRule type="cellIs" dxfId="369" priority="358" operator="equal">
      <formula>"SIM"</formula>
    </cfRule>
  </conditionalFormatting>
  <conditionalFormatting sqref="Z404">
    <cfRule type="cellIs" dxfId="368" priority="356" operator="equal">
      <formula>"OPORTUNIDADE"</formula>
    </cfRule>
  </conditionalFormatting>
  <conditionalFormatting sqref="Z404">
    <cfRule type="cellIs" dxfId="367" priority="354" operator="equal">
      <formula>"NÃO"</formula>
    </cfRule>
    <cfRule type="cellIs" dxfId="366" priority="355" operator="equal">
      <formula>"SIM"</formula>
    </cfRule>
  </conditionalFormatting>
  <conditionalFormatting sqref="Z404">
    <cfRule type="cellIs" dxfId="365" priority="353" operator="equal">
      <formula>"OPORTUNIDADE"</formula>
    </cfRule>
  </conditionalFormatting>
  <conditionalFormatting sqref="Z404">
    <cfRule type="cellIs" dxfId="364" priority="351" operator="equal">
      <formula>"NÃO"</formula>
    </cfRule>
    <cfRule type="cellIs" dxfId="363" priority="352" operator="equal">
      <formula>"SIM"</formula>
    </cfRule>
  </conditionalFormatting>
  <conditionalFormatting sqref="Z404">
    <cfRule type="cellIs" dxfId="362" priority="350" operator="equal">
      <formula>"OPORTUNIDADE"</formula>
    </cfRule>
  </conditionalFormatting>
  <conditionalFormatting sqref="Z404">
    <cfRule type="cellIs" dxfId="361" priority="348" operator="equal">
      <formula>"NÃO"</formula>
    </cfRule>
    <cfRule type="cellIs" dxfId="360" priority="349" operator="equal">
      <formula>"SIM"</formula>
    </cfRule>
  </conditionalFormatting>
  <conditionalFormatting sqref="Z404">
    <cfRule type="cellIs" dxfId="359" priority="347" operator="equal">
      <formula>"OPORTUNIDADE"</formula>
    </cfRule>
  </conditionalFormatting>
  <conditionalFormatting sqref="Z404">
    <cfRule type="cellIs" dxfId="358" priority="345" operator="equal">
      <formula>"NÃO"</formula>
    </cfRule>
    <cfRule type="cellIs" dxfId="357" priority="346" operator="equal">
      <formula>"SIM"</formula>
    </cfRule>
  </conditionalFormatting>
  <conditionalFormatting sqref="Z404">
    <cfRule type="cellIs" dxfId="356" priority="344" operator="equal">
      <formula>"OPORTUNIDADE"</formula>
    </cfRule>
  </conditionalFormatting>
  <conditionalFormatting sqref="Z404">
    <cfRule type="cellIs" dxfId="355" priority="342" operator="equal">
      <formula>"NÃO"</formula>
    </cfRule>
    <cfRule type="cellIs" dxfId="354" priority="343" operator="equal">
      <formula>"SIM"</formula>
    </cfRule>
  </conditionalFormatting>
  <conditionalFormatting sqref="Z404">
    <cfRule type="cellIs" dxfId="353" priority="341" operator="equal">
      <formula>"OPORTUNIDADE"</formula>
    </cfRule>
  </conditionalFormatting>
  <conditionalFormatting sqref="Z404">
    <cfRule type="cellIs" dxfId="352" priority="339" operator="equal">
      <formula>"NÃO"</formula>
    </cfRule>
    <cfRule type="cellIs" dxfId="351" priority="340" operator="equal">
      <formula>"SIM"</formula>
    </cfRule>
  </conditionalFormatting>
  <conditionalFormatting sqref="Z404">
    <cfRule type="cellIs" dxfId="350" priority="338" operator="equal">
      <formula>"OPORTUNIDADE"</formula>
    </cfRule>
  </conditionalFormatting>
  <conditionalFormatting sqref="Z404">
    <cfRule type="cellIs" dxfId="349" priority="336" operator="equal">
      <formula>"NÃO"</formula>
    </cfRule>
    <cfRule type="cellIs" dxfId="348" priority="337" operator="equal">
      <formula>"SIM"</formula>
    </cfRule>
  </conditionalFormatting>
  <conditionalFormatting sqref="Z404">
    <cfRule type="cellIs" dxfId="347" priority="335" operator="equal">
      <formula>"OPORTUNIDADE"</formula>
    </cfRule>
  </conditionalFormatting>
  <conditionalFormatting sqref="Z404">
    <cfRule type="cellIs" dxfId="346" priority="333" operator="equal">
      <formula>"NÃO"</formula>
    </cfRule>
    <cfRule type="cellIs" dxfId="345" priority="334" operator="equal">
      <formula>"SIM"</formula>
    </cfRule>
  </conditionalFormatting>
  <conditionalFormatting sqref="Z404">
    <cfRule type="cellIs" dxfId="344" priority="332" operator="equal">
      <formula>"OPORTUNIDADE"</formula>
    </cfRule>
  </conditionalFormatting>
  <conditionalFormatting sqref="Z404">
    <cfRule type="cellIs" dxfId="343" priority="330" operator="equal">
      <formula>"NÃO"</formula>
    </cfRule>
    <cfRule type="cellIs" dxfId="342" priority="331" operator="equal">
      <formula>"SIM"</formula>
    </cfRule>
  </conditionalFormatting>
  <conditionalFormatting sqref="Z404">
    <cfRule type="cellIs" dxfId="341" priority="329" operator="equal">
      <formula>"OPORTUNIDADE"</formula>
    </cfRule>
  </conditionalFormatting>
  <conditionalFormatting sqref="Z404">
    <cfRule type="cellIs" dxfId="340" priority="327" operator="equal">
      <formula>"NÃO"</formula>
    </cfRule>
    <cfRule type="cellIs" dxfId="339" priority="328" operator="equal">
      <formula>"SIM"</formula>
    </cfRule>
  </conditionalFormatting>
  <conditionalFormatting sqref="Z404">
    <cfRule type="cellIs" dxfId="338" priority="326" operator="equal">
      <formula>"OPORTUNIDADE"</formula>
    </cfRule>
  </conditionalFormatting>
  <conditionalFormatting sqref="Z404">
    <cfRule type="cellIs" dxfId="337" priority="324" operator="equal">
      <formula>"NÃO"</formula>
    </cfRule>
    <cfRule type="cellIs" dxfId="336" priority="325" operator="equal">
      <formula>"SIM"</formula>
    </cfRule>
  </conditionalFormatting>
  <conditionalFormatting sqref="Z404">
    <cfRule type="cellIs" dxfId="335" priority="323" operator="equal">
      <formula>"OPORTUNIDADE"</formula>
    </cfRule>
  </conditionalFormatting>
  <conditionalFormatting sqref="Z404">
    <cfRule type="cellIs" dxfId="334" priority="321" operator="equal">
      <formula>"NÃO"</formula>
    </cfRule>
    <cfRule type="cellIs" dxfId="333" priority="322" operator="equal">
      <formula>"SIM"</formula>
    </cfRule>
  </conditionalFormatting>
  <conditionalFormatting sqref="Z404">
    <cfRule type="cellIs" dxfId="332" priority="320" operator="equal">
      <formula>"OPORTUNIDADE"</formula>
    </cfRule>
  </conditionalFormatting>
  <conditionalFormatting sqref="Z404">
    <cfRule type="cellIs" dxfId="331" priority="318" operator="equal">
      <formula>"NÃO"</formula>
    </cfRule>
    <cfRule type="cellIs" dxfId="330" priority="319" operator="equal">
      <formula>"SIM"</formula>
    </cfRule>
  </conditionalFormatting>
  <conditionalFormatting sqref="Z404">
    <cfRule type="cellIs" dxfId="329" priority="317" operator="equal">
      <formula>"OPORTUNIDADE"</formula>
    </cfRule>
  </conditionalFormatting>
  <conditionalFormatting sqref="Z404">
    <cfRule type="cellIs" dxfId="328" priority="315" operator="equal">
      <formula>"NÃO"</formula>
    </cfRule>
    <cfRule type="cellIs" dxfId="327" priority="316" operator="equal">
      <formula>"SIM"</formula>
    </cfRule>
  </conditionalFormatting>
  <conditionalFormatting sqref="Z404">
    <cfRule type="cellIs" dxfId="326" priority="314" operator="equal">
      <formula>"OPORTUNIDADE"</formula>
    </cfRule>
  </conditionalFormatting>
  <conditionalFormatting sqref="Z404">
    <cfRule type="cellIs" dxfId="325" priority="312" operator="equal">
      <formula>"NÃO"</formula>
    </cfRule>
    <cfRule type="cellIs" dxfId="324" priority="313" operator="equal">
      <formula>"SIM"</formula>
    </cfRule>
  </conditionalFormatting>
  <conditionalFormatting sqref="Z404">
    <cfRule type="cellIs" dxfId="323" priority="311" operator="equal">
      <formula>"OPORTUNIDADE"</formula>
    </cfRule>
  </conditionalFormatting>
  <conditionalFormatting sqref="Z404">
    <cfRule type="cellIs" dxfId="322" priority="309" operator="equal">
      <formula>"NÃO"</formula>
    </cfRule>
    <cfRule type="cellIs" dxfId="321" priority="310" operator="equal">
      <formula>"SIM"</formula>
    </cfRule>
  </conditionalFormatting>
  <conditionalFormatting sqref="Z404">
    <cfRule type="cellIs" dxfId="320" priority="308" operator="equal">
      <formula>"OPORTUNIDADE"</formula>
    </cfRule>
  </conditionalFormatting>
  <conditionalFormatting sqref="Z404">
    <cfRule type="cellIs" dxfId="319" priority="306" operator="equal">
      <formula>"NÃO"</formula>
    </cfRule>
    <cfRule type="cellIs" dxfId="318" priority="307" operator="equal">
      <formula>"SIM"</formula>
    </cfRule>
  </conditionalFormatting>
  <conditionalFormatting sqref="Z404">
    <cfRule type="cellIs" dxfId="317" priority="305" operator="equal">
      <formula>"OPORTUNIDADE"</formula>
    </cfRule>
  </conditionalFormatting>
  <conditionalFormatting sqref="Z404">
    <cfRule type="cellIs" dxfId="316" priority="303" operator="equal">
      <formula>"NÃO"</formula>
    </cfRule>
    <cfRule type="cellIs" dxfId="315" priority="304" operator="equal">
      <formula>"SIM"</formula>
    </cfRule>
  </conditionalFormatting>
  <conditionalFormatting sqref="Z404">
    <cfRule type="cellIs" dxfId="314" priority="302" operator="equal">
      <formula>"OPORTUNIDADE"</formula>
    </cfRule>
  </conditionalFormatting>
  <conditionalFormatting sqref="Z404">
    <cfRule type="cellIs" dxfId="313" priority="300" operator="equal">
      <formula>"NÃO"</formula>
    </cfRule>
    <cfRule type="cellIs" dxfId="312" priority="301" operator="equal">
      <formula>"SIM"</formula>
    </cfRule>
  </conditionalFormatting>
  <conditionalFormatting sqref="Z404">
    <cfRule type="cellIs" dxfId="311" priority="299" operator="equal">
      <formula>"OPORTUNIDADE"</formula>
    </cfRule>
  </conditionalFormatting>
  <conditionalFormatting sqref="Z404">
    <cfRule type="cellIs" dxfId="310" priority="297" operator="equal">
      <formula>"NÃO"</formula>
    </cfRule>
    <cfRule type="cellIs" dxfId="309" priority="298" operator="equal">
      <formula>"SIM"</formula>
    </cfRule>
  </conditionalFormatting>
  <conditionalFormatting sqref="Y404">
    <cfRule type="cellIs" dxfId="308" priority="296" operator="equal">
      <formula>"OPORTUNIDADE"</formula>
    </cfRule>
  </conditionalFormatting>
  <conditionalFormatting sqref="Y404">
    <cfRule type="cellIs" dxfId="307" priority="294" operator="equal">
      <formula>"NÃO"</formula>
    </cfRule>
    <cfRule type="cellIs" dxfId="306" priority="295" operator="equal">
      <formula>"SIM"</formula>
    </cfRule>
  </conditionalFormatting>
  <conditionalFormatting sqref="Y404">
    <cfRule type="cellIs" dxfId="305" priority="293" operator="equal">
      <formula>"OPORTUNIDADE"</formula>
    </cfRule>
  </conditionalFormatting>
  <conditionalFormatting sqref="Y404">
    <cfRule type="cellIs" dxfId="304" priority="291" operator="equal">
      <formula>"NÃO"</formula>
    </cfRule>
    <cfRule type="cellIs" dxfId="303" priority="292" operator="equal">
      <formula>"SIM"</formula>
    </cfRule>
  </conditionalFormatting>
  <conditionalFormatting sqref="Y404">
    <cfRule type="cellIs" dxfId="302" priority="290" operator="equal">
      <formula>"OPORTUNIDADE"</formula>
    </cfRule>
  </conditionalFormatting>
  <conditionalFormatting sqref="Y404">
    <cfRule type="cellIs" dxfId="301" priority="288" operator="equal">
      <formula>"NÃO"</formula>
    </cfRule>
    <cfRule type="cellIs" dxfId="300" priority="289" operator="equal">
      <formula>"SIM"</formula>
    </cfRule>
  </conditionalFormatting>
  <conditionalFormatting sqref="Y404">
    <cfRule type="cellIs" dxfId="299" priority="287" operator="equal">
      <formula>"OPORTUNIDADE"</formula>
    </cfRule>
  </conditionalFormatting>
  <conditionalFormatting sqref="Y404">
    <cfRule type="cellIs" dxfId="298" priority="285" operator="equal">
      <formula>"NÃO"</formula>
    </cfRule>
    <cfRule type="cellIs" dxfId="297" priority="286" operator="equal">
      <formula>"SIM"</formula>
    </cfRule>
  </conditionalFormatting>
  <conditionalFormatting sqref="Y404">
    <cfRule type="cellIs" dxfId="296" priority="284" operator="equal">
      <formula>"OPORTUNIDADE"</formula>
    </cfRule>
  </conditionalFormatting>
  <conditionalFormatting sqref="Y404">
    <cfRule type="cellIs" dxfId="295" priority="282" operator="equal">
      <formula>"NÃO"</formula>
    </cfRule>
    <cfRule type="cellIs" dxfId="294" priority="283" operator="equal">
      <formula>"SIM"</formula>
    </cfRule>
  </conditionalFormatting>
  <conditionalFormatting sqref="Y404">
    <cfRule type="cellIs" dxfId="293" priority="281" operator="equal">
      <formula>"OPORTUNIDADE"</formula>
    </cfRule>
  </conditionalFormatting>
  <conditionalFormatting sqref="Y404">
    <cfRule type="cellIs" dxfId="292" priority="279" operator="equal">
      <formula>"NÃO"</formula>
    </cfRule>
    <cfRule type="cellIs" dxfId="291" priority="280" operator="equal">
      <formula>"SIM"</formula>
    </cfRule>
  </conditionalFormatting>
  <conditionalFormatting sqref="Y404">
    <cfRule type="cellIs" dxfId="290" priority="278" operator="equal">
      <formula>"OPORTUNIDADE"</formula>
    </cfRule>
  </conditionalFormatting>
  <conditionalFormatting sqref="Y404">
    <cfRule type="cellIs" dxfId="289" priority="276" operator="equal">
      <formula>"NÃO"</formula>
    </cfRule>
    <cfRule type="cellIs" dxfId="288" priority="277" operator="equal">
      <formula>"SIM"</formula>
    </cfRule>
  </conditionalFormatting>
  <conditionalFormatting sqref="Y404">
    <cfRule type="cellIs" dxfId="287" priority="275" operator="equal">
      <formula>"OPORTUNIDADE"</formula>
    </cfRule>
  </conditionalFormatting>
  <conditionalFormatting sqref="Y404">
    <cfRule type="cellIs" dxfId="286" priority="273" operator="equal">
      <formula>"NÃO"</formula>
    </cfRule>
    <cfRule type="cellIs" dxfId="285" priority="274" operator="equal">
      <formula>"SIM"</formula>
    </cfRule>
  </conditionalFormatting>
  <conditionalFormatting sqref="Y404">
    <cfRule type="cellIs" dxfId="284" priority="272" operator="equal">
      <formula>"OPORTUNIDADE"</formula>
    </cfRule>
  </conditionalFormatting>
  <conditionalFormatting sqref="Y404">
    <cfRule type="cellIs" dxfId="283" priority="270" operator="equal">
      <formula>"NÃO"</formula>
    </cfRule>
    <cfRule type="cellIs" dxfId="282" priority="271" operator="equal">
      <formula>"SIM"</formula>
    </cfRule>
  </conditionalFormatting>
  <conditionalFormatting sqref="Y404">
    <cfRule type="cellIs" dxfId="281" priority="269" operator="equal">
      <formula>"OPORTUNIDADE"</formula>
    </cfRule>
  </conditionalFormatting>
  <conditionalFormatting sqref="Y404">
    <cfRule type="cellIs" dxfId="280" priority="267" operator="equal">
      <formula>"NÃO"</formula>
    </cfRule>
    <cfRule type="cellIs" dxfId="279" priority="268" operator="equal">
      <formula>"SIM"</formula>
    </cfRule>
  </conditionalFormatting>
  <conditionalFormatting sqref="Y404">
    <cfRule type="cellIs" dxfId="278" priority="266" operator="equal">
      <formula>"OPORTUNIDADE"</formula>
    </cfRule>
  </conditionalFormatting>
  <conditionalFormatting sqref="Y404">
    <cfRule type="cellIs" dxfId="277" priority="264" operator="equal">
      <formula>"NÃO"</formula>
    </cfRule>
    <cfRule type="cellIs" dxfId="276" priority="265" operator="equal">
      <formula>"SIM"</formula>
    </cfRule>
  </conditionalFormatting>
  <conditionalFormatting sqref="Y404">
    <cfRule type="cellIs" dxfId="275" priority="263" operator="equal">
      <formula>"OPORTUNIDADE"</formula>
    </cfRule>
  </conditionalFormatting>
  <conditionalFormatting sqref="Y404">
    <cfRule type="cellIs" dxfId="274" priority="261" operator="equal">
      <formula>"NÃO"</formula>
    </cfRule>
    <cfRule type="cellIs" dxfId="273" priority="262" operator="equal">
      <formula>"SIM"</formula>
    </cfRule>
  </conditionalFormatting>
  <conditionalFormatting sqref="Y404">
    <cfRule type="cellIs" dxfId="272" priority="260" operator="equal">
      <formula>"OPORTUNIDADE"</formula>
    </cfRule>
  </conditionalFormatting>
  <conditionalFormatting sqref="Y404">
    <cfRule type="cellIs" dxfId="271" priority="258" operator="equal">
      <formula>"NÃO"</formula>
    </cfRule>
    <cfRule type="cellIs" dxfId="270" priority="259" operator="equal">
      <formula>"SIM"</formula>
    </cfRule>
  </conditionalFormatting>
  <conditionalFormatting sqref="Y404">
    <cfRule type="cellIs" dxfId="269" priority="257" operator="equal">
      <formula>"OPORTUNIDADE"</formula>
    </cfRule>
  </conditionalFormatting>
  <conditionalFormatting sqref="Y404">
    <cfRule type="cellIs" dxfId="268" priority="255" operator="equal">
      <formula>"NÃO"</formula>
    </cfRule>
    <cfRule type="cellIs" dxfId="267" priority="256" operator="equal">
      <formula>"SIM"</formula>
    </cfRule>
  </conditionalFormatting>
  <conditionalFormatting sqref="Y404">
    <cfRule type="cellIs" dxfId="266" priority="254" operator="equal">
      <formula>"OPORTUNIDADE"</formula>
    </cfRule>
  </conditionalFormatting>
  <conditionalFormatting sqref="Y404">
    <cfRule type="cellIs" dxfId="265" priority="252" operator="equal">
      <formula>"NÃO"</formula>
    </cfRule>
    <cfRule type="cellIs" dxfId="264" priority="253" operator="equal">
      <formula>"SIM"</formula>
    </cfRule>
  </conditionalFormatting>
  <conditionalFormatting sqref="Y404">
    <cfRule type="cellIs" dxfId="263" priority="251" operator="equal">
      <formula>"OPORTUNIDADE"</formula>
    </cfRule>
  </conditionalFormatting>
  <conditionalFormatting sqref="Y404">
    <cfRule type="cellIs" dxfId="262" priority="249" operator="equal">
      <formula>"NÃO"</formula>
    </cfRule>
    <cfRule type="cellIs" dxfId="261" priority="250" operator="equal">
      <formula>"SIM"</formula>
    </cfRule>
  </conditionalFormatting>
  <conditionalFormatting sqref="Y404">
    <cfRule type="cellIs" dxfId="260" priority="248" operator="equal">
      <formula>"OPORTUNIDADE"</formula>
    </cfRule>
  </conditionalFormatting>
  <conditionalFormatting sqref="Y404">
    <cfRule type="cellIs" dxfId="259" priority="246" operator="equal">
      <formula>"NÃO"</formula>
    </cfRule>
    <cfRule type="cellIs" dxfId="258" priority="247" operator="equal">
      <formula>"SIM"</formula>
    </cfRule>
  </conditionalFormatting>
  <conditionalFormatting sqref="Y404">
    <cfRule type="cellIs" dxfId="257" priority="245" operator="equal">
      <formula>"OPORTUNIDADE"</formula>
    </cfRule>
  </conditionalFormatting>
  <conditionalFormatting sqref="Y404">
    <cfRule type="cellIs" dxfId="256" priority="243" operator="equal">
      <formula>"NÃO"</formula>
    </cfRule>
    <cfRule type="cellIs" dxfId="255" priority="244" operator="equal">
      <formula>"SIM"</formula>
    </cfRule>
  </conditionalFormatting>
  <conditionalFormatting sqref="Y404">
    <cfRule type="cellIs" dxfId="254" priority="242" operator="equal">
      <formula>"OPORTUNIDADE"</formula>
    </cfRule>
  </conditionalFormatting>
  <conditionalFormatting sqref="Y404">
    <cfRule type="cellIs" dxfId="253" priority="240" operator="equal">
      <formula>"NÃO"</formula>
    </cfRule>
    <cfRule type="cellIs" dxfId="252" priority="241" operator="equal">
      <formula>"SIM"</formula>
    </cfRule>
  </conditionalFormatting>
  <conditionalFormatting sqref="Y404">
    <cfRule type="cellIs" dxfId="251" priority="239" operator="equal">
      <formula>"OPORTUNIDADE"</formula>
    </cfRule>
  </conditionalFormatting>
  <conditionalFormatting sqref="Y404">
    <cfRule type="cellIs" dxfId="250" priority="237" operator="equal">
      <formula>"NÃO"</formula>
    </cfRule>
    <cfRule type="cellIs" dxfId="249" priority="238" operator="equal">
      <formula>"SIM"</formula>
    </cfRule>
  </conditionalFormatting>
  <conditionalFormatting sqref="Y404">
    <cfRule type="cellIs" dxfId="248" priority="236" operator="equal">
      <formula>"OPORTUNIDADE"</formula>
    </cfRule>
  </conditionalFormatting>
  <conditionalFormatting sqref="Y404">
    <cfRule type="cellIs" dxfId="247" priority="234" operator="equal">
      <formula>"NÃO"</formula>
    </cfRule>
    <cfRule type="cellIs" dxfId="246" priority="235" operator="equal">
      <formula>"SIM"</formula>
    </cfRule>
  </conditionalFormatting>
  <conditionalFormatting sqref="Y404">
    <cfRule type="cellIs" dxfId="245" priority="233" operator="equal">
      <formula>"OPORTUNIDADE"</formula>
    </cfRule>
  </conditionalFormatting>
  <conditionalFormatting sqref="Y404">
    <cfRule type="cellIs" dxfId="244" priority="231" operator="equal">
      <formula>"NÃO"</formula>
    </cfRule>
    <cfRule type="cellIs" dxfId="243" priority="232" operator="equal">
      <formula>"SIM"</formula>
    </cfRule>
  </conditionalFormatting>
  <conditionalFormatting sqref="Y404">
    <cfRule type="cellIs" dxfId="242" priority="230" operator="equal">
      <formula>"OPORTUNIDADE"</formula>
    </cfRule>
  </conditionalFormatting>
  <conditionalFormatting sqref="Y404">
    <cfRule type="cellIs" dxfId="241" priority="228" operator="equal">
      <formula>"NÃO"</formula>
    </cfRule>
    <cfRule type="cellIs" dxfId="240" priority="229" operator="equal">
      <formula>"SIM"</formula>
    </cfRule>
  </conditionalFormatting>
  <conditionalFormatting sqref="Y404">
    <cfRule type="cellIs" dxfId="239" priority="227" operator="equal">
      <formula>"OPORTUNIDADE"</formula>
    </cfRule>
  </conditionalFormatting>
  <conditionalFormatting sqref="Y404">
    <cfRule type="cellIs" dxfId="238" priority="225" operator="equal">
      <formula>"NÃO"</formula>
    </cfRule>
    <cfRule type="cellIs" dxfId="237" priority="226" operator="equal">
      <formula>"SIM"</formula>
    </cfRule>
  </conditionalFormatting>
  <conditionalFormatting sqref="Y404">
    <cfRule type="cellIs" dxfId="236" priority="224" operator="equal">
      <formula>"OPORTUNIDADE"</formula>
    </cfRule>
  </conditionalFormatting>
  <conditionalFormatting sqref="Y404">
    <cfRule type="cellIs" dxfId="235" priority="222" operator="equal">
      <formula>"NÃO"</formula>
    </cfRule>
    <cfRule type="cellIs" dxfId="234" priority="223" operator="equal">
      <formula>"SIM"</formula>
    </cfRule>
  </conditionalFormatting>
  <conditionalFormatting sqref="Y404">
    <cfRule type="cellIs" dxfId="233" priority="221" operator="equal">
      <formula>"OPORTUNIDADE"</formula>
    </cfRule>
  </conditionalFormatting>
  <conditionalFormatting sqref="Y404">
    <cfRule type="cellIs" dxfId="232" priority="219" operator="equal">
      <formula>"NÃO"</formula>
    </cfRule>
    <cfRule type="cellIs" dxfId="231" priority="220" operator="equal">
      <formula>"SIM"</formula>
    </cfRule>
  </conditionalFormatting>
  <conditionalFormatting sqref="Y404">
    <cfRule type="cellIs" dxfId="230" priority="218" operator="equal">
      <formula>"OPORTUNIDADE"</formula>
    </cfRule>
  </conditionalFormatting>
  <conditionalFormatting sqref="Y404">
    <cfRule type="cellIs" dxfId="229" priority="216" operator="equal">
      <formula>"NÃO"</formula>
    </cfRule>
    <cfRule type="cellIs" dxfId="228" priority="217" operator="equal">
      <formula>"SIM"</formula>
    </cfRule>
  </conditionalFormatting>
  <conditionalFormatting sqref="Y404">
    <cfRule type="cellIs" dxfId="227" priority="215" operator="equal">
      <formula>"OPORTUNIDADE"</formula>
    </cfRule>
  </conditionalFormatting>
  <conditionalFormatting sqref="Y404">
    <cfRule type="cellIs" dxfId="226" priority="213" operator="equal">
      <formula>"NÃO"</formula>
    </cfRule>
    <cfRule type="cellIs" dxfId="225" priority="214" operator="equal">
      <formula>"SIM"</formula>
    </cfRule>
  </conditionalFormatting>
  <conditionalFormatting sqref="Y404">
    <cfRule type="cellIs" dxfId="224" priority="212" operator="equal">
      <formula>"OPORTUNIDADE"</formula>
    </cfRule>
  </conditionalFormatting>
  <conditionalFormatting sqref="Y404">
    <cfRule type="cellIs" dxfId="223" priority="210" operator="equal">
      <formula>"NÃO"</formula>
    </cfRule>
    <cfRule type="cellIs" dxfId="222" priority="211" operator="equal">
      <formula>"SIM"</formula>
    </cfRule>
  </conditionalFormatting>
  <conditionalFormatting sqref="Y404">
    <cfRule type="cellIs" dxfId="221" priority="209" operator="equal">
      <formula>"OPORTUNIDADE"</formula>
    </cfRule>
  </conditionalFormatting>
  <conditionalFormatting sqref="Y404">
    <cfRule type="cellIs" dxfId="220" priority="207" operator="equal">
      <formula>"NÃO"</formula>
    </cfRule>
    <cfRule type="cellIs" dxfId="219" priority="208" operator="equal">
      <formula>"SIM"</formula>
    </cfRule>
  </conditionalFormatting>
  <conditionalFormatting sqref="Y404">
    <cfRule type="cellIs" dxfId="218" priority="206" operator="equal">
      <formula>"OPORTUNIDADE"</formula>
    </cfRule>
  </conditionalFormatting>
  <conditionalFormatting sqref="Y404">
    <cfRule type="cellIs" dxfId="217" priority="204" operator="equal">
      <formula>"NÃO"</formula>
    </cfRule>
    <cfRule type="cellIs" dxfId="216" priority="205" operator="equal">
      <formula>"SIM"</formula>
    </cfRule>
  </conditionalFormatting>
  <conditionalFormatting sqref="Y404">
    <cfRule type="cellIs" dxfId="215" priority="203" operator="equal">
      <formula>"OPORTUNIDADE"</formula>
    </cfRule>
  </conditionalFormatting>
  <conditionalFormatting sqref="Y404">
    <cfRule type="cellIs" dxfId="214" priority="201" operator="equal">
      <formula>"NÃO"</formula>
    </cfRule>
    <cfRule type="cellIs" dxfId="213" priority="202" operator="equal">
      <formula>"SIM"</formula>
    </cfRule>
  </conditionalFormatting>
  <conditionalFormatting sqref="Y404">
    <cfRule type="cellIs" dxfId="212" priority="200" operator="equal">
      <formula>"OPORTUNIDADE"</formula>
    </cfRule>
  </conditionalFormatting>
  <conditionalFormatting sqref="Y404">
    <cfRule type="cellIs" dxfId="211" priority="198" operator="equal">
      <formula>"NÃO"</formula>
    </cfRule>
    <cfRule type="cellIs" dxfId="210" priority="199" operator="equal">
      <formula>"SIM"</formula>
    </cfRule>
  </conditionalFormatting>
  <conditionalFormatting sqref="Y407">
    <cfRule type="cellIs" dxfId="209" priority="197" operator="equal">
      <formula>"OPORTUNIDADE"</formula>
    </cfRule>
  </conditionalFormatting>
  <conditionalFormatting sqref="Y407">
    <cfRule type="cellIs" dxfId="208" priority="195" operator="equal">
      <formula>"NÃO"</formula>
    </cfRule>
    <cfRule type="cellIs" dxfId="207" priority="196" operator="equal">
      <formula>"SIM"</formula>
    </cfRule>
  </conditionalFormatting>
  <conditionalFormatting sqref="Z407">
    <cfRule type="cellIs" dxfId="206" priority="194" operator="equal">
      <formula>"OPORTUNIDADE"</formula>
    </cfRule>
  </conditionalFormatting>
  <conditionalFormatting sqref="Z407">
    <cfRule type="cellIs" dxfId="205" priority="192" operator="equal">
      <formula>"NÃO"</formula>
    </cfRule>
    <cfRule type="cellIs" dxfId="204" priority="193" operator="equal">
      <formula>"SIM"</formula>
    </cfRule>
  </conditionalFormatting>
  <conditionalFormatting sqref="Z407">
    <cfRule type="cellIs" dxfId="203" priority="191" operator="equal">
      <formula>"OPORTUNIDADE"</formula>
    </cfRule>
  </conditionalFormatting>
  <conditionalFormatting sqref="Z407">
    <cfRule type="cellIs" dxfId="202" priority="189" operator="equal">
      <formula>"NÃO"</formula>
    </cfRule>
    <cfRule type="cellIs" dxfId="201" priority="190" operator="equal">
      <formula>"SIM"</formula>
    </cfRule>
  </conditionalFormatting>
  <conditionalFormatting sqref="Z407">
    <cfRule type="cellIs" dxfId="200" priority="188" operator="equal">
      <formula>"OPORTUNIDADE"</formula>
    </cfRule>
  </conditionalFormatting>
  <conditionalFormatting sqref="Z407">
    <cfRule type="cellIs" dxfId="199" priority="186" operator="equal">
      <formula>"NÃO"</formula>
    </cfRule>
    <cfRule type="cellIs" dxfId="198" priority="187" operator="equal">
      <formula>"SIM"</formula>
    </cfRule>
  </conditionalFormatting>
  <conditionalFormatting sqref="Z407">
    <cfRule type="cellIs" dxfId="197" priority="185" operator="equal">
      <formula>"OPORTUNIDADE"</formula>
    </cfRule>
  </conditionalFormatting>
  <conditionalFormatting sqref="Z407">
    <cfRule type="cellIs" dxfId="196" priority="183" operator="equal">
      <formula>"NÃO"</formula>
    </cfRule>
    <cfRule type="cellIs" dxfId="195" priority="184" operator="equal">
      <formula>"SIM"</formula>
    </cfRule>
  </conditionalFormatting>
  <conditionalFormatting sqref="Z407">
    <cfRule type="cellIs" dxfId="194" priority="182" operator="equal">
      <formula>"OPORTUNIDADE"</formula>
    </cfRule>
  </conditionalFormatting>
  <conditionalFormatting sqref="Z407">
    <cfRule type="cellIs" dxfId="193" priority="180" operator="equal">
      <formula>"NÃO"</formula>
    </cfRule>
    <cfRule type="cellIs" dxfId="192" priority="181" operator="equal">
      <formula>"SIM"</formula>
    </cfRule>
  </conditionalFormatting>
  <conditionalFormatting sqref="BK1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91" priority="175" operator="equal">
      <formula>"OPORTUNIDADE"</formula>
    </cfRule>
  </conditionalFormatting>
  <conditionalFormatting sqref="Z20">
    <cfRule type="cellIs" dxfId="190" priority="173" operator="equal">
      <formula>"NÃO"</formula>
    </cfRule>
    <cfRule type="cellIs" dxfId="189" priority="174" operator="equal">
      <formula>"SIM"</formula>
    </cfRule>
  </conditionalFormatting>
  <conditionalFormatting sqref="Y20">
    <cfRule type="cellIs" dxfId="188" priority="172" operator="equal">
      <formula>"OPORTUNIDADE"</formula>
    </cfRule>
  </conditionalFormatting>
  <conditionalFormatting sqref="Y20">
    <cfRule type="cellIs" dxfId="187" priority="170" operator="equal">
      <formula>"NÃO"</formula>
    </cfRule>
    <cfRule type="cellIs" dxfId="186" priority="171" operator="equal">
      <formula>"SIM"</formula>
    </cfRule>
  </conditionalFormatting>
  <conditionalFormatting sqref="Z19">
    <cfRule type="cellIs" dxfId="185" priority="169" operator="equal">
      <formula>"OPORTUNIDADE"</formula>
    </cfRule>
  </conditionalFormatting>
  <conditionalFormatting sqref="Z19">
    <cfRule type="cellIs" dxfId="184" priority="167" operator="equal">
      <formula>"NÃO"</formula>
    </cfRule>
    <cfRule type="cellIs" dxfId="183" priority="168" operator="equal">
      <formula>"SIM"</formula>
    </cfRule>
  </conditionalFormatting>
  <conditionalFormatting sqref="Z19">
    <cfRule type="cellIs" dxfId="182" priority="151" operator="equal">
      <formula>"OPORTUNIDADE"</formula>
    </cfRule>
  </conditionalFormatting>
  <conditionalFormatting sqref="Z19">
    <cfRule type="cellIs" dxfId="181" priority="149" operator="equal">
      <formula>"NÃO"</formula>
    </cfRule>
    <cfRule type="cellIs" dxfId="180" priority="150" operator="equal">
      <formula>"SIM"</formula>
    </cfRule>
  </conditionalFormatting>
  <conditionalFormatting sqref="Z19">
    <cfRule type="cellIs" dxfId="179" priority="148" operator="equal">
      <formula>"OPORTUNIDADE"</formula>
    </cfRule>
  </conditionalFormatting>
  <conditionalFormatting sqref="Z19">
    <cfRule type="cellIs" dxfId="178" priority="146" operator="equal">
      <formula>"NÃO"</formula>
    </cfRule>
    <cfRule type="cellIs" dxfId="177" priority="147" operator="equal">
      <formula>"SIM"</formula>
    </cfRule>
  </conditionalFormatting>
  <conditionalFormatting sqref="Z19">
    <cfRule type="cellIs" dxfId="176" priority="145" operator="equal">
      <formula>"OPORTUNIDADE"</formula>
    </cfRule>
  </conditionalFormatting>
  <conditionalFormatting sqref="Z19">
    <cfRule type="cellIs" dxfId="175" priority="143" operator="equal">
      <formula>"NÃO"</formula>
    </cfRule>
    <cfRule type="cellIs" dxfId="174" priority="144" operator="equal">
      <formula>"SIM"</formula>
    </cfRule>
  </conditionalFormatting>
  <conditionalFormatting sqref="Z19">
    <cfRule type="cellIs" dxfId="173" priority="142" operator="equal">
      <formula>"OPORTUNIDADE"</formula>
    </cfRule>
  </conditionalFormatting>
  <conditionalFormatting sqref="Z19">
    <cfRule type="cellIs" dxfId="172" priority="140" operator="equal">
      <formula>"NÃO"</formula>
    </cfRule>
    <cfRule type="cellIs" dxfId="171" priority="141" operator="equal">
      <formula>"SIM"</formula>
    </cfRule>
  </conditionalFormatting>
  <conditionalFormatting sqref="Z19">
    <cfRule type="cellIs" dxfId="170" priority="139" operator="equal">
      <formula>"OPORTUNIDADE"</formula>
    </cfRule>
  </conditionalFormatting>
  <conditionalFormatting sqref="Z19">
    <cfRule type="cellIs" dxfId="169" priority="137" operator="equal">
      <formula>"NÃO"</formula>
    </cfRule>
    <cfRule type="cellIs" dxfId="168" priority="138" operator="equal">
      <formula>"SIM"</formula>
    </cfRule>
  </conditionalFormatting>
  <conditionalFormatting sqref="Z19">
    <cfRule type="cellIs" dxfId="167" priority="136" operator="equal">
      <formula>"OPORTUNIDADE"</formula>
    </cfRule>
  </conditionalFormatting>
  <conditionalFormatting sqref="Z19">
    <cfRule type="cellIs" dxfId="166" priority="134" operator="equal">
      <formula>"NÃO"</formula>
    </cfRule>
    <cfRule type="cellIs" dxfId="165" priority="135" operator="equal">
      <formula>"SIM"</formula>
    </cfRule>
  </conditionalFormatting>
  <conditionalFormatting sqref="Z19">
    <cfRule type="cellIs" dxfId="164" priority="133" operator="equal">
      <formula>"OPORTUNIDADE"</formula>
    </cfRule>
  </conditionalFormatting>
  <conditionalFormatting sqref="Z19">
    <cfRule type="cellIs" dxfId="163" priority="131" operator="equal">
      <formula>"NÃO"</formula>
    </cfRule>
    <cfRule type="cellIs" dxfId="162" priority="132" operator="equal">
      <formula>"SIM"</formula>
    </cfRule>
  </conditionalFormatting>
  <conditionalFormatting sqref="Z19">
    <cfRule type="cellIs" dxfId="161" priority="130" operator="equal">
      <formula>"OPORTUNIDADE"</formula>
    </cfRule>
  </conditionalFormatting>
  <conditionalFormatting sqref="Z19">
    <cfRule type="cellIs" dxfId="160" priority="128" operator="equal">
      <formula>"NÃO"</formula>
    </cfRule>
    <cfRule type="cellIs" dxfId="159" priority="129" operator="equal">
      <formula>"SIM"</formula>
    </cfRule>
  </conditionalFormatting>
  <conditionalFormatting sqref="Z19">
    <cfRule type="cellIs" dxfId="158" priority="127" operator="equal">
      <formula>"OPORTUNIDADE"</formula>
    </cfRule>
  </conditionalFormatting>
  <conditionalFormatting sqref="Z19">
    <cfRule type="cellIs" dxfId="157" priority="125" operator="equal">
      <formula>"NÃO"</formula>
    </cfRule>
    <cfRule type="cellIs" dxfId="156" priority="126" operator="equal">
      <formula>"SIM"</formula>
    </cfRule>
  </conditionalFormatting>
  <conditionalFormatting sqref="Z19">
    <cfRule type="cellIs" dxfId="155" priority="121" operator="equal">
      <formula>"OPORTUNIDADE"</formula>
    </cfRule>
  </conditionalFormatting>
  <conditionalFormatting sqref="Z19">
    <cfRule type="cellIs" dxfId="154" priority="119" operator="equal">
      <formula>"NÃO"</formula>
    </cfRule>
    <cfRule type="cellIs" dxfId="153" priority="120" operator="equal">
      <formula>"SIM"</formula>
    </cfRule>
  </conditionalFormatting>
  <conditionalFormatting sqref="Z19">
    <cfRule type="cellIs" dxfId="152" priority="118" operator="equal">
      <formula>"OPORTUNIDADE"</formula>
    </cfRule>
  </conditionalFormatting>
  <conditionalFormatting sqref="Z19">
    <cfRule type="cellIs" dxfId="151" priority="116" operator="equal">
      <formula>"NÃO"</formula>
    </cfRule>
    <cfRule type="cellIs" dxfId="150" priority="117" operator="equal">
      <formula>"SIM"</formula>
    </cfRule>
  </conditionalFormatting>
  <conditionalFormatting sqref="Y19">
    <cfRule type="cellIs" dxfId="149" priority="85" operator="equal">
      <formula>"OPORTUNIDADE"</formula>
    </cfRule>
  </conditionalFormatting>
  <conditionalFormatting sqref="Y19">
    <cfRule type="cellIs" dxfId="148" priority="83" operator="equal">
      <formula>"NÃO"</formula>
    </cfRule>
    <cfRule type="cellIs" dxfId="147" priority="84" operator="equal">
      <formula>"SIM"</formula>
    </cfRule>
  </conditionalFormatting>
  <conditionalFormatting sqref="Y22:Z22">
    <cfRule type="cellIs" dxfId="146" priority="82" operator="equal">
      <formula>"OPORTUNIDADE"</formula>
    </cfRule>
  </conditionalFormatting>
  <conditionalFormatting sqref="Y22:Z22">
    <cfRule type="cellIs" dxfId="145" priority="80" operator="equal">
      <formula>"NÃO"</formula>
    </cfRule>
    <cfRule type="cellIs" dxfId="144" priority="81" operator="equal">
      <formula>"SIM"</formula>
    </cfRule>
  </conditionalFormatting>
  <conditionalFormatting sqref="BP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43" priority="72" operator="equal">
      <formula>"OPORTUNIDADE"</formula>
    </cfRule>
  </conditionalFormatting>
  <conditionalFormatting sqref="Z30">
    <cfRule type="cellIs" dxfId="142" priority="70" operator="equal">
      <formula>"NÃO"</formula>
    </cfRule>
    <cfRule type="cellIs" dxfId="141" priority="71" operator="equal">
      <formula>"SIM"</formula>
    </cfRule>
  </conditionalFormatting>
  <conditionalFormatting sqref="BK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40" priority="65" operator="equal">
      <formula>"OPORTUNIDADE"</formula>
    </cfRule>
  </conditionalFormatting>
  <conditionalFormatting sqref="Z27">
    <cfRule type="cellIs" dxfId="139" priority="63" operator="equal">
      <formula>"NÃO"</formula>
    </cfRule>
    <cfRule type="cellIs" dxfId="138" priority="64" operator="equal">
      <formula>"SIM"</formula>
    </cfRule>
  </conditionalFormatting>
  <conditionalFormatting sqref="Z28">
    <cfRule type="cellIs" dxfId="137" priority="59" operator="equal">
      <formula>"OPORTUNIDADE"</formula>
    </cfRule>
  </conditionalFormatting>
  <conditionalFormatting sqref="Z28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Z29">
    <cfRule type="cellIs" dxfId="134" priority="56" operator="equal">
      <formula>"OPORTUNIDADE"</formula>
    </cfRule>
  </conditionalFormatting>
  <conditionalFormatting sqref="Z29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31" priority="48" operator="equal">
      <formula>"OPORTUNIDADE"</formula>
    </cfRule>
  </conditionalFormatting>
  <conditionalFormatting sqref="Z29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Z30">
    <cfRule type="cellIs" dxfId="128" priority="45" operator="equal">
      <formula>"OPORTUNIDADE"</formula>
    </cfRule>
  </conditionalFormatting>
  <conditionalFormatting sqref="Z30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Z31">
    <cfRule type="cellIs" dxfId="125" priority="42" operator="equal">
      <formula>"OPORTUNIDADE"</formula>
    </cfRule>
  </conditionalFormatting>
  <conditionalFormatting sqref="Z31">
    <cfRule type="cellIs" dxfId="124" priority="40" operator="equal">
      <formula>"NÃO"</formula>
    </cfRule>
    <cfRule type="cellIs" dxfId="123" priority="41" operator="equal">
      <formula>"SIM"</formula>
    </cfRule>
  </conditionalFormatting>
  <conditionalFormatting sqref="BK1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22" priority="25" operator="equal">
      <formula>"OPORTUNIDADE"</formula>
    </cfRule>
  </conditionalFormatting>
  <conditionalFormatting sqref="Z40">
    <cfRule type="cellIs" dxfId="121" priority="23" operator="equal">
      <formula>"NÃO"</formula>
    </cfRule>
    <cfRule type="cellIs" dxfId="120" priority="24" operator="equal">
      <formula>"SIM"</formula>
    </cfRule>
  </conditionalFormatting>
  <conditionalFormatting sqref="Z38">
    <cfRule type="cellIs" dxfId="119" priority="22" operator="equal">
      <formula>"OPORTUNIDADE"</formula>
    </cfRule>
  </conditionalFormatting>
  <conditionalFormatting sqref="Z38">
    <cfRule type="cellIs" dxfId="118" priority="20" operator="equal">
      <formula>"NÃO"</formula>
    </cfRule>
    <cfRule type="cellIs" dxfId="117" priority="21" operator="equal">
      <formula>"SIM"</formula>
    </cfRule>
  </conditionalFormatting>
  <conditionalFormatting sqref="Y38">
    <cfRule type="cellIs" dxfId="116" priority="19" operator="equal">
      <formula>"OPORTUNIDADE"</formula>
    </cfRule>
  </conditionalFormatting>
  <conditionalFormatting sqref="Y38">
    <cfRule type="cellIs" dxfId="115" priority="17" operator="equal">
      <formula>"NÃO"</formula>
    </cfRule>
    <cfRule type="cellIs" dxfId="114" priority="18" operator="equal">
      <formula>"SIM"</formula>
    </cfRule>
  </conditionalFormatting>
  <conditionalFormatting sqref="Z41">
    <cfRule type="cellIs" dxfId="113" priority="16" operator="equal">
      <formula>"OPORTUNIDADE"</formula>
    </cfRule>
  </conditionalFormatting>
  <conditionalFormatting sqref="Z41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Z41">
    <cfRule type="cellIs" dxfId="110" priority="13" operator="equal">
      <formula>"OPORTUNIDADE"</formula>
    </cfRule>
  </conditionalFormatting>
  <conditionalFormatting sqref="Z41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Z42">
    <cfRule type="cellIs" dxfId="107" priority="10" operator="equal">
      <formula>"OPORTUNIDADE"</formula>
    </cfRule>
  </conditionalFormatting>
  <conditionalFormatting sqref="Z42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J24:BJ2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1288</v>
      </c>
      <c r="D5" s="353"/>
      <c r="E5" s="353"/>
      <c r="F5" s="353"/>
      <c r="G5" s="353"/>
      <c r="H5" s="353"/>
      <c r="I5" s="353"/>
      <c r="J5" s="354"/>
      <c r="K5" s="355" t="s">
        <v>1289</v>
      </c>
      <c r="L5" s="356"/>
      <c r="M5" s="356"/>
      <c r="N5" s="356"/>
      <c r="O5" s="357" t="s">
        <v>1290</v>
      </c>
      <c r="P5" s="358"/>
      <c r="Q5" s="359"/>
    </row>
    <row r="6" spans="1:17" s="93" customFormat="1" ht="15.75" customHeight="1">
      <c r="A6" s="87" t="s">
        <v>1291</v>
      </c>
      <c r="B6" s="94" t="s">
        <v>1292</v>
      </c>
      <c r="C6" s="95" t="s">
        <v>1164</v>
      </c>
      <c r="D6" s="96" t="s">
        <v>1165</v>
      </c>
      <c r="E6" s="95" t="s">
        <v>1293</v>
      </c>
      <c r="F6" s="95" t="s">
        <v>1155</v>
      </c>
      <c r="G6" s="95" t="s">
        <v>1159</v>
      </c>
      <c r="H6" s="153" t="s">
        <v>628</v>
      </c>
      <c r="I6" s="131" t="s">
        <v>1160</v>
      </c>
      <c r="J6" s="131" t="s">
        <v>1161</v>
      </c>
      <c r="K6" s="139" t="s">
        <v>1155</v>
      </c>
      <c r="L6" s="139" t="s">
        <v>1294</v>
      </c>
      <c r="M6" s="139" t="s">
        <v>628</v>
      </c>
      <c r="N6" s="140" t="s">
        <v>1159</v>
      </c>
      <c r="O6" s="246" t="s">
        <v>1202</v>
      </c>
      <c r="P6" s="157"/>
      <c r="Q6" s="193" t="s">
        <v>1295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1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1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em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>MC1 08:54, em intervalo para descarga de dormentes as 13;13 ate 14:45 km 221/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>MC1 08:54, em intervalo para descarga de dormentes as 13;13 ate 14:45 km 221/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DILL (TF-519)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0.125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45994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V86</v>
      </c>
      <c r="F41" s="99" t="str">
        <f>IF(FN_MC!H39="","*",FN_MC!H39)</f>
        <v>TID2</v>
      </c>
      <c r="G41" s="99" t="str">
        <f>IF(FN_MC!M39="","*",FN_MC!M39)</f>
        <v>TID-TVI</v>
      </c>
      <c r="H41" s="154">
        <f>IF(FN_MC!K39="","*",FN_MC!K39)</f>
        <v>200</v>
      </c>
      <c r="I41" s="132">
        <f>IF(FN_MC!O39="","*",FN_MC!O39)</f>
        <v>0.39583333333333331</v>
      </c>
      <c r="J41" s="132">
        <f>IF(FN_MC!P39="","*",FN_MC!P39)</f>
        <v>6.25E-2</v>
      </c>
      <c r="K41" s="141" t="str">
        <f>IF(FN_MC!AK39="","*",FN_MC!AK39)</f>
        <v>TID2</v>
      </c>
      <c r="L41" s="141" t="str">
        <f>IF(FN_MC!AM39="","*",FN_MC!AM39)</f>
        <v>TID-TVI</v>
      </c>
      <c r="M41" s="141">
        <f>IF(FN_MC!AP39="","*",FN_MC!AP39)</f>
        <v>200</v>
      </c>
      <c r="N41" s="141" t="str">
        <f>IF(FN_MC!AM39="","*",FN_MC!AM39)</f>
        <v>TID-TVI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FRANCISCO (TF-670)</v>
      </c>
      <c r="F42" s="99" t="str">
        <f>IF(FN_MC!H40="","*",FN_MC!H40)</f>
        <v>TQIK73</v>
      </c>
      <c r="G42" s="99" t="str">
        <f>IF(FN_MC!M40="","*",FN_MC!M40)</f>
        <v>TQI-TSP</v>
      </c>
      <c r="H42" s="154">
        <f>IF(FN_MC!K40="","*",FN_MC!K40)</f>
        <v>64.563999999999993</v>
      </c>
      <c r="I42" s="132">
        <f>IF(FN_MC!O40="","*",FN_MC!O40)</f>
        <v>0.375</v>
      </c>
      <c r="J42" s="132">
        <f>IF(FN_MC!P40="","*",FN_MC!P40)</f>
        <v>6.25E-2</v>
      </c>
      <c r="K42" s="141" t="str">
        <f>IF(FN_MC!AK40="","*",FN_MC!AK40)</f>
        <v>TQIK73</v>
      </c>
      <c r="L42" s="141" t="str">
        <f>IF(FN_MC!AM40="","*",FN_MC!AM40)</f>
        <v>TQI-TSP</v>
      </c>
      <c r="M42" s="141">
        <f>IF(FN_MC!AP40="","*",FN_MC!AP40)</f>
        <v>64.563999999999993</v>
      </c>
      <c r="N42" s="141" t="str">
        <f>IF(FN_MC!AM40="","*",FN_MC!AM40)</f>
        <v>TQI-TSP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MALHA CENTRAL</v>
      </c>
      <c r="D43" s="99" t="str">
        <f>IF(FN_MC!T41="","*",FN_MC!T41)</f>
        <v>RAMAL</v>
      </c>
      <c r="E43" s="99" t="str">
        <f>IF(FN_MC!D41="","*",FN_MC!D41)</f>
        <v>E17</v>
      </c>
      <c r="F43" s="99" t="str">
        <f>IF(FN_MC!H41="","*",FN_MC!H41)</f>
        <v>ZDK1</v>
      </c>
      <c r="G43" s="99" t="str">
        <f>IF(FN_MC!M41="","*",FN_MC!M41)</f>
        <v>ZDK-ZVT</v>
      </c>
      <c r="H43" s="154">
        <f>IF(FN_MC!K41="","*",FN_MC!K41)</f>
        <v>251</v>
      </c>
      <c r="I43" s="132">
        <f>IF(FN_MC!O41="","*",FN_MC!O41)</f>
        <v>0.375</v>
      </c>
      <c r="J43" s="132">
        <f>IF(FN_MC!P41="","*",FN_MC!P41)</f>
        <v>0.125</v>
      </c>
      <c r="K43" s="141" t="str">
        <f>IF(FN_MC!AK41="","*",FN_MC!AK41)</f>
        <v>ZDK1</v>
      </c>
      <c r="L43" s="141" t="str">
        <f>IF(FN_MC!AM41="","*",FN_MC!AM41)</f>
        <v>ZDK-ZVT</v>
      </c>
      <c r="M43" s="141">
        <f>IF(FN_MC!AP41="","*",FN_MC!AP41)</f>
        <v>251</v>
      </c>
      <c r="N43" s="141" t="str">
        <f>IF(FN_MC!AM41="","*",FN_MC!AM41)</f>
        <v>ZDK-ZVT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MALHA CENTRAL</v>
      </c>
      <c r="D44" s="99" t="str">
        <f>IF(FN_MC!T42="","*",FN_MC!T42)</f>
        <v>PRV-POV</v>
      </c>
      <c r="E44" s="99" t="str">
        <f>IF(FN_MC!D42="","*",FN_MC!D42)</f>
        <v>W94</v>
      </c>
      <c r="F44" s="99" t="str">
        <f>IF(FN_MC!H42="","*",FN_MC!H42)</f>
        <v>PSG</v>
      </c>
      <c r="G44" s="99" t="str">
        <f>IF(FN_MC!M42="","*",FN_MC!M42)</f>
        <v>POA-PAM</v>
      </c>
      <c r="H44" s="154">
        <f>IF(FN_MC!K42="","*",FN_MC!K42)</f>
        <v>1882</v>
      </c>
      <c r="I44" s="132">
        <f>IF(FN_MC!O42="","*",FN_MC!O42)</f>
        <v>0.375</v>
      </c>
      <c r="J44" s="132">
        <f>IF(FN_MC!P42="","*",FN_MC!P42)</f>
        <v>4.1666666666666664E-2</v>
      </c>
      <c r="K44" s="141" t="str">
        <f>IF(FN_MC!AK42="","*",FN_MC!AK42)</f>
        <v>PSG</v>
      </c>
      <c r="L44" s="141" t="str">
        <f>IF(FN_MC!AM42="","*",FN_MC!AM42)</f>
        <v>POA-PAM</v>
      </c>
      <c r="M44" s="141">
        <f>IF(FN_MC!AP42="","*",FN_MC!AP42)</f>
        <v>1882</v>
      </c>
      <c r="N44" s="141" t="str">
        <f>IF(FN_MC!AM42="","*",FN_MC!AM42)</f>
        <v>POA-PAM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1295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1212</v>
      </c>
      <c r="R1" s="364"/>
      <c r="U1" s="102"/>
      <c r="V1" s="365" t="s">
        <v>1296</v>
      </c>
      <c r="W1" s="365"/>
      <c r="X1" s="365"/>
      <c r="Y1" s="104"/>
    </row>
    <row r="2" spans="1:25" s="100" customFormat="1" ht="11.25" customHeight="1">
      <c r="A2" s="105" t="s">
        <v>1297</v>
      </c>
      <c r="B2" s="105" t="s">
        <v>1292</v>
      </c>
      <c r="C2" s="105" t="s">
        <v>605</v>
      </c>
      <c r="D2" s="106" t="s">
        <v>1164</v>
      </c>
      <c r="E2" s="106" t="s">
        <v>1165</v>
      </c>
      <c r="F2" s="106" t="s">
        <v>1291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8</v>
      </c>
      <c r="M2" s="126" t="s">
        <v>4</v>
      </c>
      <c r="N2" s="295" t="s">
        <v>1157</v>
      </c>
      <c r="O2" s="295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1298</v>
      </c>
      <c r="U2" s="108" t="s">
        <v>1167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DILL (TF-519)</v>
      </c>
      <c r="H34" s="110" t="str">
        <f>IF(FN_MC!F36="","*",FN_MC!F36)</f>
        <v>PDM - SUBSTITUIÇÃO - TRILHO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6">
        <f>IF(FN_MC!K36="","*",FN_MC!K36)</f>
        <v>444.98</v>
      </c>
      <c r="O34" s="296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0.125</v>
      </c>
      <c r="S34" s="110" t="str">
        <f>IF(FN_MC!Q36="","*",CONCATENATE(FN_MC!Q36," ",FN_MC!R36))</f>
        <v>624 M</v>
      </c>
      <c r="T34" s="110" t="str">
        <f>IF(FN_MC!V36="","*",FN_MC!V36)</f>
        <v xml:space="preserve">elton </v>
      </c>
      <c r="U34" s="110" t="str">
        <f>IF(FN_MC!W36="","*",FN_MC!W36)</f>
        <v xml:space="preserve">Substituição de trilho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6">
        <f>IF(FN_MC!K37="","*",FN_MC!K37)</f>
        <v>428</v>
      </c>
      <c r="O35" s="296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2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6">
        <f>IF(FN_MC!K38="","*",FN_MC!K38)</f>
        <v>416.2</v>
      </c>
      <c r="O36" s="296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V86</v>
      </c>
      <c r="H37" s="110" t="str">
        <f>IF(FN_MC!F39="","*",FN_MC!F39)</f>
        <v>MECANIZAÇÃO - SOCADORA</v>
      </c>
      <c r="I37" s="110" t="str">
        <f>IF(FN_MC!H39="","*",FN_MC!H39)</f>
        <v>TID2</v>
      </c>
      <c r="J37" s="110" t="str">
        <f>IF(FN_MC!I39="","*",FN_MC!I39)</f>
        <v>TID2</v>
      </c>
      <c r="K37" s="110" t="str">
        <f>IF(FN_MC!M39="","*",FN_MC!M39)</f>
        <v>TID-TVI</v>
      </c>
      <c r="L37" s="110" t="str">
        <f>IF(FN_MC!N39="","*",FN_MC!N39)</f>
        <v>TID201</v>
      </c>
      <c r="M37" s="111">
        <f>IF(FN_MC!J39="","*",FN_MC!J39)</f>
        <v>74</v>
      </c>
      <c r="N37" s="296">
        <f>IF(FN_MC!K39="","*",FN_MC!K39)</f>
        <v>200</v>
      </c>
      <c r="O37" s="296">
        <f>IF(FN_MC!L39="","*",FN_MC!L39)</f>
        <v>194</v>
      </c>
      <c r="P37" s="111"/>
      <c r="Q37" s="128">
        <f>IF(FN_MC!O39="","*",FN_MC!O39)</f>
        <v>0.39583333333333331</v>
      </c>
      <c r="R37" s="128">
        <f>IF(FN_MC!P39="","*",FN_MC!P39)</f>
        <v>6.25E-2</v>
      </c>
      <c r="S37" s="110" t="str">
        <f>IF(FN_MC!Q39="","*",CONCATENATE(FN_MC!Q39," ",FN_MC!R39))</f>
        <v>840 M</v>
      </c>
      <c r="T37" s="110" t="str">
        <f>IF(FN_MC!V39="","*",FN_MC!V39)</f>
        <v>Saulo</v>
      </c>
      <c r="U37" s="110" t="str">
        <f>IF(FN_MC!W39="","*",FN_MC!W39)</f>
        <v>Socaria mecanizada</v>
      </c>
      <c r="V37" s="112">
        <f ca="1">_xlfn.XLOOKUP(G37&amp;$V$2,BS_CONTROLE[CHAVE],BS_CONTROLE[Quantidade_11],"-")</f>
        <v>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FRANCISCO (TF-670)</v>
      </c>
      <c r="H38" s="110" t="str">
        <f>IF(FN_MC!F40="","*",FN_MC!F40)</f>
        <v>PDM - SOLDA</v>
      </c>
      <c r="I38" s="110" t="str">
        <f>IF(FN_MC!H40="","*",FN_MC!H40)</f>
        <v>TQIK73</v>
      </c>
      <c r="J38" s="110" t="str">
        <f>IF(FN_MC!I40="","*",FN_MC!I40)</f>
        <v>-</v>
      </c>
      <c r="K38" s="110" t="str">
        <f>IF(FN_MC!M40="","*",FN_MC!M40)</f>
        <v>TQI-TSP</v>
      </c>
      <c r="L38" s="110" t="str">
        <f>IF(FN_MC!N40="","*",FN_MC!N40)</f>
        <v>TQIK73</v>
      </c>
      <c r="M38" s="111">
        <f>IF(FN_MC!J40="","*",FN_MC!J40)</f>
        <v>74</v>
      </c>
      <c r="N38" s="296">
        <f>IF(FN_MC!K40="","*",FN_MC!K40)</f>
        <v>64.563999999999993</v>
      </c>
      <c r="O38" s="296">
        <f>IF(FN_MC!L40="","*",FN_MC!L40)</f>
        <v>63.7</v>
      </c>
      <c r="P38" s="111"/>
      <c r="Q38" s="128">
        <f>IF(FN_MC!O40="","*",FN_MC!O40)</f>
        <v>0.375</v>
      </c>
      <c r="R38" s="128">
        <f>IF(FN_MC!P40="","*",FN_MC!P40)</f>
        <v>6.25E-2</v>
      </c>
      <c r="S38" s="110" t="str">
        <f>IF(FN_MC!Q40="","*",CONCATENATE(FN_MC!Q40," ",FN_MC!R40))</f>
        <v>2 Nº DE SOLDA</v>
      </c>
      <c r="T38" s="110" t="str">
        <f>IF(FN_MC!V40="","*",FN_MC!V40)</f>
        <v>herbert</v>
      </c>
      <c r="U38" s="110" t="str">
        <f>IF(FN_MC!W40="","*",FN_MC!W40)</f>
        <v xml:space="preserve">Execução de solda </v>
      </c>
      <c r="V38" s="112">
        <f ca="1">_xlfn.XLOOKUP(G38&amp;$V$2,BS_CONTROLE[CHAVE],BS_CONTROLE[Quantidade_11],"-")</f>
        <v>1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MALHA CENTRAL</v>
      </c>
      <c r="E39" s="110" t="str">
        <f>IF(FN_MC!T41="","*",FN_MC!T41)</f>
        <v>RAMAL</v>
      </c>
      <c r="F39" s="110">
        <f>IF(FN_MC!B41="","*",FN_MC!B41)</f>
        <v>45994</v>
      </c>
      <c r="G39" s="110" t="str">
        <f>IF(FN_MC!D41="","*",FN_MC!D41)</f>
        <v>E17</v>
      </c>
      <c r="H39" s="110" t="str">
        <f>IF(FN_MC!F41="","*",FN_MC!F41)</f>
        <v>CAMINHÃO DE SOLDA</v>
      </c>
      <c r="I39" s="110" t="str">
        <f>IF(FN_MC!H41="","*",FN_MC!H41)</f>
        <v>ZDK1</v>
      </c>
      <c r="J39" s="110" t="str">
        <f>IF(FN_MC!I41="","*",FN_MC!I41)</f>
        <v>ZDK1</v>
      </c>
      <c r="K39" s="110" t="str">
        <f>IF(FN_MC!M41="","*",FN_MC!M41)</f>
        <v>ZDK-ZVT</v>
      </c>
      <c r="L39" s="110" t="str">
        <f>IF(FN_MC!N41="","*",FN_MC!N41)</f>
        <v>ZDK1/ZDKZVT</v>
      </c>
      <c r="M39" s="111">
        <f>IF(FN_MC!J41="","*",FN_MC!J41)</f>
        <v>78</v>
      </c>
      <c r="N39" s="296">
        <f>IF(FN_MC!K41="","*",FN_MC!K41)</f>
        <v>251</v>
      </c>
      <c r="O39" s="296">
        <f>IF(FN_MC!L41="","*",FN_MC!L41)</f>
        <v>244</v>
      </c>
      <c r="P39" s="111"/>
      <c r="Q39" s="128">
        <f>IF(FN_MC!O41="","*",FN_MC!O41)</f>
        <v>0.375</v>
      </c>
      <c r="R39" s="128">
        <f>IF(FN_MC!P41="","*",FN_MC!P41)</f>
        <v>0.125</v>
      </c>
      <c r="S39" s="110" t="str">
        <f>IF(FN_MC!Q41="","*",CONCATENATE(FN_MC!Q41," ",FN_MC!R41))</f>
        <v>3 Nº DE SOLDA</v>
      </c>
      <c r="T39" s="110" t="str">
        <f>IF(FN_MC!V41="","*",FN_MC!V41)</f>
        <v>Higor</v>
      </c>
      <c r="U39" s="110" t="str">
        <f>IF(FN_MC!W41="","*",FN_MC!W41)</f>
        <v xml:space="preserve">Caminhão de solda 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MALHA CENTRAL</v>
      </c>
      <c r="E40" s="110" t="str">
        <f>IF(FN_MC!T42="","*",FN_MC!T42)</f>
        <v>PRV-POV</v>
      </c>
      <c r="F40" s="110">
        <f>IF(FN_MC!B42="","*",FN_MC!B42)</f>
        <v>45994</v>
      </c>
      <c r="G40" s="110" t="str">
        <f>IF(FN_MC!D42="","*",FN_MC!D42)</f>
        <v>W94</v>
      </c>
      <c r="H40" s="110" t="str">
        <f>IF(FN_MC!F42="","*",FN_MC!F42)</f>
        <v>OUTRAS ATIVIDADES</v>
      </c>
      <c r="I40" s="110" t="str">
        <f>IF(FN_MC!H42="","*",FN_MC!H42)</f>
        <v>PSG</v>
      </c>
      <c r="J40" s="110" t="str">
        <f>IF(FN_MC!I42="","*",FN_MC!I42)</f>
        <v>PPR</v>
      </c>
      <c r="K40" s="110" t="str">
        <f>IF(FN_MC!M42="","*",FN_MC!M42)</f>
        <v>POA-PAM</v>
      </c>
      <c r="L40" s="110" t="str">
        <f>IF(FN_MC!N42="","*",FN_MC!N42)</f>
        <v>POAPAM</v>
      </c>
      <c r="M40" s="111">
        <f>IF(FN_MC!J42="","*",FN_MC!J42)</f>
        <v>103</v>
      </c>
      <c r="N40" s="296">
        <f>IF(FN_MC!K42="","*",FN_MC!K42)</f>
        <v>1882</v>
      </c>
      <c r="O40" s="296" t="str">
        <f>IF(FN_MC!L42="","*",FN_MC!L42)</f>
        <v>-</v>
      </c>
      <c r="P40" s="111"/>
      <c r="Q40" s="128">
        <f>IF(FN_MC!O42="","*",FN_MC!O42)</f>
        <v>0.375</v>
      </c>
      <c r="R40" s="128">
        <f>IF(FN_MC!P42="","*",FN_MC!P42)</f>
        <v>4.1666666666666664E-2</v>
      </c>
      <c r="S40" s="110" t="str">
        <f>IF(FN_MC!Q42="","*",CONCATENATE(FN_MC!Q42," ",FN_MC!R42))</f>
        <v>1 BINÁRIO</v>
      </c>
      <c r="T40" s="110" t="str">
        <f>IF(FN_MC!V42="","*",FN_MC!V42)</f>
        <v xml:space="preserve">Lucas </v>
      </c>
      <c r="U40" s="110" t="str">
        <f>IF(FN_MC!W42="","*",FN_MC!W42)</f>
        <v xml:space="preserve">Descarga de trilho + dormentes 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1299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1300</v>
      </c>
      <c r="C2" s="95" t="s">
        <v>1149</v>
      </c>
      <c r="D2" s="95" t="s">
        <v>1151</v>
      </c>
      <c r="E2" s="95" t="s">
        <v>1301</v>
      </c>
      <c r="F2" s="95" t="s">
        <v>1302</v>
      </c>
      <c r="G2" s="95" t="s">
        <v>1303</v>
      </c>
      <c r="H2" s="95" t="s">
        <v>1304</v>
      </c>
      <c r="I2" s="95" t="s">
        <v>1305</v>
      </c>
      <c r="J2" s="95" t="s">
        <v>1306</v>
      </c>
      <c r="K2" s="131" t="s">
        <v>1307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>
        <f>IF(FN_MC!B36="","*",FN_MC!B36)</f>
        <v>45994</v>
      </c>
      <c r="D34" s="121" t="str">
        <f>IF(FN_MC!D36="","*",FN_MC!D36)</f>
        <v>DILL (TF-519)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*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*</v>
      </c>
      <c r="C37" s="121">
        <f>IF(FN_MC!B39="","*",FN_MC!B39)</f>
        <v>45994</v>
      </c>
      <c r="D37" s="121" t="str">
        <f>IF(FN_MC!D39="","*",FN_MC!D39)</f>
        <v>V86</v>
      </c>
      <c r="E37" s="121" t="str">
        <f>IF(FN_MC!H39="","*",FN_MC!H39)</f>
        <v>TID2</v>
      </c>
      <c r="F37" s="137" t="str">
        <f>IF(FN_MC!M39="","*",FN_MC!M39)</f>
        <v>TID-TVI</v>
      </c>
      <c r="G37" s="121" t="str">
        <f>IF(FN_MC!I39="","*",FN_MC!I39)</f>
        <v>TID2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*</v>
      </c>
      <c r="C38" s="121">
        <f>IF(FN_MC!B40="","*",FN_MC!B40)</f>
        <v>45994</v>
      </c>
      <c r="D38" s="121" t="str">
        <f>IF(FN_MC!D40="","*",FN_MC!D40)</f>
        <v>FRANCISCO (TF-670)</v>
      </c>
      <c r="E38" s="121" t="str">
        <f>IF(FN_MC!H40="","*",FN_MC!H40)</f>
        <v>TQIK73</v>
      </c>
      <c r="F38" s="137" t="str">
        <f>IF(FN_MC!M40="","*",FN_MC!M40)</f>
        <v>TQI-TSP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*</v>
      </c>
      <c r="C39" s="121">
        <f>IF(FN_MC!B41="","*",FN_MC!B41)</f>
        <v>45994</v>
      </c>
      <c r="D39" s="121" t="str">
        <f>IF(FN_MC!D41="","*",FN_MC!D41)</f>
        <v>E17</v>
      </c>
      <c r="E39" s="121" t="str">
        <f>IF(FN_MC!H41="","*",FN_MC!H41)</f>
        <v>ZDK1</v>
      </c>
      <c r="F39" s="137" t="str">
        <f>IF(FN_MC!M41="","*",FN_MC!M41)</f>
        <v>ZDK-ZVT</v>
      </c>
      <c r="G39" s="121" t="str">
        <f>IF(FN_MC!I41="","*",FN_MC!I41)</f>
        <v>ZDK1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0.33333333333333331</v>
      </c>
    </row>
    <row r="40" spans="2:11" s="123" customFormat="1" hidden="1">
      <c r="B40" s="120" t="str">
        <f>IF(FN_MC!Y42="","*",FN_MC!Y42)</f>
        <v>*</v>
      </c>
      <c r="C40" s="121">
        <f>IF(FN_MC!B42="","*",FN_MC!B42)</f>
        <v>45994</v>
      </c>
      <c r="D40" s="121" t="str">
        <f>IF(FN_MC!D42="","*",FN_MC!D42)</f>
        <v>W94</v>
      </c>
      <c r="E40" s="121" t="str">
        <f>IF(FN_MC!H42="","*",FN_MC!H42)</f>
        <v>PSG</v>
      </c>
      <c r="F40" s="137" t="str">
        <f>IF(FN_MC!M42="","*",FN_MC!M42)</f>
        <v>POA-PAM</v>
      </c>
      <c r="G40" s="121" t="str">
        <f>IF(FN_MC!I42="","*",FN_MC!I42)</f>
        <v>PPR</v>
      </c>
      <c r="H40" s="121" t="str">
        <f>IF(FN_MC!AB42="","*",FN_MC!AB42)</f>
        <v>FIXO</v>
      </c>
      <c r="I40" s="121" t="str">
        <f>IF(FN_MC!AC42="","*",FN_MC!AC42)</f>
        <v>-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2025-12-02T16:33:33Z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