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44" documentId="120_S{118792C3-22EF-5104-A093-F22BFE3913F3}" xr6:coauthVersionLast="47" xr6:coauthVersionMax="47" xr10:uidLastSave="{F72394D2-3FE0-4792-88DD-6C2DCE71781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6" i="1" l="1" a="1"/>
  <c r="M66" i="1" s="1"/>
  <c r="L66" i="1" a="1"/>
  <c r="L66" i="1" s="1"/>
  <c r="M90" i="1" a="1"/>
  <c r="M90" i="1" s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M87" i="1" a="1"/>
  <c r="M87" i="1" s="1"/>
  <c r="L84" i="15" s="1"/>
  <c r="L87" i="1" a="1"/>
  <c r="L87" i="1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M81" i="1" a="1"/>
  <c r="M81" i="1" s="1"/>
  <c r="L78" i="15" s="1"/>
  <c r="L81" i="1" a="1"/>
  <c r="L81" i="1" s="1"/>
  <c r="M85" i="1" a="1"/>
  <c r="M85" i="1" s="1"/>
  <c r="L82" i="15" s="1"/>
  <c r="L85" i="1" a="1"/>
  <c r="L85" i="1" s="1"/>
  <c r="A89" i="1"/>
  <c r="C89" i="1"/>
  <c r="F89" i="1"/>
  <c r="Q89" i="1"/>
  <c r="R86" i="15" s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M80" i="1" a="1"/>
  <c r="M80" i="1" s="1"/>
  <c r="L77" i="15" s="1"/>
  <c r="L80" i="1" a="1"/>
  <c r="L80" i="1" s="1"/>
  <c r="M86" i="1" a="1"/>
  <c r="M86" i="1" s="1"/>
  <c r="L83" i="15" s="1"/>
  <c r="L86" i="1" a="1"/>
  <c r="L86" i="1" s="1"/>
  <c r="M91" i="1" a="1"/>
  <c r="M91" i="1" s="1"/>
  <c r="L87" i="15" s="1"/>
  <c r="L91" i="1" a="1"/>
  <c r="L91" i="1" s="1"/>
  <c r="L63" i="15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1" i="1"/>
  <c r="R78" i="15" s="1"/>
  <c r="Q82" i="1"/>
  <c r="R79" i="15" s="1"/>
  <c r="Q83" i="1"/>
  <c r="R80" i="15" s="1"/>
  <c r="Q84" i="1"/>
  <c r="R81" i="15" s="1"/>
  <c r="Q85" i="1"/>
  <c r="R82" i="15" s="1"/>
  <c r="Q86" i="1"/>
  <c r="R83" i="15" s="1"/>
  <c r="Q88" i="1"/>
  <c r="R85" i="15" s="1"/>
  <c r="Q91" i="1"/>
  <c r="R87" i="15" s="1"/>
  <c r="R88" i="15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F31" i="12" s="1"/>
  <c r="M30" i="1" a="1"/>
  <c r="M30" i="1" s="1"/>
  <c r="L27" i="15" s="1"/>
  <c r="L30" i="1" a="1"/>
  <c r="L30" i="1" s="1"/>
  <c r="F27" i="12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F28" i="12" s="1"/>
  <c r="M39" i="1" a="1"/>
  <c r="M39" i="1" s="1"/>
  <c r="L36" i="15" s="1"/>
  <c r="L39" i="1" a="1"/>
  <c r="L39" i="1" s="1"/>
  <c r="F36" i="12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F37" i="12" s="1"/>
  <c r="M43" i="1" a="1"/>
  <c r="M43" i="1" s="1"/>
  <c r="L40" i="15" s="1"/>
  <c r="L43" i="1" a="1"/>
  <c r="L43" i="1" s="1"/>
  <c r="F40" i="12" s="1"/>
  <c r="A36" i="1"/>
  <c r="C36" i="1"/>
  <c r="F36" i="1"/>
  <c r="L36" i="1" a="1"/>
  <c r="L36" i="1"/>
  <c r="F33" i="12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F34" i="12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F25" i="12" s="1"/>
  <c r="AN10" i="1"/>
  <c r="AO10" i="1"/>
  <c r="AP10" i="1"/>
  <c r="L24" i="1" a="1"/>
  <c r="L24" i="1"/>
  <c r="F21" i="12" s="1"/>
  <c r="L23" i="1" a="1"/>
  <c r="L23" i="1"/>
  <c r="F20" i="12" s="1"/>
  <c r="L22" i="1" a="1"/>
  <c r="L22" i="1"/>
  <c r="F19" i="12" s="1"/>
  <c r="L21" i="1" a="1"/>
  <c r="L21" i="1"/>
  <c r="F18" i="12" s="1"/>
  <c r="L20" i="1" a="1"/>
  <c r="L20" i="1"/>
  <c r="F17" i="12" s="1"/>
  <c r="L19" i="1" a="1"/>
  <c r="L19" i="1"/>
  <c r="F16" i="12" s="1"/>
  <c r="L18" i="1" a="1"/>
  <c r="L18" i="1"/>
  <c r="F15" i="12" s="1"/>
  <c r="L17" i="1" a="1"/>
  <c r="L17" i="1"/>
  <c r="F14" i="12" s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F22" i="12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F23" i="12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F24" i="12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F30" i="12" s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F41" i="12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F42" i="12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1" i="1"/>
  <c r="C91" i="1"/>
  <c r="R91" i="1" a="1"/>
  <c r="R91" i="1" s="1"/>
  <c r="D87" i="15" s="1"/>
  <c r="S91" i="1" a="1"/>
  <c r="S91" i="1" s="1"/>
  <c r="E87" i="15" s="1"/>
  <c r="T91" i="1" a="1"/>
  <c r="T91" i="1" s="1"/>
  <c r="AH91" i="1"/>
  <c r="BA91" i="1" s="1"/>
  <c r="AI91" i="1"/>
  <c r="AJ91" i="1"/>
  <c r="K72" i="10" s="1"/>
  <c r="AK91" i="1"/>
  <c r="AN91" i="1"/>
  <c r="AO91" i="1"/>
  <c r="M72" i="10" s="1"/>
  <c r="AP91" i="1"/>
  <c r="AX91" i="1"/>
  <c r="BQ91" i="1"/>
  <c r="BR91" i="1"/>
  <c r="L88" i="15"/>
  <c r="D88" i="15"/>
  <c r="E88" i="15"/>
  <c r="K73" i="10"/>
  <c r="M73" i="10"/>
  <c r="A92" i="1"/>
  <c r="C92" i="1"/>
  <c r="L92" i="1" a="1"/>
  <c r="L92" i="1" s="1"/>
  <c r="M92" i="1" a="1"/>
  <c r="M92" i="1" s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R108" i="1" a="1"/>
  <c r="R108" i="1" s="1"/>
  <c r="S108" i="1" a="1"/>
  <c r="S108" i="1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R110" i="1" a="1"/>
  <c r="R110" i="1" s="1"/>
  <c r="S110" i="1" a="1"/>
  <c r="S110" i="1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05" i="15" s="1"/>
  <c r="M114" i="1" a="1"/>
  <c r="M114" i="1" s="1"/>
  <c r="L105" i="15" s="1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06" i="15" s="1"/>
  <c r="M115" i="1" a="1"/>
  <c r="M115" i="1" s="1"/>
  <c r="L106" i="15" s="1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07" i="15" s="1"/>
  <c r="M116" i="1" a="1"/>
  <c r="M116" i="1" s="1"/>
  <c r="L107" i="15" s="1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08" i="15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09" i="15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0" i="15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1" i="15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2" i="15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3" i="15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14" i="15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15" i="15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16" i="15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17" i="15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18" i="15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19" i="15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0" i="15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1" i="15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2" i="15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3" i="15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24" i="15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25" i="15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26" i="15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27" i="15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28" i="15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29" i="15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0" i="15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1" i="15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2" i="15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3" i="15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34" i="15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35" i="15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36" i="15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37" i="15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38" i="15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39" i="15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0" i="15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1" i="15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2" i="15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3" i="15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44" i="15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45" i="15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46" i="15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5" i="15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78" i="15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90" i="1" l="1"/>
  <c r="K91" i="15"/>
  <c r="F91" i="12"/>
  <c r="K90" i="15"/>
  <c r="F90" i="12"/>
  <c r="K89" i="15"/>
  <c r="F89" i="12"/>
  <c r="K88" i="15"/>
  <c r="F88" i="12"/>
  <c r="K61" i="15"/>
  <c r="F61" i="12"/>
  <c r="K60" i="15"/>
  <c r="F60" i="12"/>
  <c r="K59" i="15"/>
  <c r="F59" i="12"/>
  <c r="K55" i="15"/>
  <c r="F55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63" i="15"/>
  <c r="F63" i="12"/>
  <c r="K87" i="15"/>
  <c r="F87" i="12"/>
  <c r="K83" i="15"/>
  <c r="F83" i="12"/>
  <c r="K77" i="15"/>
  <c r="F77" i="12"/>
  <c r="K85" i="15"/>
  <c r="F85" i="12"/>
  <c r="K82" i="15"/>
  <c r="F82" i="12"/>
  <c r="K78" i="15"/>
  <c r="F78" i="12"/>
  <c r="K79" i="15"/>
  <c r="F79" i="12"/>
  <c r="K84" i="15"/>
  <c r="F84" i="12"/>
  <c r="BC91" i="1" a="1"/>
  <c r="BC91" i="1" s="1"/>
  <c r="BD91" i="1" a="1"/>
  <c r="BD91" i="1" s="1"/>
  <c r="BB73" i="1" a="1"/>
  <c r="BB73" i="1" s="1"/>
  <c r="AL63" i="1"/>
  <c r="BP87" i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K42" i="15"/>
  <c r="K41" i="15"/>
  <c r="K30" i="15"/>
  <c r="K24" i="15"/>
  <c r="K23" i="15"/>
  <c r="K22" i="15"/>
  <c r="F10" i="12"/>
  <c r="K10" i="15"/>
  <c r="F11" i="12"/>
  <c r="K11" i="15"/>
  <c r="F12" i="12"/>
  <c r="K12" i="15"/>
  <c r="F13" i="12"/>
  <c r="K13" i="15"/>
  <c r="K14" i="15"/>
  <c r="K15" i="15"/>
  <c r="K16" i="15"/>
  <c r="K17" i="15"/>
  <c r="K18" i="15"/>
  <c r="K19" i="15"/>
  <c r="K20" i="15"/>
  <c r="K21" i="15"/>
  <c r="K25" i="15"/>
  <c r="K34" i="15"/>
  <c r="K33" i="15"/>
  <c r="K40" i="15"/>
  <c r="K37" i="15"/>
  <c r="K36" i="15"/>
  <c r="K28" i="15"/>
  <c r="K27" i="15"/>
  <c r="K31" i="15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AM106" i="1"/>
  <c r="BB94" i="1" a="1"/>
  <c r="BB94" i="1" s="1"/>
  <c r="AM94" i="1"/>
  <c r="BC111" i="1" a="1"/>
  <c r="BC111" i="1" s="1"/>
  <c r="AM93" i="1"/>
  <c r="AM92" i="1"/>
  <c r="AM91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<sst xmlns="http://schemas.openxmlformats.org/spreadsheetml/2006/main" count="3892" uniqueCount="1226">
  <si>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</si>
  <si>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</si>
  <si>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</si>
  <si>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</si>
  <si>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</si>
  <si>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</si>
  <si>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</si>
  <si>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</si>
  <si>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</si>
  <si>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</si>
  <si>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</si>
  <si>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</si>
  <si>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</si>
  <si>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</si>
  <si>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</si>
  <si>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</si>
  <si>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</si>
  <si>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</si>
  <si>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</si>
  <si>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</si>
  <si>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</si>
  <si>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</si>
  <si>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</si>
  <si>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</si>
  <si>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</si>
  <si>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</si>
  <si>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</si>
  <si>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</si>
  <si>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</si>
  <si>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</si>
  <si>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</si>
  <si>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</si>
  <si>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</si>
  <si>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</si>
  <si>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</si>
  <si>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</si>
  <si>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</si>
  <si>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</si>
  <si>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</si>
  <si>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</si>
  <si>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</si>
  <si>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</si>
  <si>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</si>
  <si>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</si>
  <si>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</si>
  <si>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</si>
  <si>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</si>
  <si>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</si>
  <si>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</si>
  <si>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</si>
  <si>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</si>
  <si>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</si>
  <si>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</si>
  <si>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</si>
  <si>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</si>
  <si>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</si>
  <si>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</si>
  <si>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</si>
  <si>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</si>
  <si>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</si>
  <si>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</si>
  <si>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</si>
  <si>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</si>
  <si>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</si>
  <si>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</si>
  <si>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</si>
  <si>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</si>
  <si>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</si>
  <si>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</si>
  <si>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</si>
  <si>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</si>
  <si>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</si>
  <si>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</si>
  <si>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</si>
  <si>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</si>
  <si>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</si>
  <si>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</si>
  <si>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</si>
  <si>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</si>
  <si>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</si>
  <si>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</si>
  <si>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</si>
  <si>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</si>
  <si>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</si>
  <si>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</si>
  <si>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</si>
  <si>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</si>
  <si>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</si>
  <si>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</si>
  <si>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</si>
  <si>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</si>
  <si>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</si>
  <si>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</si>
  <si>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</si>
  <si>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</si>
  <si>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</si>
  <si>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</si>
  <si>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</si>
  <si>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</si>
  <si>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</si>
  <si>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</si>
  <si>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</si>
  <si>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</si>
  <si>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</si>
  <si>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</si>
  <si>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</si>
  <si>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</si>
  <si>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</si>
  <si>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</si>
  <si>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</si>
  <si>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</si>
  <si>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</si>
  <si>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</si>
  <si>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</si>
  <si>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</si>
  <si>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</si>
  <si>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</si>
  <si>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</si>
  <si>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</si>
  <si>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</si>
  <si>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</si>
  <si>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</si>
  <si>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</si>
  <si>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</si>
  <si>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</si>
  <si>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</si>
  <si>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</si>
  <si>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</si>
  <si>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</si>
  <si>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</si>
  <si>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</si>
  <si>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</si>
  <si>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</si>
  <si>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</si>
  <si>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</si>
  <si>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</si>
  <si>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</si>
  <si>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</si>
  <si>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</si>
  <si>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</si>
  <si>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</si>
  <si>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</si>
  <si>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</si>
  <si>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</si>
  <si>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</si>
  <si>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</si>
  <si>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</si>
  <si>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</si>
  <si>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</si>
  <si>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</si>
  <si>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</si>
  <si>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</si>
  <si>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</si>
  <si>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</si>
  <si>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</si>
  <si>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</si>
  <si>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</si>
  <si>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</si>
  <si>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</si>
  <si>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</si>
  <si>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</si>
  <si>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</si>
  <si>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</si>
  <si>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</si>
  <si>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</si>
  <si>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</si>
  <si>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</si>
  <si>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</si>
  <si>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</si>
  <si>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</si>
  <si>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</si>
  <si>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</si>
  <si>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</si>
  <si>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</si>
  <si>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</si>
  <si>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</si>
  <si>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</si>
  <si>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</si>
  <si>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</si>
  <si>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</si>
  <si>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</si>
  <si>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</si>
  <si>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</si>
  <si>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</si>
  <si>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</si>
  <si>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</si>
  <si>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</si>
  <si>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</si>
  <si>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</si>
  <si>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</si>
  <si>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</si>
  <si>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</si>
  <si>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</si>
  <si>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</si>
  <si>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</si>
  <si>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</si>
  <si>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</si>
  <si>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</si>
  <si>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</si>
  <si>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</si>
  <si>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</si>
  <si>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</si>
  <si>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</si>
  <si>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</si>
  <si>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</si>
  <si>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</si>
  <si>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</si>
  <si>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</si>
  <si>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</si>
  <si>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</si>
  <si>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</si>
  <si>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</si>
  <si>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</si>
  <si>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</si>
  <si>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</si>
  <si>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</si>
  <si>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</si>
  <si>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</si>
  <si>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</si>
  <si>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</si>
  <si>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</si>
  <si>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</si>
  <si>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</si>
  <si>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</si>
  <si>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</si>
  <si>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</si>
  <si>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</si>
  <si>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</si>
  <si>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</si>
  <si>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</si>
  <si>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</si>
  <si>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</si>
  <si>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</si>
  <si>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</si>
  <si>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</si>
  <si>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</si>
  <si>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</si>
  <si>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</si>
  <si>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</si>
  <si>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</si>
  <si>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</si>
  <si>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</si>
  <si>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</si>
  <si>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</si>
  <si>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</si>
  <si>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</si>
  <si>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</si>
  <si>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</si>
  <si>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</si>
  <si>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</si>
  <si>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</si>
  <si>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</si>
  <si>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</si>
  <si>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</si>
  <si>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</si>
  <si>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</si>
  <si>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</si>
  <si>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</si>
  <si>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</si>
  <si>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</si>
  <si>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</si>
  <si>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</si>
  <si>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</si>
  <si>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</si>
  <si>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</si>
  <si>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</si>
  <si>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</si>
  <si>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</si>
  <si>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</si>
  <si>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</si>
  <si>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</si>
  <si>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</si>
  <si>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</si>
  <si>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</si>
  <si>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</si>
  <si>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</si>
  <si>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</si>
  <si>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</si>
  <si>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</si>
  <si>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</si>
  <si>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</si>
  <si>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</si>
  <si>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</si>
  <si>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</si>
  <si>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</si>
  <si>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</si>
  <si>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</si>
  <si>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</si>
  <si>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</si>
  <si>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</si>
  <si>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</si>
  <si>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</si>
  <si>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</si>
  <si>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</si>
  <si>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</si>
  <si>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</si>
  <si>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</si>
  <si>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</si>
  <si>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</si>
  <si>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</si>
  <si>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</si>
  <si>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</si>
  <si>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</si>
  <si>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</si>
  <si>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</si>
  <si>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</si>
  <si>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</si>
  <si>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</si>
  <si>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</si>
  <si>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</si>
  <si>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</si>
  <si>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</si>
  <si>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</si>
  <si>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</si>
  <si>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</si>
  <si>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</si>
  <si>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</si>
  <si>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</si>
  <si>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</si>
  <si>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</si>
  <si>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</si>
  <si>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</si>
  <si>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</si>
  <si>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</si>
  <si>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</si>
  <si>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</si>
  <si>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</si>
  <si>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</si>
  <si>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</si>
  <si>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</si>
  <si>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</si>
  <si>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</si>
  <si>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</si>
  <si>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</si>
  <si>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</si>
  <si>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</si>
  <si>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</si>
  <si>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</si>
  <si>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</si>
  <si>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</si>
  <si>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</si>
  <si>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</si>
  <si>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</si>
  <si>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</si>
  <si>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</si>
  <si>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</si>
  <si>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</si>
  <si>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</si>
  <si>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</si>
  <si>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</si>
  <si>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</si>
  <si>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</si>
  <si>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</si>
  <si>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</si>
  <si>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</si>
  <si>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</si>
  <si>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</si>
  <si>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</si>
  <si>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</si>
  <si>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</si>
  <si>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</si>
  <si>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</si>
  <si>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</si>
  <si>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</si>
  <si>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</si>
  <si>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</si>
  <si>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</si>
  <si>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</si>
  <si>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</si>
  <si>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</si>
  <si>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</si>
  <si>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</si>
  <si>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</si>
  <si>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</si>
  <si>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</si>
  <si>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</si>
  <si>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</si>
  <si>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</si>
  <si>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</si>
  <si>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</si>
  <si>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</si>
  <si>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</si>
  <si>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</si>
  <si>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</si>
  <si>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</si>
  <si>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</si>
  <si>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</si>
  <si>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</si>
  <si>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</si>
  <si>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</si>
  <si>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</si>
  <si>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</si>
  <si>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</si>
  <si>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</si>
  <si>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</si>
  <si>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</si>
  <si>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</si>
  <si>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</si>
  <si>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</si>
  <si>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</si>
  <si>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</si>
  <si>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</si>
  <si>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</si>
  <si>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</si>
  <si>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</si>
  <si>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</si>
  <si>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</si>
  <si>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</si>
  <si>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</si>
  <si>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</si>
  <si>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</si>
  <si>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</si>
  <si>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</si>
  <si>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</si>
  <si>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</si>
  <si>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</si>
  <si>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</si>
  <si>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</si>
  <si>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</si>
  <si>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</si>
  <si>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</si>
  <si>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</si>
  <si>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</si>
  <si>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</si>
  <si>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</si>
  <si>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</si>
  <si>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</si>
  <si>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</si>
  <si>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</si>
  <si>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</si>
  <si>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</si>
  <si>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</si>
  <si>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</si>
  <si>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</si>
  <si>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</si>
  <si>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</si>
  <si>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</si>
  <si>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</si>
  <si>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</si>
  <si>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</si>
  <si>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</si>
  <si>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</si>
  <si>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</si>
  <si>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</si>
  <si>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</si>
  <si>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</si>
  <si>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</si>
  <si>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</si>
  <si>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</si>
  <si>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</si>
  <si>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</si>
  <si>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</si>
  <si>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</si>
  <si>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</si>
  <si>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</si>
  <si>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</si>
  <si>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</si>
  <si>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</si>
  <si>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</si>
  <si>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</si>
  <si>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</si>
  <si>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</si>
  <si>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</si>
  <si>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</si>
  <si>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</si>
  <si>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</si>
  <si>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</si>
  <si>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</si>
  <si>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</si>
  <si>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</si>
  <si>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</si>
  <si>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</si>
  <si>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</si>
  <si>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</si>
  <si>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</si>
  <si>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</si>
  <si>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</si>
  <si>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</si>
  <si>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</si>
  <si>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</si>
  <si>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</si>
  <si>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</si>
  <si>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</si>
  <si>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</si>
  <si>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</si>
  <si>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</si>
  <si>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</si>
  <si>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</si>
  <si>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</si>
  <si>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</si>
  <si>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</si>
  <si>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</si>
  <si>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</si>
  <si>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</si>
  <si>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</si>
  <si>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</si>
  <si>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</si>
  <si>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</si>
  <si>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</si>
  <si>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</si>
  <si>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</si>
  <si>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</si>
  <si>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</si>
  <si>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</si>
  <si>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</si>
  <si>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</si>
  <si>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</si>
  <si>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</si>
  <si>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</si>
  <si>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</si>
  <si>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</si>
  <si>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</si>
  <si>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</si>
  <si>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</si>
  <si>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</si>
  <si>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</si>
  <si>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</si>
  <si>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</si>
  <si>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</si>
  <si>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</si>
  <si>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</si>
  <si>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</si>
  <si>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</si>
  <si>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</si>
  <si>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</si>
  <si>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</si>
  <si>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</si>
  <si>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</si>
  <si>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</si>
  <si>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</si>
  <si>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</si>
  <si>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</si>
  <si>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</si>
  <si>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</si>
  <si>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</si>
  <si>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</si>
  <si>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</si>
  <si>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</si>
  <si>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</si>
  <si>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</si>
  <si>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</si>
  <si>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</si>
  <si>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</si>
  <si>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</si>
  <si>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</si>
  <si>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</si>
  <si>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</si>
  <si>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</si>
  <si>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</si>
  <si>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</si>
  <si>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</si>
  <si>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</si>
  <si>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</si>
  <si>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</si>
  <si>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</si>
  <si>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</si>
  <si>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</si>
  <si>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</si>
  <si>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</si>
  <si>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</si>
  <si>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</si>
  <si>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</si>
  <si>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</si>
  <si>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</si>
  <si>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</si>
  <si>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</si>
  <si>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</si>
  <si>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</si>
  <si>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</si>
  <si>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</si>
  <si>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</si>
  <si>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</si>
  <si>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</si>
  <si>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</si>
  <si>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</si>
  <si>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</si>
  <si>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</si>
  <si>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</si>
  <si>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</si>
  <si>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</si>
  <si>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</si>
  <si>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</si>
  <si>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</si>
  <si>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</si>
  <si>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</si>
  <si>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</si>
  <si>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</si>
  <si>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</si>
  <si>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</si>
  <si>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</si>
  <si>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</si>
  <si>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</si>
  <si>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</si>
  <si>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</si>
  <si>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</si>
  <si>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</si>
  <si>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</si>
  <si>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</si>
  <si>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</si>
  <si>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</si>
  <si>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</si>
  <si>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</si>
  <si>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</si>
  <si>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</si>
  <si>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</si>
  <si>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</si>
  <si>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</si>
  <si>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</si>
  <si>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</si>
  <si>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</si>
  <si>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</si>
  <si>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</si>
  <si>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</si>
  <si>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</si>
  <si>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</si>
  <si>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</si>
  <si>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</si>
  <si>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</si>
  <si>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</si>
  <si>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</si>
  <si>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</si>
  <si>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</si>
  <si>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</si>
  <si>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</si>
  <si>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</si>
  <si>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</si>
  <si>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</si>
  <si>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</si>
  <si>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</si>
  <si>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</si>
  <si>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</si>
  <si>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</si>
  <si>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</si>
  <si>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</si>
  <si>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</si>
  <si>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</si>
  <si>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</si>
  <si>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</si>
  <si>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</si>
  <si>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</si>
  <si>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</si>
  <si>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</si>
  <si>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</si>
  <si>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</si>
  <si>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</si>
  <si>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</si>
  <si>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</si>
  <si>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</si>
  <si>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</si>
  <si>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</si>
  <si>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</si>
  <si>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</si>
  <si>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</si>
  <si>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</si>
  <si>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</si>
  <si>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</si>
  <si>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</si>
  <si>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</si>
  <si>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</si>
  <si>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</si>
  <si>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</si>
  <si>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</si>
  <si>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</si>
  <si>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</si>
  <si>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</si>
  <si>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</si>
  <si>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</si>
  <si>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</si>
  <si>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</si>
  <si>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</si>
  <si>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</si>
  <si>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</si>
  <si>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</si>
  <si>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</si>
  <si>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</si>
  <si>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</si>
  <si>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</si>
  <si>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</si>
  <si>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</si>
  <si>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</si>
  <si>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</si>
  <si>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</si>
  <si>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</si>
  <si>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</si>
  <si>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</si>
  <si>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</si>
  <si>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</si>
  <si>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</si>
  <si>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</si>
  <si>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</si>
  <si>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</si>
  <si>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</si>
  <si>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</si>
  <si>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</si>
  <si>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</si>
  <si>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</si>
  <si>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</si>
  <si>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</si>
  <si>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</si>
  <si>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</si>
  <si>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</si>
  <si>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</si>
  <si>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</si>
  <si>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</si>
  <si>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</si>
  <si>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</si>
  <si>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</si>
  <si>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</si>
  <si>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</si>
  <si>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</si>
  <si>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</si>
  <si>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</si>
  <si>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</si>
  <si>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</si>
  <si>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</si>
  <si>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</si>
  <si>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</si>
  <si>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</si>
  <si>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</si>
  <si>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</si>
  <si>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</si>
  <si>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</si>
  <si>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</si>
  <si>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</si>
  <si>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</si>
  <si>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</si>
  <si>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</si>
  <si>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</si>
  <si>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</si>
  <si>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</si>
  <si>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</si>
  <si>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</si>
  <si>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</si>
  <si>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</si>
  <si>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</si>
  <si>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</si>
  <si>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</si>
  <si>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</si>
  <si>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</si>
  <si>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</si>
  <si>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</si>
  <si>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</si>
  <si>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</si>
  <si>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</si>
  <si>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</si>
  <si>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</si>
  <si>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</si>
  <si>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</si>
  <si>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</si>
  <si>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</si>
  <si>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</si>
  <si>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</si>
  <si>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</si>
  <si>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</si>
  <si>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</si>
  <si>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</si>
  <si>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</si>
  <si>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</si>
  <si>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</si>
  <si>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</si>
  <si>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</si>
  <si>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</si>
  <si>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</si>
  <si>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</si>
  <si>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</si>
  <si>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</si>
  <si>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</si>
  <si>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</si>
  <si>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</si>
  <si>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</si>
  <si>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</si>
  <si>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</si>
  <si>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</si>
  <si>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</si>
  <si>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</si>
  <si>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</si>
  <si>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</si>
  <si>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</si>
  <si>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</si>
  <si>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</si>
  <si>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</si>
  <si>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</si>
  <si>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</si>
  <si>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</si>
  <si>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</si>
  <si>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</si>
  <si>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</si>
  <si>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</si>
  <si>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</si>
  <si>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</si>
  <si>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</si>
  <si>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</si>
  <si>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</si>
  <si>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</si>
  <si>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</si>
  <si>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</si>
  <si>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</si>
  <si>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</si>
  <si>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</si>
  <si>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</si>
  <si>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</si>
  <si>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</si>
  <si>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</si>
  <si>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</si>
  <si>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</si>
  <si>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</si>
  <si>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</si>
  <si>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</si>
  <si>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</si>
  <si>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</si>
  <si>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</si>
  <si>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</si>
  <si>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</si>
  <si>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</si>
  <si>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</si>
  <si>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</si>
  <si>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</si>
  <si>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</si>
  <si>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</si>
  <si>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</si>
  <si>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</si>
  <si>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</si>
  <si>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</si>
  <si>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</si>
  <si>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</si>
  <si>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</si>
  <si>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</si>
  <si>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</si>
  <si>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</si>
  <si>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</si>
  <si>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</si>
  <si>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</si>
  <si>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</si>
  <si>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</si>
  <si>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</si>
  <si>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</si>
  <si>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</si>
  <si>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</si>
  <si>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</si>
  <si>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</si>
  <si>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</si>
  <si>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</si>
  <si>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</si>
  <si>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</si>
  <si>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</si>
  <si>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</si>
  <si>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</si>
  <si>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</si>
  <si>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</si>
  <si>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</si>
  <si>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</si>
  <si>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</si>
  <si>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</si>
  <si>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</si>
  <si>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</si>
  <si>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</si>
  <si>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</si>
  <si>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</si>
  <si>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</si>
  <si>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</si>
  <si>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</si>
  <si>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</si>
  <si>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</si>
  <si>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</si>
  <si>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</si>
  <si>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</si>
  <si>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</si>
  <si>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</si>
  <si>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</si>
  <si>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</si>
  <si>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</si>
  <si>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</si>
  <si>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</si>
  <si>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</si>
  <si>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</si>
  <si>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</si>
  <si>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</si>
  <si>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</si>
  <si>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</si>
  <si>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</si>
  <si>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</si>
  <si>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</si>
  <si>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</si>
  <si>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</si>
  <si>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</si>
  <si>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</si>
  <si>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</si>
  <si>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</si>
  <si>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</si>
  <si>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</si>
  <si>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</si>
  <si>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</si>
  <si>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</si>
  <si>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</si>
  <si>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</si>
  <si>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</si>
  <si>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</si>
  <si>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</si>
  <si>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</si>
  <si>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</si>
  <si>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</si>
  <si>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</si>
  <si>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</si>
  <si>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</si>
  <si>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</si>
  <si>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</si>
  <si>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</si>
  <si>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</si>
  <si>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</si>
  <si>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</si>
  <si>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</si>
  <si>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</si>
  <si>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</si>
  <si>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</si>
  <si>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</si>
  <si>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</si>
  <si>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</si>
  <si>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</si>
  <si>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</si>
  <si>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</si>
  <si>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</si>
  <si>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</si>
  <si>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</si>
  <si>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</si>
  <si>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</si>
  <si>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</si>
  <si>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</si>
  <si>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</si>
  <si>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</si>
  <si>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</si>
  <si>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</si>
  <si>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</si>
  <si>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</si>
  <si>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</si>
  <si>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</si>
  <si>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</si>
  <si>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</si>
  <si>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</si>
  <si>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</si>
  <si>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</si>
  <si>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</si>
  <si>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</si>
  <si>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</si>
  <si>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</si>
  <si>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</si>
  <si>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</si>
  <si>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</si>
  <si>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</si>
  <si>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</si>
  <si>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</si>
  <si>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</si>
  <si>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</si>
  <si>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</si>
  <si>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</si>
  <si>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</si>
  <si>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</si>
  <si>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</si>
  <si>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</si>
  <si>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</si>
  <si>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</si>
  <si>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</si>
  <si>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</si>
  <si>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</si>
  <si>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</si>
  <si>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</si>
  <si>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</si>
  <si>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</si>
  <si>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</si>
  <si>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</si>
  <si>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</si>
  <si>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</si>
  <si>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</si>
  <si>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</si>
  <si>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</si>
  <si>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</si>
  <si>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</si>
  <si>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</si>
  <si>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</si>
  <si>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</si>
  <si>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</si>
  <si>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</si>
  <si>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</si>
  <si>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</si>
  <si>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</si>
  <si>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</si>
  <si>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</si>
  <si>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</si>
  <si>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</si>
  <si>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</si>
  <si>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</si>
  <si>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</si>
  <si>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</si>
  <si>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</si>
  <si>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</si>
  <si>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</si>
  <si>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</si>
  <si>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</si>
  <si>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</si>
  <si>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</si>
  <si>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</si>
  <si>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</si>
  <si>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</si>
  <si>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</si>
  <si>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</si>
  <si>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</si>
  <si>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</si>
  <si>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</si>
  <si>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</si>
  <si>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</si>
  <si>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</si>
  <si>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</si>
  <si>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</si>
  <si>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</si>
  <si>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</si>
  <si>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</si>
  <si>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</si>
  <si>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</si>
  <si>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</si>
  <si>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</si>
  <si>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</si>
  <si>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</si>
  <si>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</si>
  <si>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</si>
  <si>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</si>
  <si>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</si>
  <si>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</si>
  <si>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</si>
  <si>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</si>
  <si>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</si>
  <si>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</si>
  <si>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</si>
  <si>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</si>
  <si>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</si>
  <si>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</si>
  <si>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</si>
  <si>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</si>
  <si>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</si>
  <si>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</si>
  <si>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</si>
  <si>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</si>
  <si>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</si>
  <si>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</si>
  <si>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</si>
  <si>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</si>
  <si>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</si>
  <si>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</si>
  <si>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</si>
  <si>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</si>
  <si>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</si>
  <si>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</si>
  <si>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</si>
  <si>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</si>
  <si>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</si>
  <si>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</si>
  <si>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</si>
  <si>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</si>
  <si>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</si>
  <si>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</si>
  <si>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</si>
  <si>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</si>
  <si>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</si>
  <si>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</si>
  <si>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</si>
  <si>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</si>
  <si>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</si>
  <si>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</si>
  <si>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</si>
  <si>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</si>
  <si>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</si>
  <si>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</si>
  <si>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</si>
  <si>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</si>
  <si>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</si>
  <si>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</si>
  <si>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</si>
  <si>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</si>
  <si>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</si>
  <si>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</si>
  <si>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</si>
  <si>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</si>
  <si>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</si>
  <si>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</si>
  <si>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</si>
  <si>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</si>
  <si>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</si>
  <si>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</si>
  <si>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</si>
  <si>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</si>
  <si>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</si>
  <si>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</si>
  <si>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</si>
  <si>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</si>
  <si>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</si>
  <si>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</si>
  <si>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</si>
  <si>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</si>
  <si>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</si>
  <si>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</si>
  <si>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</si>
  <si>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</si>
  <si>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</si>
  <si>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</si>
  <si>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</si>
  <si>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</si>
  <si>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</si>
  <si>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</si>
  <si>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</si>
  <si>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</si>
  <si>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</si>
  <si>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</si>
  <si>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</si>
  <si>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</si>
  <si>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</si>
  <si>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</si>
  <si>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</si>
  <si>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</si>
  <si>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</si>
  <si>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</si>
  <si>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</si>
  <si>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</si>
  <si>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</si>
  <si>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</si>
  <si>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</si>
  <si>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</si>
  <si>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</si>
  <si>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</si>
  <si>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</si>
  <si>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</si>
  <si>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</si>
  <si>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</si>
  <si>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</si>
  <si>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</si>
  <si>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</si>
  <si>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</si>
  <si>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</si>
  <si>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</si>
  <si>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</si>
  <si>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</si>
  <si>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</si>
  <si>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</si>
  <si>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</si>
  <si>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</si>
  <si>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</si>
  <si>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</si>
  <si>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</si>
  <si>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</si>
  <si>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</si>
  <si>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</si>
  <si>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</si>
  <si>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</si>
  <si>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</si>
  <si>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</si>
  <si>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</si>
  <si>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</si>
  <si>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</si>
  <si>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</si>
  <si>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</si>
  <si>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</si>
  <si>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</si>
  <si>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</si>
  <si>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</si>
  <si>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</si>
  <si>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</si>
  <si>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</si>
  <si>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</si>
  <si>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</si>
  <si>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</si>
  <si>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</si>
  <si>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ZRU-ZTO</t>
  </si>
  <si>
    <t>ZRUZTO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</si>
  <si>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</si>
  <si>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</si>
  <si>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</si>
  <si>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</si>
  <si>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</si>
  <si>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Marcone </t>
  </si>
  <si>
    <t xml:space="preserve">Substutuiçao de dormente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</si>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</sst>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6" headerRowBorderDxfId="204" tableBorderDxfId="205" totalsRowBorderDxfId="203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2"/>
    <tableColumn id="4" xr3:uid="{062C67FE-0D06-4582-BA9C-B087681F34EC}" name="SUB" dataDxfId="201"/>
    <tableColumn id="5" xr3:uid="{1DF130D1-4D15-4DFF-8266-F1B81CAA897E}" name="KM Inicio" dataDxfId="200"/>
    <tableColumn id="6" xr3:uid="{A344A0E9-F964-4FE5-9EB0-2661309404E9}" name="KM Fim" dataDxfId="199"/>
    <tableColumn id="7" xr3:uid="{B0ED4DF3-274E-46B6-A2D1-0985F47224C1}" name="Trecho" dataDxfId="198"/>
    <tableColumn id="8" xr3:uid="{1DE44FFC-B2F5-4DE5-A7E5-915DA69A16F8}" name="SB" dataDxfId="197"/>
    <tableColumn id="9" xr3:uid="{7841069B-E29E-4A5E-B561-931B24D14782}" name="NOME SUB" dataDxfId="196"/>
    <tableColumn id="10" xr3:uid="{01B251F8-5EA1-4C87-81E3-9BD14100B544}" name="Trecho Coordenação" dataDxfId="19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4"/>
    <tableColumn id="8" xr3:uid="{98E82858-1ECA-4DB3-8AE4-BBB972FC487D}" name="CORRELATO" dataDxfId="1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3">
      <filters>
        <filter val="E40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F5" activePane="topRight" state="frozen"/>
      <selection pane="topRight" activeCell="E71" sqref="E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2" t="s">
        <v>968</v>
      </c>
      <c r="C1" s="203"/>
      <c r="D1" s="203"/>
      <c r="E1" s="202" t="s">
        <v>969</v>
      </c>
      <c r="F1" s="203"/>
      <c r="G1" s="204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5"/>
      <c r="AG1" s="4"/>
      <c r="AH1" s="212" t="s">
        <v>970</v>
      </c>
      <c r="AI1" s="213"/>
      <c r="AJ1" s="213"/>
      <c r="AK1" s="213"/>
      <c r="AL1" s="214"/>
      <c r="AM1" s="215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6"/>
      <c r="BF1" s="4"/>
      <c r="BG1" s="217" t="s">
        <v>971</v>
      </c>
      <c r="BH1" s="218"/>
      <c r="BI1" s="218"/>
      <c r="BJ1" s="219"/>
      <c r="BK1" s="4"/>
      <c r="BL1" s="209" t="s">
        <v>972</v>
      </c>
      <c r="BM1" s="210"/>
      <c r="BN1" s="210"/>
      <c r="BO1" s="210"/>
      <c r="BP1" s="210"/>
      <c r="BQ1" s="210"/>
      <c r="BR1" s="211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2" t="s">
        <v>973</v>
      </c>
      <c r="AI2" s="213"/>
      <c r="AJ2" s="213"/>
      <c r="AK2" s="213"/>
      <c r="AL2" s="214"/>
      <c r="AM2" s="215"/>
      <c r="AN2" s="213"/>
      <c r="AO2" s="213"/>
      <c r="AP2" s="216"/>
      <c r="AQ2" s="5"/>
      <c r="AR2" s="212" t="s">
        <v>976</v>
      </c>
      <c r="AS2" s="213"/>
      <c r="AT2" s="213"/>
      <c r="AU2" s="213"/>
      <c r="AV2" s="213"/>
      <c r="AW2" s="213"/>
      <c r="AX2" s="216"/>
      <c r="AY2" s="5"/>
      <c r="AZ2" s="206" t="s">
        <v>977</v>
      </c>
      <c r="BA2" s="208"/>
      <c r="BB2" s="212" t="s">
        <v>974</v>
      </c>
      <c r="BC2" s="213"/>
      <c r="BD2" s="213"/>
      <c r="BE2" s="216"/>
      <c r="BF2" s="4"/>
      <c r="BG2" s="220"/>
      <c r="BH2" s="221"/>
      <c r="BI2" s="221"/>
      <c r="BJ2" s="222"/>
      <c r="BK2" s="4"/>
      <c r="BL2" s="223"/>
      <c r="BM2" s="224"/>
      <c r="BN2" s="224"/>
      <c r="BO2" s="224"/>
      <c r="BP2" s="224"/>
      <c r="BQ2" s="224"/>
      <c r="BR2" s="225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6" t="s">
        <v>978</v>
      </c>
      <c r="AI3" s="208"/>
      <c r="AJ3" s="206" t="s">
        <v>979</v>
      </c>
      <c r="AK3" s="207"/>
      <c r="AL3" s="230"/>
      <c r="AM3" s="231"/>
      <c r="AN3" s="207"/>
      <c r="AO3" s="207"/>
      <c r="AP3" s="208"/>
      <c r="AQ3" s="60"/>
      <c r="AR3" s="228" t="s">
        <v>985</v>
      </c>
      <c r="AS3" s="229"/>
      <c r="AT3" s="228" t="s">
        <v>986</v>
      </c>
      <c r="AU3" s="229"/>
      <c r="AV3" s="228" t="s">
        <v>987</v>
      </c>
      <c r="AW3" s="229"/>
      <c r="AX3" s="60" t="s">
        <v>988</v>
      </c>
      <c r="AY3" s="60"/>
      <c r="AZ3" s="226"/>
      <c r="BA3" s="227"/>
      <c r="BB3" s="206" t="s">
        <v>981</v>
      </c>
      <c r="BC3" s="207"/>
      <c r="BD3" s="207"/>
      <c r="BE3" s="208"/>
      <c r="BF3" s="59"/>
      <c r="BG3" s="220"/>
      <c r="BH3" s="221"/>
      <c r="BI3" s="221"/>
      <c r="BJ3" s="222"/>
      <c r="BK3" s="59"/>
      <c r="BL3" s="209" t="s">
        <v>989</v>
      </c>
      <c r="BM3" s="210"/>
      <c r="BN3" s="210"/>
      <c r="BO3" s="211"/>
      <c r="BP3" s="209" t="s">
        <v>773</v>
      </c>
      <c r="BQ3" s="210"/>
      <c r="BR3" s="211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1168</v>
      </c>
      <c r="M68" s="127" t="s">
        <v>1169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IF(D68="","*",IFERROR(IF(ISODD(COUNT(AR68:AW1081)),"ERRO",SUM((AS68-AR68),(AU68-AT68),(AW68-AV68))),"ERRO"))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/>
    </row>
    <row r="69" spans="1:71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IF(D69="","*",IFERROR(IF(ISODD(COUNT(AR69:AW1066)),"ERRO",SUM((AS69-AR69),(AU69-AT69),(AW69-AV69))),"ERRO"))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1170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IF(D70="","*",IFERROR(IF(ISODD(COUNT(AR70:AW1067)),"ERRO",SUM((AS70-AR70),(AU70-AT70),(AW70-AV70))),"ERRO"))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>
        <v>0</v>
      </c>
      <c r="AR73" s="108">
        <v>0</v>
      </c>
      <c r="AS73" s="108">
        <v>0</v>
      </c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1072</v>
      </c>
      <c r="BJ73" s="16" t="s">
        <v>1072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IF(D76="","*",IFERROR(IF(ISODD(COUNT(AR76:AW1073)),"ERRO",SUM((AS76-AR76),(AU76-AT76),(AW76-AV76))),"ERRO"))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1172</v>
      </c>
      <c r="M83" s="127" t="s">
        <v>1173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1174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190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1170</v>
      </c>
      <c r="W84" s="104" t="s">
        <v>452</v>
      </c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ZSD2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/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 hidden="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/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/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1175</v>
      </c>
      <c r="V90" s="151" t="s">
        <v>1176</v>
      </c>
      <c r="W90" s="104" t="s">
        <v>452</v>
      </c>
      <c r="X90" s="129"/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IF(D90="","*",IFERROR(IF(ISODD(COUNT(AR90:AW1103)),"ERRO",SUM((AS90-AR90),(AU90-AT90),(AW90-AV90))),"ERRO"))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e">
        <f>IF(AND(BQ90&lt;1,BR90&lt;1),"Produção e Intervalo",IF(BQ90&lt;1,"Intervalo",IF(BR90&lt;1,"Produção","Aderente")))</f>
        <v>#DIV/0!</v>
      </c>
      <c r="BQ90" s="18">
        <f>IF(OR(B90="",E90=""),"*",AX90/O90)</f>
        <v>0</v>
      </c>
      <c r="BR90" s="18" t="e">
        <f>IF(OR(B90="",E90=""),"*",AZ90/P90)</f>
        <v>#DIV/0!</v>
      </c>
      <c r="BS90" s="7"/>
    </row>
    <row r="91" spans="1:71" hidden="1">
      <c r="A91" s="45" t="str">
        <f t="shared" ref="A91:A153" si="5">D91&amp;B91</f>
        <v>V8346059</v>
      </c>
      <c r="B91" s="102">
        <v>46059</v>
      </c>
      <c r="C91" s="134">
        <f>IF(BS_CONTROLE[[#This Row],[DATA]]="","",WEEKNUM(BS_CONTROLE[[#This Row],[DATA]]))</f>
        <v>6</v>
      </c>
      <c r="D91" s="104" t="s">
        <v>822</v>
      </c>
      <c r="E91" s="126" t="s">
        <v>729</v>
      </c>
      <c r="F91" s="142" t="str">
        <f>IF(D91="","*",VLOOKUP(E91,BS_ATIVIDADE[],3,FALSE))</f>
        <v>MECANIZAÇÃO - SOCADORA</v>
      </c>
      <c r="G91" s="106" t="s">
        <v>57</v>
      </c>
      <c r="H91" s="106" t="s">
        <v>55</v>
      </c>
      <c r="I91" s="105">
        <v>70</v>
      </c>
      <c r="J91" s="105">
        <v>139.19999999999999</v>
      </c>
      <c r="K91" s="105">
        <v>135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1" s="106">
        <v>0.35416666666666669</v>
      </c>
      <c r="O91" s="106">
        <v>8.3333333333333329E-2</v>
      </c>
      <c r="P91" s="105">
        <v>300</v>
      </c>
      <c r="Q91" s="9" t="str">
        <f>IF(E91=0, "*", IFERROR(_xlfn.XLOOKUP(E91, BS_ATIVIDADE[ATIVIDADE], BS_ATIVIDADE[UNIDADE]), "*"))</f>
        <v>M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1" s="105" t="s">
        <v>1060</v>
      </c>
      <c r="V91" s="105" t="s">
        <v>1061</v>
      </c>
      <c r="W91" s="104" t="s">
        <v>452</v>
      </c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MECANIZAÇÃO - SOCADORA</v>
      </c>
      <c r="AI91" s="8" t="str">
        <f>IF(BS_CONTROLE[[#This Row],[Atividade]]=0, "-", BS_CONTROLE[[#This Row],[Atividade]])</f>
        <v>MECANIZAÇÃO - SOCADORA</v>
      </c>
      <c r="AJ91" s="30" t="str">
        <f>BS_CONTROLE[[#This Row],[Local - Partida]]</f>
        <v>ZIQ2</v>
      </c>
      <c r="AK91" s="30" t="str">
        <f>BS_CONTROLE[[#This Row],[Local - Encerramento]]</f>
        <v>ZIQ</v>
      </c>
      <c r="AL91" s="105" t="str">
        <f>IF(BS_CONTROLE[[#This Row],[Entre - Estações]]=0, "-", BS_CONTROLE[[#This Row],[Entre - Estações]])</f>
        <v>ZRQ-ZQX</v>
      </c>
      <c r="AM91" s="105" t="str">
        <f>IF(BS_CONTROLE[[#This Row],[SB]]=0, "-", BS_CONTROLE[[#This Row],[SB]])</f>
        <v>139ZQX1</v>
      </c>
      <c r="AN91" s="105">
        <f>IF(BS_CONTROLE[[#This Row],[SUB]]=0, "-", BS_CONTROLE[[#This Row],[SUB]])</f>
        <v>70</v>
      </c>
      <c r="AO91" s="105">
        <f>BS_CONTROLE[[#This Row],[KM - Inicio]]</f>
        <v>139.19999999999999</v>
      </c>
      <c r="AP91" s="105">
        <f>BS_CONTROLE[[#This Row],[KM - Inicio]]</f>
        <v>139.19999999999999</v>
      </c>
      <c r="AQ91" s="108"/>
      <c r="AR91" s="108"/>
      <c r="AS91" s="108"/>
      <c r="AT91" s="135"/>
      <c r="AU91" s="135"/>
      <c r="AV91" s="13"/>
      <c r="AW91" s="13"/>
      <c r="AX91" s="178">
        <f>IF(D91="","*",IFERROR(IF(ISODD(COUNT(AR91:AW1084)),"ERRO",SUM((AS91-AR91),(AU91-AT91),(AW91-AV91))),"ERRO"))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M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ref="BP91:BP153" si="6"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ref="BS91" si="7">IF(BM91="","",SUBSTITUTE(BL91," ","")&amp;SUBSTITUTE(BM91," ",""))</f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2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1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X78:Y88 Y74:Y77 X62:Y65 Y89:Y90 Y66:Y72 X66:X74 X91:Y1019">
    <cfRule type="cellIs" dxfId="192" priority="54248" operator="equal">
      <formula>"OPORTUNIDADE"</formula>
    </cfRule>
  </conditionalFormatting>
  <conditionalFormatting sqref="X6:Y27 X41:Y41 Y40 X44:Y45 Y42:Y43 Y49:Y50 X51:Y51 Y30:Y38 X30:X40 Y52:Y56 Y58:Y61 X78:Y88 Y74:Y77 X62:Y65 Y89:Y90 Y66:Y72 X66:X74 X91:Y1019">
    <cfRule type="cellIs" dxfId="191" priority="11834" operator="equal">
      <formula>"NÃO"</formula>
    </cfRule>
    <cfRule type="cellIs" dxfId="190" priority="11835" operator="equal">
      <formula>"SIM"</formula>
    </cfRule>
  </conditionalFormatting>
  <conditionalFormatting sqref="AY6:AY1019">
    <cfRule type="expression" dxfId="189" priority="54290">
      <formula>#REF!=1</formula>
    </cfRule>
  </conditionalFormatting>
  <conditionalFormatting sqref="T6:T1019 AX6:AX1019 BD6:BD1019">
    <cfRule type="cellIs" dxfId="188" priority="54274" operator="equal">
      <formula>"ERRO"</formula>
    </cfRule>
  </conditionalFormatting>
  <conditionalFormatting sqref="BP6:BP1019">
    <cfRule type="cellIs" dxfId="187" priority="54269" operator="equal">
      <formula>"Produção e Intervalo"</formula>
    </cfRule>
    <cfRule type="cellIs" dxfId="186" priority="54270" operator="equal">
      <formula>"Aderente"</formula>
    </cfRule>
    <cfRule type="cellIs" dxfId="185" priority="54271" operator="equal">
      <formula>"Intervalo"</formula>
    </cfRule>
    <cfRule type="cellIs" dxfId="184" priority="54272" operator="equal">
      <formula>"Produção"</formula>
    </cfRule>
    <cfRule type="cellIs" dxfId="183" priority="54273" operator="equal">
      <formula>"ERRO"</formula>
    </cfRule>
  </conditionalFormatting>
  <conditionalFormatting sqref="BQ6:BR1019">
    <cfRule type="cellIs" dxfId="182" priority="54251" operator="equal">
      <formula>"*"</formula>
    </cfRule>
    <cfRule type="cellIs" dxfId="181" priority="54252" operator="greaterThanOrEqual">
      <formula>1</formula>
    </cfRule>
    <cfRule type="cellIs" dxfId="180" priority="54253" operator="lessThan">
      <formula>1</formula>
    </cfRule>
  </conditionalFormatting>
  <conditionalFormatting sqref="BJ2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9" priority="151" operator="equal">
      <formula>"OPORTUNIDADE"</formula>
    </cfRule>
  </conditionalFormatting>
  <conditionalFormatting sqref="X28:Y29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J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5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5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6" priority="127" operator="equal">
      <formula>"OPORTUNIDADE"</formula>
    </cfRule>
  </conditionalFormatting>
  <conditionalFormatting sqref="Y39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X42:X43">
    <cfRule type="cellIs" dxfId="173" priority="124" operator="equal">
      <formula>"OPORTUNIDADE"</formula>
    </cfRule>
  </conditionalFormatting>
  <conditionalFormatting sqref="X42:X43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BJ4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70" priority="95" operator="equal">
      <formula>"OPORTUNIDADE"</formula>
    </cfRule>
  </conditionalFormatting>
  <conditionalFormatting sqref="X46:Y46 Y47:Y48 X47:X50">
    <cfRule type="cellIs" dxfId="169" priority="93" operator="equal">
      <formula>"NÃO"</formula>
    </cfRule>
    <cfRule type="cellIs" dxfId="168" priority="94" operator="equal">
      <formula>"SIM"</formula>
    </cfRule>
  </conditionalFormatting>
  <conditionalFormatting sqref="BJ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7" priority="67" operator="equal">
      <formula>"OPORTUNIDADE"</formula>
    </cfRule>
  </conditionalFormatting>
  <conditionalFormatting sqref="Y5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BJ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8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8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4" priority="54" operator="equal">
      <formula>"OPORTUNIDADE"</formula>
    </cfRule>
  </conditionalFormatting>
  <conditionalFormatting sqref="X52:X61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J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61" priority="18" operator="equal">
      <formula>"OPORTUNIDADE"</formula>
    </cfRule>
  </conditionalFormatting>
  <conditionalFormatting sqref="Y73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X75">
    <cfRule type="cellIs" dxfId="158" priority="12" operator="equal">
      <formula>"OPORTUNIDADE"</formula>
    </cfRule>
  </conditionalFormatting>
  <conditionalFormatting sqref="X75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X89:X90">
    <cfRule type="cellIs" dxfId="155" priority="9" operator="equal">
      <formula>"OPORTUNIDADE"</formula>
    </cfRule>
  </conditionalFormatting>
  <conditionalFormatting sqref="X89:X90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J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" operator="equal">
      <formula>"OPORTUNIDADE"</formula>
    </cfRule>
  </conditionalFormatting>
  <conditionalFormatting sqref="X76:X77">
    <cfRule type="cellIs" dxfId="151" priority="3" operator="equal">
      <formula>"NÃO"</formula>
    </cfRule>
    <cfRule type="cellIs" dxfId="150" priority="4" operator="equal">
      <formula>"SIM"</formula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7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72 BO74:BO1019">
    <cfRule type="iconSet" priority="61436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72 BJ74:BJ1019">
    <cfRule type="iconSet" priority="61446">
      <iconSet showValue="0">
        <cfvo type="percent" val="0"/>
        <cfvo type="num" val="1"/>
        <cfvo type="num" val="1" gte="0"/>
      </iconSet>
    </cfRule>
  </conditionalFormatting>
  <conditionalFormatting sqref="BG6:BG1019">
    <cfRule type="iconSet" priority="61455">
      <iconSet showValue="0">
        <cfvo type="percent" val="0"/>
        <cfvo type="num" val="1"/>
        <cfvo type="num" val="1" gte="0"/>
      </iconSet>
    </cfRule>
    <cfRule type="iconSet" priority="61456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459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46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1177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1178</v>
      </c>
      <c r="C4" s="161" t="s">
        <v>1179</v>
      </c>
      <c r="D4" s="161" t="s">
        <v>1180</v>
      </c>
      <c r="E4" s="161" t="s">
        <v>1181</v>
      </c>
      <c r="F4" s="161" t="s">
        <v>4</v>
      </c>
      <c r="G4" s="161" t="s">
        <v>1182</v>
      </c>
    </row>
    <row r="5" spans="2:7">
      <c r="B5" s="162" t="s">
        <v>1183</v>
      </c>
      <c r="C5" s="162">
        <v>257068</v>
      </c>
      <c r="D5" s="162" t="s">
        <v>1184</v>
      </c>
      <c r="E5" s="162" t="s">
        <v>1185</v>
      </c>
      <c r="F5" s="162" t="s">
        <v>1185</v>
      </c>
      <c r="G5" s="163">
        <v>46296</v>
      </c>
    </row>
    <row r="6" spans="2:7">
      <c r="B6" s="162" t="s">
        <v>1186</v>
      </c>
      <c r="C6" s="162" t="s">
        <v>624</v>
      </c>
      <c r="D6" s="162" t="s">
        <v>624</v>
      </c>
      <c r="E6" s="162" t="s">
        <v>624</v>
      </c>
      <c r="F6" s="162" t="s">
        <v>1187</v>
      </c>
      <c r="G6" s="163" t="s">
        <v>624</v>
      </c>
    </row>
    <row r="7" spans="2:7">
      <c r="B7" s="162" t="s">
        <v>1188</v>
      </c>
      <c r="C7" s="162">
        <v>257472</v>
      </c>
      <c r="D7" s="162" t="s">
        <v>1189</v>
      </c>
      <c r="E7" s="162" t="s">
        <v>1190</v>
      </c>
      <c r="F7" s="162" t="s">
        <v>1190</v>
      </c>
      <c r="G7" s="163">
        <v>45992</v>
      </c>
    </row>
    <row r="8" spans="2:7">
      <c r="B8" s="162" t="s">
        <v>1191</v>
      </c>
      <c r="C8" s="162">
        <v>260307</v>
      </c>
      <c r="D8" s="162" t="s">
        <v>1192</v>
      </c>
      <c r="E8" s="162" t="s">
        <v>1193</v>
      </c>
      <c r="F8" s="162" t="s">
        <v>1190</v>
      </c>
      <c r="G8" s="163">
        <v>46082</v>
      </c>
    </row>
    <row r="9" spans="2:7">
      <c r="B9" s="162" t="s">
        <v>1194</v>
      </c>
      <c r="C9" s="162">
        <v>333033</v>
      </c>
      <c r="D9" s="162" t="s">
        <v>1195</v>
      </c>
      <c r="E9" s="162" t="s">
        <v>1187</v>
      </c>
      <c r="F9" s="162" t="s">
        <v>1196</v>
      </c>
      <c r="G9" s="162" t="s">
        <v>624</v>
      </c>
    </row>
    <row r="10" spans="2:7">
      <c r="B10" s="162" t="s">
        <v>1197</v>
      </c>
      <c r="C10" s="162"/>
      <c r="D10" s="162"/>
      <c r="E10" s="162" t="s">
        <v>1187</v>
      </c>
      <c r="F10" s="162" t="s">
        <v>1196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1198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1199</v>
      </c>
      <c r="E3" s="201" t="s">
        <v>1200</v>
      </c>
      <c r="F3" s="201" t="s">
        <v>1201</v>
      </c>
      <c r="G3" s="201" t="s">
        <v>1202</v>
      </c>
      <c r="H3" s="201" t="s">
        <v>1203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1204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1205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1206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K1" workbookViewId="0">
      <selection activeCell="A62" sqref="A62:T74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1207</v>
      </c>
      <c r="V1" s="240"/>
      <c r="W1" s="240"/>
    </row>
    <row r="2" spans="1:23" ht="15" customHeight="1">
      <c r="A2" s="87" t="s">
        <v>1208</v>
      </c>
      <c r="B2" s="87" t="s">
        <v>1209</v>
      </c>
      <c r="C2" s="87" t="s">
        <v>442</v>
      </c>
      <c r="D2" s="88" t="s">
        <v>1009</v>
      </c>
      <c r="E2" s="88" t="s">
        <v>4</v>
      </c>
      <c r="F2" s="88" t="s">
        <v>1210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1211</v>
      </c>
      <c r="T2" s="91" t="s">
        <v>1012</v>
      </c>
      <c r="U2" s="137">
        <f ca="1">TODAY()-1</f>
        <v>46057</v>
      </c>
      <c r="V2" s="137">
        <f ca="1">U2-1</f>
        <v>46056</v>
      </c>
      <c r="W2" s="137">
        <f ca="1">V2-1</f>
        <v>46055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>
        <f ca="1">_xlfn.XLOOKUP(G11&amp;$W$2,BS_CONTROLE[CHAVE],BS_CONTROLE[Quantidade_11],"-")</f>
        <v>0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1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65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1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*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*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*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ZSD2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*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*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*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IF(SP_NORTE!X91="","*",SP_NORTE!X91)</f>
        <v>*</v>
      </c>
      <c r="B87" s="146" t="str">
        <f>IF(SP_NORTE!W91="","*",SP_NORTE!W91)</f>
        <v>Oportunidade</v>
      </c>
      <c r="C87" s="146" t="str">
        <f>IF(SP_NORTE!Y91="","*",SP_NORTE!Y91)</f>
        <v>*</v>
      </c>
      <c r="D87" s="138" t="str">
        <f>IF(SP_NORTE!R91="","*",SP_NORTE!R91)</f>
        <v>SP NORTE</v>
      </c>
      <c r="E87" s="138" t="str">
        <f>IF(SP_NORTE!S91="","*",SP_NORTE!S91)</f>
        <v>ZRX-ZTI</v>
      </c>
      <c r="F87" s="145">
        <f>IF(SP_NORTE!B91="","*",SP_NORTE!B91)</f>
        <v>46059</v>
      </c>
      <c r="G87" s="145" t="str">
        <f>IF(SP_NORTE!D91="","*",SP_NORTE!D91)</f>
        <v>V83</v>
      </c>
      <c r="H87" s="145" t="str">
        <f>IF(SP_NORTE!E91="","*",SP_NORTE!E91)</f>
        <v>MECANIZAÇÃO - SOCADORA</v>
      </c>
      <c r="I87" s="145" t="str">
        <f>IF(SP_NORTE!G91="","*",SP_NORTE!G91)</f>
        <v>ZIQ2</v>
      </c>
      <c r="J87" s="145" t="str">
        <f>IF(SP_NORTE!H91="","*",SP_NORTE!H91)</f>
        <v>ZIQ</v>
      </c>
      <c r="K87" s="138" t="str">
        <f>IF(SP_NORTE!L91="","*",SP_NORTE!L91)</f>
        <v>ZRQ-ZQX</v>
      </c>
      <c r="L87" s="138" t="str">
        <f>IF(SP_NORTE!M91="","*",SP_NORTE!M91)</f>
        <v>139ZQX1</v>
      </c>
      <c r="M87" s="139">
        <f>IF(SP_NORTE!I91="","*",SP_NORTE!I91)</f>
        <v>70</v>
      </c>
      <c r="N87" s="144">
        <f>IF(SP_NORTE!J91="","*",SP_NORTE!J91)</f>
        <v>139.19999999999999</v>
      </c>
      <c r="O87" s="144">
        <f>IF(SP_NORTE!K91="","*",SP_NORTE!K91)</f>
        <v>135</v>
      </c>
      <c r="P87" s="143">
        <f>IF(SP_NORTE!N91="","*",SP_NORTE!N91)</f>
        <v>0.35416666666666669</v>
      </c>
      <c r="Q87" s="143">
        <f>IF(SP_NORTE!O91="","*",SP_NORTE!O91)</f>
        <v>8.3333333333333329E-2</v>
      </c>
      <c r="R87" s="145" t="str">
        <f>IF(SP_NORTE!P91="","*",CONCATENATE(SP_NORTE!P91," ",SP_NORTE!Q91))</f>
        <v>300 M</v>
      </c>
      <c r="S87" s="145" t="str">
        <f>IF(SP_NORTE!U91="","*",SP_NORTE!U91)</f>
        <v>Antonioni</v>
      </c>
      <c r="T87" s="145" t="str">
        <f>IF(SP_NORTE!V91="","*",SP_NORTE!V91)</f>
        <v xml:space="preserve">Socadora Mecanizada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e">
        <f>IF(SP_NORTE!#REF!="","*",SP_NORTE!#REF!)</f>
        <v>#REF!</v>
      </c>
      <c r="B88" s="146" t="e">
        <f>IF(SP_NORTE!#REF!="","*",SP_NORTE!#REF!)</f>
        <v>#REF!</v>
      </c>
      <c r="C88" s="146" t="e">
        <f>IF(SP_NORTE!#REF!="","*",SP_NORTE!#REF!)</f>
        <v>#REF!</v>
      </c>
      <c r="D88" s="138" t="e">
        <f>IF(SP_NORTE!#REF!="","*",SP_NORTE!#REF!)</f>
        <v>#REF!</v>
      </c>
      <c r="E88" s="138" t="e">
        <f>IF(SP_NORTE!#REF!="","*",SP_NORTE!#REF!)</f>
        <v>#REF!</v>
      </c>
      <c r="F88" s="145" t="e">
        <f>IF(SP_NORTE!#REF!="","*",SP_NORTE!#REF!)</f>
        <v>#REF!</v>
      </c>
      <c r="G88" s="145" t="e">
        <f>IF(SP_NORTE!#REF!="","*",SP_NORTE!#REF!)</f>
        <v>#REF!</v>
      </c>
      <c r="H88" s="145" t="e">
        <f>IF(SP_NORTE!#REF!="","*",SP_NORTE!#REF!)</f>
        <v>#REF!</v>
      </c>
      <c r="I88" s="145" t="e">
        <f>IF(SP_NORTE!#REF!="","*",SP_NORTE!#REF!)</f>
        <v>#REF!</v>
      </c>
      <c r="J88" s="145" t="e">
        <f>IF(SP_NORTE!#REF!="","*",SP_NORTE!#REF!)</f>
        <v>#REF!</v>
      </c>
      <c r="K88" s="138" t="e">
        <f>IF(SP_NORTE!#REF!="","*",SP_NORTE!#REF!)</f>
        <v>#REF!</v>
      </c>
      <c r="L88" s="138" t="e">
        <f>IF(SP_NORTE!#REF!="","*",SP_NORTE!#REF!)</f>
        <v>#REF!</v>
      </c>
      <c r="M88" s="139" t="e">
        <f>IF(SP_NORTE!#REF!="","*",SP_NORTE!#REF!)</f>
        <v>#REF!</v>
      </c>
      <c r="N88" s="144" t="e">
        <f>IF(SP_NORTE!#REF!="","*",SP_NORTE!#REF!)</f>
        <v>#REF!</v>
      </c>
      <c r="O88" s="144" t="e">
        <f>IF(SP_NORTE!#REF!="","*",SP_NORTE!#REF!)</f>
        <v>#REF!</v>
      </c>
      <c r="P88" s="143" t="e">
        <f>IF(SP_NORTE!#REF!="","*",SP_NORTE!#REF!)</f>
        <v>#REF!</v>
      </c>
      <c r="Q88" s="143" t="e">
        <f>IF(SP_NORTE!#REF!="","*",SP_NORTE!#REF!)</f>
        <v>#REF!</v>
      </c>
      <c r="R88" s="145" t="e">
        <f>IF(SP_NORTE!#REF!="","*",CONCATENATE(SP_NORTE!#REF!," ",SP_NORTE!#REF!))</f>
        <v>#REF!</v>
      </c>
      <c r="S88" s="145" t="e">
        <f>IF(SP_NORTE!#REF!="","*",SP_NORTE!#REF!)</f>
        <v>#REF!</v>
      </c>
      <c r="T88" s="145" t="e">
        <f>IF(SP_NORTE!#REF!="","*",SP_NORTE!#REF!)</f>
        <v>#REF!</v>
      </c>
      <c r="U88" s="136" t="e">
        <f ca="1">_xlfn.XLOOKUP(G88&amp;$U$2,BS_CONTROLE[CHAVE],BS_CONTROLE[Quantidade_11],"-")</f>
        <v>#REF!</v>
      </c>
      <c r="V88" s="136" t="e">
        <f ca="1">_xlfn.XLOOKUP(G88&amp;$V$2,BS_CONTROLE[CHAVE],BS_CONTROLE[Quantidade_11],"-")</f>
        <v>#REF!</v>
      </c>
      <c r="W88" s="136" t="e">
        <f ca="1">_xlfn.XLOOKUP(G88&amp;$W$2,BS_CONTROLE[CHAVE],BS_CONTROLE[Quantidade_11],"-")</f>
        <v>#REF!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*</v>
      </c>
      <c r="C105" s="146" t="str">
        <f>IF(SP_NORTE!Y114="","*",SP_NORTE!Y114)</f>
        <v>*</v>
      </c>
      <c r="D105" s="138" t="str">
        <f>IF(SP_NORTE!R114="","*",SP_NORTE!R114)</f>
        <v>-</v>
      </c>
      <c r="E105" s="138" t="str">
        <f>IF(SP_NORTE!S114="","*",SP_NORTE!S114)</f>
        <v>-</v>
      </c>
      <c r="F105" s="145" t="str">
        <f>IF(SP_NORTE!B114="","*",SP_NORTE!B114)</f>
        <v>*</v>
      </c>
      <c r="G105" s="145" t="str">
        <f>IF(SP_NORTE!D114="","*",SP_NORTE!D114)</f>
        <v>*</v>
      </c>
      <c r="H105" s="145" t="str">
        <f>IF(SP_NORTE!E114="","*",SP_NORTE!E114)</f>
        <v>*</v>
      </c>
      <c r="I105" s="145" t="str">
        <f>IF(SP_NORTE!G114="","*",SP_NORTE!G114)</f>
        <v>*</v>
      </c>
      <c r="J105" s="145" t="str">
        <f>IF(SP_NORTE!H114="","*",SP_NORTE!H114)</f>
        <v>*</v>
      </c>
      <c r="K105" s="138" t="str">
        <f>IF(SP_NORTE!L114="","*",SP_NORTE!L114)</f>
        <v>-</v>
      </c>
      <c r="L105" s="138" t="str">
        <f>IF(SP_NORTE!M114="","*",SP_NORTE!M114)</f>
        <v>-</v>
      </c>
      <c r="M105" s="139" t="str">
        <f>IF(SP_NORTE!I114="","*",SP_NORTE!I114)</f>
        <v>*</v>
      </c>
      <c r="N105" s="144" t="str">
        <f>IF(SP_NORTE!J114="","*",SP_NORTE!J114)</f>
        <v>*</v>
      </c>
      <c r="O105" s="144" t="str">
        <f>IF(SP_NORTE!K114="","*",SP_NORTE!K114)</f>
        <v>*</v>
      </c>
      <c r="P105" s="143" t="str">
        <f>IF(SP_NORTE!N114="","*",SP_NORTE!N114)</f>
        <v>*</v>
      </c>
      <c r="Q105" s="143" t="str">
        <f>IF(SP_NORTE!O114="","*",SP_NORTE!O114)</f>
        <v>*</v>
      </c>
      <c r="R105" s="145" t="str">
        <f>IF(SP_NORTE!P114="","*",CONCATENATE(SP_NORTE!P114," ",SP_NORTE!Q114))</f>
        <v>*</v>
      </c>
      <c r="S105" s="145" t="str">
        <f>IF(SP_NORTE!U114="","*",SP_NORTE!U114)</f>
        <v>*</v>
      </c>
      <c r="T105" s="145" t="str">
        <f>IF(SP_NORTE!V114="","*",SP_NORTE!V114)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*</v>
      </c>
      <c r="C106" s="146" t="str">
        <f>IF(SP_NORTE!Y115="","*",SP_NORTE!Y115)</f>
        <v>*</v>
      </c>
      <c r="D106" s="138" t="str">
        <f>IF(SP_NORTE!R115="","*",SP_NORTE!R115)</f>
        <v>-</v>
      </c>
      <c r="E106" s="138" t="str">
        <f>IF(SP_NORTE!S115="","*",SP_NORTE!S115)</f>
        <v>-</v>
      </c>
      <c r="F106" s="145" t="str">
        <f>IF(SP_NORTE!B115="","*",SP_NORTE!B115)</f>
        <v>*</v>
      </c>
      <c r="G106" s="145" t="str">
        <f>IF(SP_NORTE!D115="","*",SP_NORTE!D115)</f>
        <v>*</v>
      </c>
      <c r="H106" s="145" t="str">
        <f>IF(SP_NORTE!E115="","*",SP_NORTE!E115)</f>
        <v>*</v>
      </c>
      <c r="I106" s="145" t="str">
        <f>IF(SP_NORTE!G115="","*",SP_NORTE!G115)</f>
        <v>*</v>
      </c>
      <c r="J106" s="145" t="str">
        <f>IF(SP_NORTE!H115="","*",SP_NORTE!H115)</f>
        <v>*</v>
      </c>
      <c r="K106" s="138" t="str">
        <f>IF(SP_NORTE!L115="","*",SP_NORTE!L115)</f>
        <v>-</v>
      </c>
      <c r="L106" s="138" t="str">
        <f>IF(SP_NORTE!M115="","*",SP_NORTE!M115)</f>
        <v>-</v>
      </c>
      <c r="M106" s="139" t="str">
        <f>IF(SP_NORTE!I115="","*",SP_NORTE!I115)</f>
        <v>*</v>
      </c>
      <c r="N106" s="144" t="str">
        <f>IF(SP_NORTE!J115="","*",SP_NORTE!J115)</f>
        <v>*</v>
      </c>
      <c r="O106" s="144" t="str">
        <f>IF(SP_NORTE!K115="","*",SP_NORTE!K115)</f>
        <v>*</v>
      </c>
      <c r="P106" s="143" t="str">
        <f>IF(SP_NORTE!N115="","*",SP_NORTE!N115)</f>
        <v>*</v>
      </c>
      <c r="Q106" s="143" t="str">
        <f>IF(SP_NORTE!O115="","*",SP_NORTE!O115)</f>
        <v>*</v>
      </c>
      <c r="R106" s="145" t="str">
        <f>IF(SP_NORTE!P115="","*",CONCATENATE(SP_NORTE!P115," ",SP_NORTE!Q115))</f>
        <v>*</v>
      </c>
      <c r="S106" s="145" t="str">
        <f>IF(SP_NORTE!U115="","*",SP_NORTE!U115)</f>
        <v>*</v>
      </c>
      <c r="T106" s="145" t="str">
        <f>IF(SP_NORTE!V115="","*",SP_NORTE!V115)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*</v>
      </c>
      <c r="C107" s="146" t="str">
        <f>IF(SP_NORTE!Y116="","*",SP_NORTE!Y116)</f>
        <v>*</v>
      </c>
      <c r="D107" s="138" t="str">
        <f>IF(SP_NORTE!R116="","*",SP_NORTE!R116)</f>
        <v>-</v>
      </c>
      <c r="E107" s="138" t="str">
        <f>IF(SP_NORTE!S116="","*",SP_NORTE!S116)</f>
        <v>-</v>
      </c>
      <c r="F107" s="145" t="str">
        <f>IF(SP_NORTE!B116="","*",SP_NORTE!B116)</f>
        <v>*</v>
      </c>
      <c r="G107" s="145" t="str">
        <f>IF(SP_NORTE!D116="","*",SP_NORTE!D116)</f>
        <v>*</v>
      </c>
      <c r="H107" s="145" t="str">
        <f>IF(SP_NORTE!E116="","*",SP_NORTE!E116)</f>
        <v>*</v>
      </c>
      <c r="I107" s="145" t="str">
        <f>IF(SP_NORTE!G116="","*",SP_NORTE!G116)</f>
        <v>*</v>
      </c>
      <c r="J107" s="145" t="str">
        <f>IF(SP_NORTE!H116="","*",SP_NORTE!H116)</f>
        <v>*</v>
      </c>
      <c r="K107" s="138" t="str">
        <f>IF(SP_NORTE!L116="","*",SP_NORTE!L116)</f>
        <v>-</v>
      </c>
      <c r="L107" s="138" t="str">
        <f>IF(SP_NORTE!M116="","*",SP_NORTE!M116)</f>
        <v>-</v>
      </c>
      <c r="M107" s="139" t="str">
        <f>IF(SP_NORTE!I116="","*",SP_NORTE!I116)</f>
        <v>*</v>
      </c>
      <c r="N107" s="144" t="str">
        <f>IF(SP_NORTE!J116="","*",SP_NORTE!J116)</f>
        <v>*</v>
      </c>
      <c r="O107" s="144" t="str">
        <f>IF(SP_NORTE!K116="","*",SP_NORTE!K116)</f>
        <v>*</v>
      </c>
      <c r="P107" s="143" t="str">
        <f>IF(SP_NORTE!N116="","*",SP_NORTE!N116)</f>
        <v>*</v>
      </c>
      <c r="Q107" s="143" t="str">
        <f>IF(SP_NORTE!O116="","*",SP_NORTE!O116)</f>
        <v>*</v>
      </c>
      <c r="R107" s="145" t="str">
        <f>IF(SP_NORTE!P116="","*",CONCATENATE(SP_NORTE!P116," ",SP_NORTE!Q116))</f>
        <v>*</v>
      </c>
      <c r="S107" s="145" t="str">
        <f>IF(SP_NORTE!U116="","*",SP_NORTE!U116)</f>
        <v>*</v>
      </c>
      <c r="T107" s="145" t="str">
        <f>IF(SP_NORTE!V116="","*",SP_NORTE!V116)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*</v>
      </c>
      <c r="J108" s="145" t="str">
        <f>IF(SP_NORTE!H117="","*",SP_NORTE!H117)</f>
        <v>*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*</v>
      </c>
      <c r="E1011" s="138" t="str">
        <f>IF(SP_NORTE!S1020="","*",SP_NORTE!S1020)</f>
        <v>*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*</v>
      </c>
      <c r="L1011" s="138" t="str">
        <f>IF(SP_NORTE!M1020="","*",SP_NORTE!M1020)</f>
        <v>*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*</v>
      </c>
      <c r="E1012" s="138" t="str">
        <f>IF(SP_NORTE!S1021="","*",SP_NORTE!S1021)</f>
        <v>*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*</v>
      </c>
      <c r="L1012" s="138" t="str">
        <f>IF(SP_NORTE!M1021="","*",SP_NORTE!M1021)</f>
        <v>*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*</v>
      </c>
      <c r="E1013" s="138" t="str">
        <f>IF(SP_NORTE!S1022="","*",SP_NORTE!S1022)</f>
        <v>*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*</v>
      </c>
      <c r="L1013" s="138" t="str">
        <f>IF(SP_NORTE!M1022="","*",SP_NORTE!M1022)</f>
        <v>*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*</v>
      </c>
      <c r="E1014" s="138" t="str">
        <f>IF(SP_NORTE!S1023="","*",SP_NORTE!S1023)</f>
        <v>*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*</v>
      </c>
      <c r="L1014" s="138" t="str">
        <f>IF(SP_NORTE!M1023="","*",SP_NORTE!M1023)</f>
        <v>*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*</v>
      </c>
      <c r="E1015" s="138" t="str">
        <f>IF(SP_NORTE!S1024="","*",SP_NORTE!S1024)</f>
        <v>*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*</v>
      </c>
      <c r="L1015" s="138" t="str">
        <f>IF(SP_NORTE!M1024="","*",SP_NORTE!M1024)</f>
        <v>*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*</v>
      </c>
      <c r="E1016" s="138" t="str">
        <f>IF(SP_NORTE!S1025="","*",SP_NORTE!S1025)</f>
        <v>*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*</v>
      </c>
      <c r="L1016" s="138" t="str">
        <f>IF(SP_NORTE!M1025="","*",SP_NORTE!M1025)</f>
        <v>*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1212</v>
      </c>
      <c r="D5" s="242"/>
      <c r="E5" s="242"/>
      <c r="F5" s="242"/>
      <c r="G5" s="242"/>
      <c r="H5" s="242"/>
      <c r="I5" s="242"/>
      <c r="J5" s="243"/>
      <c r="K5" s="244" t="s">
        <v>1213</v>
      </c>
      <c r="L5" s="245"/>
      <c r="M5" s="245"/>
      <c r="N5" s="245"/>
      <c r="O5" s="246" t="s">
        <v>1214</v>
      </c>
      <c r="P5" s="247"/>
    </row>
    <row r="6" spans="1:16" s="74" customFormat="1" ht="15" customHeight="1">
      <c r="A6" s="66" t="s">
        <v>1210</v>
      </c>
      <c r="B6" s="75" t="s">
        <v>1209</v>
      </c>
      <c r="C6" s="76" t="s">
        <v>1009</v>
      </c>
      <c r="D6" s="77" t="s">
        <v>1010</v>
      </c>
      <c r="E6" s="76" t="s">
        <v>1215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1216</v>
      </c>
      <c r="M6" s="80" t="s">
        <v>642</v>
      </c>
      <c r="N6" s="81" t="s">
        <v>1004</v>
      </c>
      <c r="O6" s="158" t="s">
        <v>1047</v>
      </c>
      <c r="P6" s="132" t="s">
        <v>1217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 xml:space="preserve">Sem oportunidade de faixa 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ZSD2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ZSD2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IF(SP_NORTE!B91="","*",SP_NORTE!B91)</f>
        <v>46059</v>
      </c>
      <c r="B72" s="83" t="str">
        <f>IF(SP_NORTE!W91="","*",SP_NORTE!W91)</f>
        <v>Oportunidade</v>
      </c>
      <c r="C72" s="83" t="str">
        <f>IF(SP_NORTE!R91="","*",SP_NORTE!R91)</f>
        <v>SP NORTE</v>
      </c>
      <c r="D72" s="83" t="str">
        <f>IF(SP_NORTE!S91="","*",SP_NORTE!S91)</f>
        <v>ZRX-ZTI</v>
      </c>
      <c r="E72" s="83" t="str">
        <f>IF(SP_NORTE!D91="","*",SP_NORTE!D91)</f>
        <v>V83</v>
      </c>
      <c r="F72" s="83" t="str">
        <f>IF(SP_NORTE!G91="","*",SP_NORTE!G91)</f>
        <v>ZIQ2</v>
      </c>
      <c r="G72" s="83" t="str">
        <f>IF(SP_NORTE!L91="","*",SP_NORTE!L91)</f>
        <v>ZRQ-ZQX</v>
      </c>
      <c r="H72" s="116">
        <f>IF(SP_NORTE!J91="","*",SP_NORTE!J91)</f>
        <v>139.19999999999999</v>
      </c>
      <c r="I72" s="113">
        <f>IF(SP_NORTE!N91="","*",SP_NORTE!N91)</f>
        <v>0.35416666666666669</v>
      </c>
      <c r="J72" s="113">
        <f>IF(SP_NORTE!O91="","*",SP_NORTE!O91)</f>
        <v>8.3333333333333329E-2</v>
      </c>
      <c r="K72" s="83" t="str">
        <f>IF(SP_NORTE!AJ91="","*",SP_NORTE!AJ91)</f>
        <v>ZIQ2</v>
      </c>
      <c r="L72" s="83" t="str">
        <f>IF(SP_NORTE!AL91="","*",SP_NORTE!AL91)</f>
        <v>ZRQ-ZQX</v>
      </c>
      <c r="M72" s="83">
        <f>IF(SP_NORTE!AO91="","*",SP_NORTE!AO91)</f>
        <v>139.19999999999999</v>
      </c>
      <c r="N72" s="83" t="str">
        <f>IF(SP_NORTE!AL91="","*",SP_NORTE!AL91)</f>
        <v>ZRQ-ZQX</v>
      </c>
      <c r="O72" s="110" t="str">
        <f>IF(SP_NORTE!BG91="","*",SP_NORTE!BG91)</f>
        <v>*</v>
      </c>
      <c r="P72" s="147" t="str">
        <f>IF($A$2=1,IF(SP_NORTE!BI91="","*",SP_NORTE!BI91),IF(SP_NORTE!BJ91="","*",SP_NORTE!BJ91))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7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1218</v>
      </c>
      <c r="C2" s="121" t="s">
        <v>995</v>
      </c>
      <c r="D2" s="76" t="s">
        <v>997</v>
      </c>
      <c r="E2" s="76" t="s">
        <v>1219</v>
      </c>
      <c r="F2" s="99" t="s">
        <v>1220</v>
      </c>
      <c r="G2" s="76" t="s">
        <v>1221</v>
      </c>
      <c r="H2" s="76" t="s">
        <v>1222</v>
      </c>
      <c r="I2" s="76" t="s">
        <v>1223</v>
      </c>
      <c r="J2" s="76" t="s">
        <v>1224</v>
      </c>
      <c r="K2" s="78" t="s">
        <v>1225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*</v>
      </c>
      <c r="E76" s="94" t="str">
        <f>IF(SP_NORTE!G79="","*",SP_NORTE!G79)</f>
        <v>*</v>
      </c>
      <c r="F76" s="100" t="str">
        <f>IF(SP_NORTE!L79="","*",SP_NORTE!L79)</f>
        <v>-</v>
      </c>
      <c r="G76" s="95" t="str">
        <f>IF(SP_NORTE!H79="","*",SP_NORTE!H79)</f>
        <v>*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*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*</v>
      </c>
      <c r="C79" s="95">
        <f>IF(SP_NORTE!B82="","*",SP_NORTE!B82)</f>
        <v>46059</v>
      </c>
      <c r="D79" s="94" t="str">
        <f>IF(SP_NORTE!D82="","*",SP_NORTE!D82)</f>
        <v>V88</v>
      </c>
      <c r="E79" s="94" t="str">
        <f>IF(SP_NORTE!G82="","*",SP_NORTE!G82)</f>
        <v>ZPN2</v>
      </c>
      <c r="F79" s="100" t="str">
        <f>IF(SP_NORTE!L82="","*",SP_NORTE!L82)</f>
        <v>ZCV-ZCT</v>
      </c>
      <c r="G79" s="95" t="str">
        <f>IF(SP_NORTE!H82="","*",SP_NORTE!H82)</f>
        <v>ZPN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*</v>
      </c>
      <c r="C80" s="95">
        <f>IF(SP_NORTE!B83="","*",SP_NORTE!B83)</f>
        <v>46059</v>
      </c>
      <c r="D80" s="94" t="str">
        <f>IF(SP_NORTE!D83="","*",SP_NORTE!D83)</f>
        <v>W48</v>
      </c>
      <c r="E80" s="94" t="str">
        <f>IF(SP_NORTE!G83="","*",SP_NORTE!G83)</f>
        <v>ZEC2</v>
      </c>
      <c r="F80" s="100" t="str">
        <f>IF(SP_NORTE!L83="","*",SP_NORTE!L83)</f>
        <v>ZEC-ZJA</v>
      </c>
      <c r="G80" s="95" t="str">
        <f>IF(SP_NORTE!H83="","*",SP_NORTE!H83)</f>
        <v>ZJA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*</v>
      </c>
      <c r="C81" s="95">
        <f>IF(SP_NORTE!B84="","*",SP_NORTE!B84)</f>
        <v>46059</v>
      </c>
      <c r="D81" s="94" t="str">
        <f>IF(SP_NORTE!D84="","*",SP_NORTE!D84)</f>
        <v>E40</v>
      </c>
      <c r="E81" s="94" t="str">
        <f>IF(SP_NORTE!G84="","*",SP_NORTE!G84)</f>
        <v>ZSD2</v>
      </c>
      <c r="F81" s="100" t="str">
        <f>IF(SP_NORTE!L84="","*",SP_NORTE!L84)</f>
        <v>ZSD-ZDP</v>
      </c>
      <c r="G81" s="95" t="str">
        <f>IF(SP_NORTE!H84="","*",SP_NORTE!H84)</f>
        <v>ZDP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*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*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*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*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*</v>
      </c>
      <c r="C86" s="95">
        <f>IF(SP_NORTE!B89="","*",SP_NORTE!B89)</f>
        <v>46059</v>
      </c>
      <c r="D86" s="94" t="str">
        <f>IF(SP_NORTE!D89="","*",SP_NORTE!D89)</f>
        <v>W97</v>
      </c>
      <c r="E86" s="94" t="str">
        <f>IF(SP_NORTE!G89="","*",SP_NORTE!G89)</f>
        <v>ZTO2</v>
      </c>
      <c r="F86" s="100" t="str">
        <f>IF(SP_NORTE!L89="","*",SP_NORTE!L89)</f>
        <v>ZTO-ZEM</v>
      </c>
      <c r="G86" s="95" t="str">
        <f>IF(SP_NORTE!H89="","*",SP_NORTE!H89)</f>
        <v>ZEM</v>
      </c>
      <c r="H86" s="95" t="str">
        <f>IF(SP_NORTE!AA89="","*",SP_NORTE!AA89)</f>
        <v>ESCALA</v>
      </c>
      <c r="I86" s="95" t="str">
        <f>IF(SP_NORTE!AB89="","*",SP_NORTE!AB89)</f>
        <v>*</v>
      </c>
      <c r="J86" s="96" t="str">
        <f>IF(SP_NORTE!Z89="","*",SP_NORTE!Z89)</f>
        <v xml:space="preserve">Juninho - De ZRX até ZEM escala </v>
      </c>
      <c r="K86" s="97" t="str">
        <f>IF(SP_NORTE!AC89="","*",SP_NORTE!AC89)</f>
        <v>*</v>
      </c>
    </row>
    <row r="87" spans="2:11" hidden="1">
      <c r="B87" s="94" t="str">
        <f>IF(SP_NORTE!X91="","*",SP_NORTE!X91)</f>
        <v>*</v>
      </c>
      <c r="C87" s="95">
        <f>IF(SP_NORTE!B91="","*",SP_NORTE!B91)</f>
        <v>46059</v>
      </c>
      <c r="D87" s="94" t="str">
        <f>IF(SP_NORTE!D91="","*",SP_NORTE!D91)</f>
        <v>V83</v>
      </c>
      <c r="E87" s="94" t="str">
        <f>IF(SP_NORTE!G91="","*",SP_NORTE!G91)</f>
        <v>ZIQ2</v>
      </c>
      <c r="F87" s="100" t="str">
        <f>IF(SP_NORTE!L91="","*",SP_NORTE!L91)</f>
        <v>ZRQ-ZQX</v>
      </c>
      <c r="G87" s="95" t="str">
        <f>IF(SP_NORTE!H91="","*",SP_NORTE!H91)</f>
        <v>ZIQ</v>
      </c>
      <c r="H87" s="95" t="str">
        <f>IF(SP_NORTE!AA91="","*",SP_NORTE!AA91)</f>
        <v>*</v>
      </c>
      <c r="I87" s="95" t="str">
        <f>IF(SP_NORTE!AB91="","*",SP_NORTE!AB91)</f>
        <v>*</v>
      </c>
      <c r="J87" s="96" t="str">
        <f>IF(SP_NORTE!Z91="","*",SP_NORTE!Z91)</f>
        <v>*</v>
      </c>
      <c r="K87" s="97" t="str">
        <f>IF(SP_NORTE!AC91="","*",SP_NORTE!AC91)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IF(SP_NORTE!X92="","*",SP_NORTE!X92)</f>
        <v>*</v>
      </c>
      <c r="C89" s="95" t="str">
        <f>IF(SP_NORTE!B92="","*",SP_NORTE!B92)</f>
        <v>*</v>
      </c>
      <c r="D89" s="94" t="str">
        <f>IF(SP_NORTE!D92="","*",SP_NORTE!D92)</f>
        <v>*</v>
      </c>
      <c r="E89" s="94" t="str">
        <f>IF(SP_NORTE!G92="","*",SP_NORTE!G92)</f>
        <v>*</v>
      </c>
      <c r="F89" s="100" t="str">
        <f>IF(SP_NORTE!L92="","*",SP_NORTE!L92)</f>
        <v>-</v>
      </c>
      <c r="G89" s="95" t="str">
        <f>IF(SP_NORTE!H92="","*",SP_NORTE!H92)</f>
        <v>*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2026-02-05T12:43:51Z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