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02" documentId="120_S{118792C3-22EF-5104-A093-F22BFE3913F3}" xr6:coauthVersionLast="47" xr6:coauthVersionMax="47" xr10:uidLastSave="{F02464BA-2221-421C-ACA2-1B43E50C350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 s="1"/>
  <c r="M52" i="1" a="1"/>
  <c r="M52" i="1" s="1"/>
  <c r="N51" i="1" a="1"/>
  <c r="N51" i="1" s="1"/>
  <c r="M51" i="1" a="1"/>
  <c r="M51" i="1" s="1"/>
  <c r="N57" i="1" a="1"/>
  <c r="N57" i="1" s="1"/>
  <c r="M57" i="1" a="1"/>
  <c r="M57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K46" i="15"/>
  <c r="L46" i="15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K47" i="15"/>
  <c r="L47" i="15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8" i="15"/>
  <c r="L48" i="15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L51" i="15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L52" i="15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3" i="15"/>
  <c r="L53" i="15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AJ74" i="1"/>
  <c r="AK74" i="1"/>
  <c r="K67" i="10" s="1"/>
  <c r="AL74" i="1"/>
  <c r="AO74" i="1"/>
  <c r="AP74" i="1"/>
  <c r="M67" i="10" s="1"/>
  <c r="AQ74" i="1"/>
  <c r="AY74" i="1"/>
  <c r="BB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AP76" i="1"/>
  <c r="M69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 s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E97" i="1" s="1" a="1"/>
  <c r="BE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AP100" i="1"/>
  <c r="M93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E106" i="1" s="1" a="1"/>
  <c r="BE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AP110" i="1"/>
  <c r="M103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5" i="1" l="1" a="1"/>
  <c r="BC115" i="1" s="1"/>
  <c r="BD91" i="1" a="1"/>
  <c r="BD91" i="1" s="1"/>
  <c r="BD87" i="1" a="1"/>
  <c r="BD87" i="1" s="1"/>
  <c r="BC83" i="1" a="1"/>
  <c r="BC83" i="1" s="1"/>
  <c r="BC79" i="1" a="1"/>
  <c r="BC79" i="1" s="1"/>
  <c r="BC76" i="1" a="1"/>
  <c r="BC76" i="1" s="1"/>
  <c r="BC74" i="1" a="1"/>
  <c r="BC74" i="1" s="1"/>
  <c r="L61" i="15"/>
  <c r="AN74" i="1"/>
  <c r="BE115" i="1" a="1"/>
  <c r="BE115" i="1" s="1"/>
  <c r="BC94" i="1" a="1"/>
  <c r="BC94" i="1" s="1"/>
  <c r="BE87" i="1" a="1"/>
  <c r="BE87" i="1" s="1"/>
  <c r="BE83" i="1" a="1"/>
  <c r="BE83" i="1" s="1"/>
  <c r="BD74" i="1" a="1"/>
  <c r="BD74" i="1" s="1"/>
  <c r="BD89" i="1" a="1"/>
  <c r="BD89" i="1" s="1"/>
  <c r="BE74" i="1" a="1"/>
  <c r="BE74" i="1" s="1"/>
  <c r="AN718" i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<sst xmlns="http://schemas.openxmlformats.org/spreadsheetml/2006/main" count="3218" uniqueCount="1142">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</sst>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0" headerRowBorderDxfId="228" tableBorderDxfId="229" totalsRowBorderDxfId="22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H43" activePane="topRight" state="frozen"/>
      <selection pane="topRight" activeCell="J56" sqref="J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924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925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926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927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928</v>
      </c>
      <c r="BK38" s="17" t="s">
        <v>928</v>
      </c>
      <c r="BL38" s="16"/>
      <c r="BM38" s="133" t="s">
        <v>833</v>
      </c>
      <c r="BN38" s="133" t="s">
        <v>873</v>
      </c>
      <c r="BO38" s="133" t="s">
        <v>929</v>
      </c>
      <c r="BP38" s="17" t="s">
        <v>928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930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931</v>
      </c>
      <c r="BK39" s="17" t="s">
        <v>932</v>
      </c>
      <c r="BL39" s="16"/>
      <c r="BM39" s="133" t="s">
        <v>878</v>
      </c>
      <c r="BN39" s="133" t="s">
        <v>879</v>
      </c>
      <c r="BO39" s="133" t="s">
        <v>923</v>
      </c>
      <c r="BP39" s="17" t="s">
        <v>932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IF(D40="","*",IFERROR(IF(ISODD(COUNT(AS40:AX1037)),"ERRO",SUM((AT40-AS40),(AV40-AU40),(AX40-AW40))),"ERRO"))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933</v>
      </c>
      <c r="BK40" s="17" t="s">
        <v>933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935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936</v>
      </c>
      <c r="BK42" s="17" t="s">
        <v>936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936</v>
      </c>
      <c r="BK43" s="17" t="s">
        <v>936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937</v>
      </c>
      <c r="J44" s="108">
        <v>70</v>
      </c>
      <c r="K44" s="108">
        <v>168</v>
      </c>
      <c r="L44" s="108" t="s">
        <v>384</v>
      </c>
      <c r="M44" s="130" t="s">
        <v>938</v>
      </c>
      <c r="N44" s="130" t="s">
        <v>939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940</v>
      </c>
      <c r="BK44" s="17" t="s">
        <v>941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942</v>
      </c>
      <c r="BK45" s="17" t="s">
        <v>942</v>
      </c>
      <c r="BL45" s="16"/>
      <c r="BM45" s="133" t="s">
        <v>854</v>
      </c>
      <c r="BN45" s="133" t="s">
        <v>855</v>
      </c>
      <c r="BO45" s="133" t="s">
        <v>943</v>
      </c>
      <c r="BP45" s="17" t="s">
        <v>942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 ht="14.45" hidden="1">
      <c r="A50" s="47" t="str">
        <f t="shared" si="2"/>
        <v>V9746085</v>
      </c>
      <c r="B50" s="105">
        <v>46085</v>
      </c>
      <c r="C50" s="138">
        <f>IF(BS_CONTROLE[[#This Row],[DATA]]="","",WEEKNUM(BS_CONTROLE[[#This Row],[DATA]]))</f>
        <v>10</v>
      </c>
      <c r="D50" s="188" t="s">
        <v>606</v>
      </c>
      <c r="E50" s="189">
        <v>386</v>
      </c>
      <c r="F50" s="190" t="s">
        <v>407</v>
      </c>
      <c r="G50" s="146" t="str">
        <f>IF(D50="","*",VLOOKUP(F50,BS_ATIVIDADE[],3,FALSE))</f>
        <v>DETECÇÃO</v>
      </c>
      <c r="H50" s="109" t="s">
        <v>58</v>
      </c>
      <c r="I50" s="109" t="s">
        <v>46</v>
      </c>
      <c r="J50" s="108">
        <v>73</v>
      </c>
      <c r="K50" s="108">
        <v>339</v>
      </c>
      <c r="L50" s="108">
        <v>306</v>
      </c>
      <c r="M50" s="130" t="s">
        <v>945</v>
      </c>
      <c r="N50" s="130" t="s">
        <v>946</v>
      </c>
      <c r="O50" s="109">
        <v>0.35416666666666669</v>
      </c>
      <c r="P50" s="109">
        <v>4.1666666666666664E-2</v>
      </c>
      <c r="Q50" s="108">
        <v>30</v>
      </c>
      <c r="R50" s="10" t="str">
        <f>IFERROR(_xlfn.XLOOKUP(F50, BS_ATIVIDADE[ATIVIDADE],BS_ATIVIDADE[UNIDADE] ), "*")</f>
        <v>KM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823</v>
      </c>
      <c r="W50" s="155" t="s">
        <v>859</v>
      </c>
      <c r="X50" s="107" t="s">
        <v>825</v>
      </c>
      <c r="Y50" s="132"/>
      <c r="Z50" s="107"/>
      <c r="AA50" s="108"/>
      <c r="AB50" s="106"/>
      <c r="AC50" s="156"/>
      <c r="AD50" s="110"/>
      <c r="AE50" s="108">
        <v>6527</v>
      </c>
      <c r="AF50" s="108"/>
      <c r="AG50" s="108"/>
      <c r="AH50" s="15"/>
      <c r="AI50" s="129" t="str">
        <f>IF(BS_CONTROLE[[#This Row],[Atividade]]=0, "-", BS_CONTROLE[[#This Row],[Atividade]])</f>
        <v>DETECÇÃO - ULTRASSOM - SPERRY</v>
      </c>
      <c r="AJ50" s="9" t="str">
        <f>IF(BS_CONTROLE[[#This Row],[Atividade]]=0, "-", BS_CONTROLE[[#This Row],[Atividade]])</f>
        <v>DETECÇÃO - ULTRASSOM - SPERRY</v>
      </c>
      <c r="AK50" s="31" t="str">
        <f>BS_CONTROLE[[#This Row],[Local - Partida]]</f>
        <v>ZFN</v>
      </c>
      <c r="AL50" s="31" t="str">
        <f>BS_CONTROLE[[#This Row],[Local - Encerramento]]</f>
        <v>ZVP</v>
      </c>
      <c r="AM50" s="108" t="str">
        <f>IF(BS_CONTROLE[[#This Row],[Entre - Estações]]=0, "-", BS_CONTROLE[[#This Row],[Entre - Estações]])</f>
        <v>ZFN-ZVP</v>
      </c>
      <c r="AN50" s="108" t="str">
        <f>IF(BS_CONTROLE[[#This Row],[SB]]=0, "-", BS_CONTROLE[[#This Row],[SB]])</f>
        <v>ZFNZVP</v>
      </c>
      <c r="AO50" s="108">
        <f>IF(BS_CONTROLE[[#This Row],[SUB]]=0, "-", BS_CONTROLE[[#This Row],[SUB]])</f>
        <v>73</v>
      </c>
      <c r="AP50" s="108">
        <f>BS_CONTROLE[[#This Row],[KM - Inicio]]</f>
        <v>339</v>
      </c>
      <c r="AQ50" s="108">
        <f>BS_CONTROLE[[#This Row],[KM - Inicio]]</f>
        <v>339</v>
      </c>
      <c r="AR50" s="111"/>
      <c r="AS50" s="111"/>
      <c r="AT50" s="111"/>
      <c r="AU50" s="139"/>
      <c r="AV50" s="139"/>
      <c r="AW50" s="14"/>
      <c r="AX50" s="14"/>
      <c r="AY50" s="186">
        <f t="shared" si="8"/>
        <v>0</v>
      </c>
      <c r="AZ50" s="157"/>
      <c r="BA50" s="112"/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7"/>
        <v/>
      </c>
    </row>
    <row r="51" spans="1:72" ht="14.45" hidden="1">
      <c r="A51" s="47" t="str">
        <f t="shared" si="2"/>
        <v>JOSUEL (TP-697)46085</v>
      </c>
      <c r="B51" s="105">
        <v>46085</v>
      </c>
      <c r="C51" s="138">
        <f>IF(BS_CONTROLE[[#This Row],[DATA]]="","",WEEKNUM(BS_CONTROLE[[#This Row],[DATA]]))</f>
        <v>10</v>
      </c>
      <c r="D51" s="202" t="s">
        <v>875</v>
      </c>
      <c r="E51" s="203"/>
      <c r="F51" s="204" t="s">
        <v>566</v>
      </c>
      <c r="G51" s="146" t="str">
        <f>IF(D51="","*",VLOOKUP(F51,BS_ATIVIDADE[],3,FALSE))</f>
        <v>SOLDA</v>
      </c>
      <c r="H51" s="205" t="s">
        <v>384</v>
      </c>
      <c r="I51" s="205" t="s">
        <v>384</v>
      </c>
      <c r="J51" s="130">
        <v>73</v>
      </c>
      <c r="K51" s="130">
        <v>313.2</v>
      </c>
      <c r="L51" s="108" t="s">
        <v>384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1" s="109">
        <v>0.39583333333333331</v>
      </c>
      <c r="P51" s="109">
        <v>6.25E-2</v>
      </c>
      <c r="Q51" s="108">
        <v>1</v>
      </c>
      <c r="R51" s="10" t="str">
        <f>IFERROR(_xlfn.XLOOKUP(F51, BS_ATIVIDADE[ATIVIDADE],BS_ATIVIDADE[UNIDADE] ), "*")</f>
        <v>Nº DE SOLDA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920</v>
      </c>
      <c r="W51" s="155" t="s">
        <v>867</v>
      </c>
      <c r="X51" s="107" t="s">
        <v>825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PDM - SOLDA</v>
      </c>
      <c r="AJ51" s="9" t="str">
        <f>IF(BS_CONTROLE[[#This Row],[Atividade]]=0, "-", BS_CONTROLE[[#This Row],[Atividade]])</f>
        <v>PDM - SOLDA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8" t="str">
        <f>IF(BS_CONTROLE[[#This Row],[Entre - Estações]]=0, "-", BS_CONTROLE[[#This Row],[Entre - Estações]])</f>
        <v>ZVP-ZGI</v>
      </c>
      <c r="AN51" s="108" t="str">
        <f>IF(BS_CONTROLE[[#This Row],[SB]]=0, "-", BS_CONTROLE[[#This Row],[SB]])</f>
        <v>312ZGI</v>
      </c>
      <c r="AO51" s="108">
        <f>IF(BS_CONTROLE[[#This Row],[SUB]]=0, "-", BS_CONTROLE[[#This Row],[SUB]])</f>
        <v>73</v>
      </c>
      <c r="AP51" s="108">
        <f>BS_CONTROLE[[#This Row],[KM - Inicio]]</f>
        <v>313.2</v>
      </c>
      <c r="AQ51" s="108">
        <f>BS_CONTROLE[[#This Row],[KM - Inicio]]</f>
        <v>313.2</v>
      </c>
      <c r="AR51" s="111"/>
      <c r="AS51" s="111"/>
      <c r="AT51" s="111"/>
      <c r="AU51" s="139"/>
      <c r="AV51" s="139"/>
      <c r="AW51" s="14"/>
      <c r="AX51" s="14"/>
      <c r="AY51" s="186">
        <f t="shared" si="8"/>
        <v>0</v>
      </c>
      <c r="AZ51" s="157"/>
      <c r="BA51" s="112"/>
      <c r="BB51" s="10" t="str">
        <f>IFERROR(_xlfn.XLOOKUP(AI51, BS_ATIVIDADE[ATIVIDADE],BS_ATIVIDADE[UNIDADE] ), "*")</f>
        <v>Nº DE SOLDA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>V8846085</v>
      </c>
      <c r="B52" s="105">
        <v>46085</v>
      </c>
      <c r="C52" s="138">
        <f>IF(BS_CONTROLE[[#This Row],[DATA]]="","",WEEKNUM(BS_CONTROLE[[#This Row],[DATA]]))</f>
        <v>10</v>
      </c>
      <c r="D52" s="188" t="s">
        <v>590</v>
      </c>
      <c r="E52" s="189">
        <v>367</v>
      </c>
      <c r="F52" s="190" t="s">
        <v>489</v>
      </c>
      <c r="G52" s="146" t="str">
        <f>IF(D52="","*",VLOOKUP(F52,BS_ATIVIDADE[],3,FALSE))</f>
        <v>MECANIZAÇÃO - SOCADORA</v>
      </c>
      <c r="H52" s="109" t="s">
        <v>43</v>
      </c>
      <c r="I52" s="109" t="s">
        <v>41</v>
      </c>
      <c r="J52" s="108">
        <v>73</v>
      </c>
      <c r="K52" s="108">
        <v>309</v>
      </c>
      <c r="L52" s="108">
        <v>307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2" s="109">
        <v>0.35416666666666669</v>
      </c>
      <c r="P52" s="109">
        <v>8.3333333333333329E-2</v>
      </c>
      <c r="Q52" s="108">
        <v>1020</v>
      </c>
      <c r="R52" s="10" t="str">
        <f>IFERROR(_xlfn.XLOOKUP(F52, BS_ATIVIDADE[ATIVIDADE],BS_ATIVIDADE[UNIDADE] ), "*")</f>
        <v>M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828</v>
      </c>
      <c r="W52" s="155" t="s">
        <v>829</v>
      </c>
      <c r="X52" s="107" t="s">
        <v>862</v>
      </c>
      <c r="Y52" s="132"/>
      <c r="Z52" s="107"/>
      <c r="AA52" s="108">
        <v>1</v>
      </c>
      <c r="AB52" s="106" t="s">
        <v>830</v>
      </c>
      <c r="AC52" s="156" t="s">
        <v>831</v>
      </c>
      <c r="AD52" s="110">
        <v>0.29166666666666669</v>
      </c>
      <c r="AE52" s="108">
        <v>6214</v>
      </c>
      <c r="AF52" s="108">
        <v>6238</v>
      </c>
      <c r="AG52" s="108" t="s">
        <v>384</v>
      </c>
      <c r="AH52" s="15"/>
      <c r="AI52" s="129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ZDP2</v>
      </c>
      <c r="AL52" s="31" t="str">
        <f>BS_CONTROLE[[#This Row],[Local - Encerramento]]</f>
        <v>ZDP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ZVP312</v>
      </c>
      <c r="AO52" s="108">
        <f>IF(BS_CONTROLE[[#This Row],[SUB]]=0, "-", BS_CONTROLE[[#This Row],[SUB]])</f>
        <v>73</v>
      </c>
      <c r="AP52" s="108">
        <f>BS_CONTROLE[[#This Row],[KM - Inicio]]</f>
        <v>309</v>
      </c>
      <c r="AQ52" s="108">
        <f>BS_CONTROLE[[#This Row],[KM - Inicio]]</f>
        <v>309</v>
      </c>
      <c r="AR52" s="111"/>
      <c r="AS52" s="111"/>
      <c r="AT52" s="111"/>
      <c r="AU52" s="139"/>
      <c r="AV52" s="139"/>
      <c r="AW52" s="14"/>
      <c r="AX52" s="14"/>
      <c r="AY52" s="186">
        <f t="shared" si="8"/>
        <v>0</v>
      </c>
      <c r="AZ52" s="157"/>
      <c r="BA52" s="112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7"/>
        <v/>
      </c>
    </row>
    <row r="53" spans="1:72" ht="14.45" hidden="1">
      <c r="A53" s="47" t="str">
        <f t="shared" si="2"/>
        <v>PEDRO (TP-696)46085</v>
      </c>
      <c r="B53" s="105">
        <v>46085</v>
      </c>
      <c r="C53" s="138">
        <f>IF(BS_CONTROLE[[#This Row],[DATA]]="","",WEEKNUM(BS_CONTROLE[[#This Row],[DATA]]))</f>
        <v>10</v>
      </c>
      <c r="D53" s="107" t="s">
        <v>705</v>
      </c>
      <c r="E53" s="165">
        <v>40</v>
      </c>
      <c r="F53" s="129" t="s">
        <v>566</v>
      </c>
      <c r="G53" s="146" t="str">
        <f>IF(D53="","*",VLOOKUP(F53,BS_ATIVIDADE[],3,FALSE))</f>
        <v>SOLDA</v>
      </c>
      <c r="H53" s="109" t="s">
        <v>384</v>
      </c>
      <c r="I53" s="109" t="s">
        <v>384</v>
      </c>
      <c r="J53" s="108">
        <v>73</v>
      </c>
      <c r="K53" s="108">
        <v>169.6</v>
      </c>
      <c r="L53" s="108" t="s">
        <v>384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3" s="109">
        <v>0.375</v>
      </c>
      <c r="P53" s="109">
        <v>6.25E-2</v>
      </c>
      <c r="Q53" s="108">
        <v>1</v>
      </c>
      <c r="R53" s="10" t="str">
        <f>IFERROR(_xlfn.XLOOKUP(F53, BS_ATIVIDADE[ATIVIDADE],BS_ATIVIDADE[UNIDADE] ), "*")</f>
        <v>Nº DE SOLDA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866</v>
      </c>
      <c r="W53" s="155" t="s">
        <v>867</v>
      </c>
      <c r="X53" s="107" t="s">
        <v>825</v>
      </c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PDM - SOLDA</v>
      </c>
      <c r="AJ53" s="9" t="str">
        <f>IF(BS_CONTROLE[[#This Row],[Atividade]]=0, "-", BS_CONTROLE[[#This Row],[Atividade]])</f>
        <v>PDM - SOLDA</v>
      </c>
      <c r="AK53" s="31" t="str">
        <f>BS_CONTROLE[[#This Row],[Local - Partida]]</f>
        <v>-</v>
      </c>
      <c r="AL53" s="31" t="str">
        <f>BS_CONTROLE[[#This Row],[Local - Encerramento]]</f>
        <v>-</v>
      </c>
      <c r="AM53" s="108" t="str">
        <f>IF(BS_CONTROLE[[#This Row],[Entre - Estações]]=0, "-", BS_CONTROLE[[#This Row],[Entre - Estações]])</f>
        <v>ZUC-ZCG</v>
      </c>
      <c r="AN53" s="108" t="str">
        <f>IF(BS_CONTROLE[[#This Row],[SB]]=0, "-", BS_CONTROLE[[#This Row],[SB]])</f>
        <v>ZUC173</v>
      </c>
      <c r="AO53" s="108">
        <f>IF(BS_CONTROLE[[#This Row],[SUB]]=0, "-", BS_CONTROLE[[#This Row],[SUB]])</f>
        <v>73</v>
      </c>
      <c r="AP53" s="108">
        <f>BS_CONTROLE[[#This Row],[KM - Inicio]]</f>
        <v>169.6</v>
      </c>
      <c r="AQ53" s="108">
        <f>BS_CONTROLE[[#This Row],[KM - Inicio]]</f>
        <v>169.6</v>
      </c>
      <c r="AR53" s="111"/>
      <c r="AS53" s="111"/>
      <c r="AT53" s="111"/>
      <c r="AU53" s="139"/>
      <c r="AV53" s="139"/>
      <c r="AW53" s="14"/>
      <c r="AX53" s="14"/>
      <c r="AY53" s="186">
        <f t="shared" si="8"/>
        <v>0</v>
      </c>
      <c r="AZ53" s="157"/>
      <c r="BA53" s="112"/>
      <c r="BB53" s="10" t="str">
        <f>IFERROR(_xlfn.XLOOKUP(AI53, BS_ATIVIDADE[ATIVIDADE],BS_ATIVIDADE[UNIDADE] ), "*")</f>
        <v>Nº DE SOLDA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>MAURO TP-868)46085</v>
      </c>
      <c r="B55" s="105">
        <v>46085</v>
      </c>
      <c r="C55" s="138">
        <f>IF(BS_CONTROLE[[#This Row],[DATA]]="","",WEEKNUM(BS_CONTROLE[[#This Row],[DATA]]))</f>
        <v>10</v>
      </c>
      <c r="D55" s="191" t="s">
        <v>702</v>
      </c>
      <c r="E55" s="189"/>
      <c r="F55" s="192" t="s">
        <v>517</v>
      </c>
      <c r="G55" s="146" t="str">
        <f>IF(D55="","*",VLOOKUP(F55,BS_ATIVIDADE[],3,FALSE))</f>
        <v>MODERNIZAÇÃO</v>
      </c>
      <c r="H55" s="109" t="s">
        <v>384</v>
      </c>
      <c r="I55" s="109" t="s">
        <v>384</v>
      </c>
      <c r="J55" s="108">
        <v>73</v>
      </c>
      <c r="K55" s="108">
        <v>42.3</v>
      </c>
      <c r="L55" s="108" t="s">
        <v>384</v>
      </c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5" s="130" t="s">
        <v>166</v>
      </c>
      <c r="O55" s="109">
        <v>0.33333333333333331</v>
      </c>
      <c r="P55" s="109">
        <v>6.25E-2</v>
      </c>
      <c r="Q55" s="108">
        <v>1</v>
      </c>
      <c r="R55" s="10" t="str">
        <f>IFERROR(_xlfn.XLOOKUP(F55, BS_ATIVIDADE[ATIVIDADE],BS_ATIVIDADE[UNIDADE] ), "*")</f>
        <v>Nº DE SOLDA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889</v>
      </c>
      <c r="W55" s="155" t="s">
        <v>867</v>
      </c>
      <c r="X55" s="107" t="s">
        <v>825</v>
      </c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MODERNIZAÇÃO - SOLDA</v>
      </c>
      <c r="AJ55" s="9" t="str">
        <f>IF(BS_CONTROLE[[#This Row],[Atividade]]=0, "-", BS_CONTROLE[[#This Row],[Atividade]])</f>
        <v>MODERNIZAÇÃO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8" t="str">
        <f>IF(BS_CONTROLE[[#This Row],[Entre - Estações]]=0, "-", BS_CONTROLE[[#This Row],[Entre - Estações]])</f>
        <v>ZDG-PAT</v>
      </c>
      <c r="AN55" s="108" t="str">
        <f>IF(BS_CONTROLE[[#This Row],[SB]]=0, "-", BS_CONTROLE[[#This Row],[SB]])</f>
        <v>ZMA1</v>
      </c>
      <c r="AO55" s="108">
        <f>IF(BS_CONTROLE[[#This Row],[SUB]]=0, "-", BS_CONTROLE[[#This Row],[SUB]])</f>
        <v>73</v>
      </c>
      <c r="AP55" s="108">
        <f>BS_CONTROLE[[#This Row],[KM - Inicio]]</f>
        <v>42.3</v>
      </c>
      <c r="AQ55" s="108">
        <f>BS_CONTROLE[[#This Row],[KM - Inicio]]</f>
        <v>42.3</v>
      </c>
      <c r="AR55" s="111"/>
      <c r="AS55" s="111"/>
      <c r="AT55" s="111"/>
      <c r="AU55" s="139"/>
      <c r="AV55" s="139"/>
      <c r="AW55" s="14"/>
      <c r="AX55" s="14"/>
      <c r="AY55" s="186">
        <f t="shared" si="8"/>
        <v>0</v>
      </c>
      <c r="AZ55" s="157"/>
      <c r="BA55" s="112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7"/>
        <v/>
      </c>
    </row>
    <row r="56" spans="1:72" ht="14.45" hidden="1">
      <c r="A56" s="47" t="str">
        <f t="shared" si="2"/>
        <v>WAGNER (TP-58)46085</v>
      </c>
      <c r="B56" s="105">
        <v>46085</v>
      </c>
      <c r="C56" s="138">
        <f>IF(BS_CONTROLE[[#This Row],[DATA]]="","",WEEKNUM(BS_CONTROLE[[#This Row],[DATA]]))</f>
        <v>10</v>
      </c>
      <c r="D56" s="191" t="s">
        <v>721</v>
      </c>
      <c r="E56" s="189"/>
      <c r="F56" s="192" t="s">
        <v>517</v>
      </c>
      <c r="G56" s="146" t="str">
        <f>IF(D56="","*",VLOOKUP(F56,BS_ATIVIDADE[],3,FALSE))</f>
        <v>MODERNIZAÇÃO</v>
      </c>
      <c r="H56" s="109" t="s">
        <v>384</v>
      </c>
      <c r="I56" s="109" t="s">
        <v>384</v>
      </c>
      <c r="J56" s="108">
        <v>73</v>
      </c>
      <c r="K56" s="108">
        <v>41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56" s="130" t="s">
        <v>166</v>
      </c>
      <c r="O56" s="109">
        <v>0.33333333333333331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889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MODERNIZAÇÃO - SOLDA</v>
      </c>
      <c r="AJ56" s="9" t="str">
        <f>IF(BS_CONTROLE[[#This Row],[Atividade]]=0, "-", BS_CONTROLE[[#This Row],[Atividade]])</f>
        <v>MODERNIZAÇÃO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ZMA</v>
      </c>
      <c r="AN56" s="108" t="str">
        <f>IF(BS_CONTROLE[[#This Row],[SB]]=0, "-", BS_CONTROLE[[#This Row],[SB]])</f>
        <v>ZMA1</v>
      </c>
      <c r="AO56" s="108">
        <f>IF(BS_CONTROLE[[#This Row],[SUB]]=0, "-", BS_CONTROLE[[#This Row],[SUB]])</f>
        <v>73</v>
      </c>
      <c r="AP56" s="108">
        <f>BS_CONTROLE[[#This Row],[KM - Inicio]]</f>
        <v>41</v>
      </c>
      <c r="AQ56" s="108">
        <f>BS_CONTROLE[[#This Row],[KM - Inicio]]</f>
        <v>41</v>
      </c>
      <c r="AR56" s="111"/>
      <c r="AS56" s="111"/>
      <c r="AT56" s="111"/>
      <c r="AU56" s="139"/>
      <c r="AV56" s="139"/>
      <c r="AW56" s="14"/>
      <c r="AX56" s="14"/>
      <c r="AY56" s="186">
        <f t="shared" si="8"/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7"/>
        <v/>
      </c>
    </row>
    <row r="57" spans="1:72" ht="14.45" hidden="1">
      <c r="A57" s="47" t="str">
        <f t="shared" si="2"/>
        <v>CARLOS (TP-722)46085</v>
      </c>
      <c r="B57" s="105">
        <v>46085</v>
      </c>
      <c r="C57" s="138">
        <f>IF(BS_CONTROLE[[#This Row],[DATA]]="","",WEEKNUM(BS_CONTROLE[[#This Row],[DATA]]))</f>
        <v>10</v>
      </c>
      <c r="D57" s="196" t="s">
        <v>648</v>
      </c>
      <c r="E57" s="189">
        <v>282</v>
      </c>
      <c r="F57" s="197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70</v>
      </c>
      <c r="K57" s="108">
        <v>157.69999999999999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" s="108" t="s">
        <v>896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ZOX</v>
      </c>
      <c r="AN57" s="108" t="str">
        <f>IF(BS_CONTROLE[[#This Row],[SB]]=0, "-", BS_CONTROLE[[#This Row],[SB]])</f>
        <v>ZOX1</v>
      </c>
      <c r="AO57" s="108">
        <f>IF(BS_CONTROLE[[#This Row],[SUB]]=0, "-", BS_CONTROLE[[#This Row],[SUB]])</f>
        <v>70</v>
      </c>
      <c r="AP57" s="108">
        <f>BS_CONTROLE[[#This Row],[KM - Inicio]]</f>
        <v>157.69999999999999</v>
      </c>
      <c r="AQ57" s="108">
        <f>BS_CONTROLE[[#This Row],[KM - Inicio]]</f>
        <v>157.69999999999999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1:Z51 Z50 Y53:Z1008">
    <cfRule type="cellIs" dxfId="216" priority="54006" operator="equal">
      <formula>"OPORTUNIDADE"</formula>
    </cfRule>
  </conditionalFormatting>
  <conditionalFormatting sqref="Y6:Z7 Y14:Z15 Y20:Z28 Z16 Y30:Z31 Z34:Z35 Z40:Z45 Y47:Z48 Y51:Z51 Z50 Y53:Z1008">
    <cfRule type="cellIs" dxfId="215" priority="11592" operator="equal">
      <formula>"NÃO"</formula>
    </cfRule>
    <cfRule type="cellIs" dxfId="214" priority="11593" operator="equal">
      <formula>"SIM"</formula>
    </cfRule>
  </conditionalFormatting>
  <conditionalFormatting sqref="AZ6:AZ1008">
    <cfRule type="expression" dxfId="213" priority="54048">
      <formula>#REF!=1</formula>
    </cfRule>
  </conditionalFormatting>
  <conditionalFormatting sqref="U6:U1008 AY6:AY1008 BE6:BE1008">
    <cfRule type="cellIs" dxfId="212" priority="54032" operator="equal">
      <formula>"ERRO"</formula>
    </cfRule>
  </conditionalFormatting>
  <conditionalFormatting sqref="BQ6:BQ1008">
    <cfRule type="cellIs" dxfId="211" priority="54027" operator="equal">
      <formula>"Produção e Intervalo"</formula>
    </cfRule>
    <cfRule type="cellIs" dxfId="210" priority="54028" operator="equal">
      <formula>"Aderente"</formula>
    </cfRule>
    <cfRule type="cellIs" dxfId="209" priority="54029" operator="equal">
      <formula>"Intervalo"</formula>
    </cfRule>
    <cfRule type="cellIs" dxfId="208" priority="54030" operator="equal">
      <formula>"Produção"</formula>
    </cfRule>
    <cfRule type="cellIs" dxfId="207" priority="54031" operator="equal">
      <formula>"ERRO"</formula>
    </cfRule>
  </conditionalFormatting>
  <conditionalFormatting sqref="BR6:BS1008">
    <cfRule type="cellIs" dxfId="206" priority="54009" operator="equal">
      <formula>"*"</formula>
    </cfRule>
    <cfRule type="cellIs" dxfId="205" priority="54010" operator="greaterThanOrEqual">
      <formula>1</formula>
    </cfRule>
    <cfRule type="cellIs" dxfId="204" priority="54011" operator="lessThan">
      <formula>1</formula>
    </cfRule>
  </conditionalFormatting>
  <conditionalFormatting sqref="Y8:Z13">
    <cfRule type="cellIs" dxfId="203" priority="135" operator="equal">
      <formula>"OPORTUNIDADE"</formula>
    </cfRule>
  </conditionalFormatting>
  <conditionalFormatting sqref="Y8:Z13">
    <cfRule type="cellIs" dxfId="202" priority="133" operator="equal">
      <formula>"NÃO"</formula>
    </cfRule>
    <cfRule type="cellIs" dxfId="201" priority="134" operator="equal">
      <formula>"SIM"</formula>
    </cfRule>
  </conditionalFormatting>
  <conditionalFormatting sqref="Y17:Z18">
    <cfRule type="cellIs" dxfId="200" priority="132" operator="equal">
      <formula>"OPORTUNIDADE"</formula>
    </cfRule>
  </conditionalFormatting>
  <conditionalFormatting sqref="Y17:Z18">
    <cfRule type="cellIs" dxfId="199" priority="130" operator="equal">
      <formula>"NÃO"</formula>
    </cfRule>
    <cfRule type="cellIs" dxfId="198" priority="131" operator="equal">
      <formula>"SIM"</formula>
    </cfRule>
  </conditionalFormatting>
  <conditionalFormatting sqref="BJ8:BJ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7" priority="118" operator="equal">
      <formula>"OPORTUNIDADE"</formula>
    </cfRule>
  </conditionalFormatting>
  <conditionalFormatting sqref="Y19:Z19">
    <cfRule type="cellIs" dxfId="196" priority="116" operator="equal">
      <formula>"NÃO"</formula>
    </cfRule>
    <cfRule type="cellIs" dxfId="195" priority="117" operator="equal">
      <formula>"SIM"</formula>
    </cfRule>
  </conditionalFormatting>
  <conditionalFormatting sqref="Z29">
    <cfRule type="cellIs" dxfId="194" priority="115" operator="equal">
      <formula>"OPORTUNIDADE"</formula>
    </cfRule>
  </conditionalFormatting>
  <conditionalFormatting sqref="Z29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BP1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1" priority="106" operator="equal">
      <formula>"OPORTUNIDADE"</formula>
    </cfRule>
  </conditionalFormatting>
  <conditionalFormatting sqref="Y16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BK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8" priority="89" operator="equal">
      <formula>"OPORTUNIDADE"</formula>
    </cfRule>
  </conditionalFormatting>
  <conditionalFormatting sqref="Z32:Z33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32:Y33">
    <cfRule type="cellIs" dxfId="185" priority="86" operator="equal">
      <formula>"OPORTUNIDADE"</formula>
    </cfRule>
  </conditionalFormatting>
  <conditionalFormatting sqref="Y32:Y33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BK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2" priority="77" operator="equal">
      <formula>"OPORTUNIDADE"</formula>
    </cfRule>
  </conditionalFormatting>
  <conditionalFormatting sqref="Y40:Y46 Y34:Y38">
    <cfRule type="cellIs" dxfId="181" priority="75" operator="equal">
      <formula>"NÃO"</formula>
    </cfRule>
    <cfRule type="cellIs" dxfId="180" priority="76" operator="equal">
      <formula>"SIM"</formula>
    </cfRule>
  </conditionalFormatting>
  <conditionalFormatting sqref="BK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9" priority="66" operator="equal">
      <formula>"OPORTUNIDADE"</formula>
    </cfRule>
  </conditionalFormatting>
  <conditionalFormatting sqref="Z36:Z37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Z38:Z39">
    <cfRule type="cellIs" dxfId="176" priority="63" operator="equal">
      <formula>"OPORTUNIDADE"</formula>
    </cfRule>
  </conditionalFormatting>
  <conditionalFormatting sqref="Z38:Z3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Z46">
    <cfRule type="cellIs" dxfId="173" priority="60" operator="equal">
      <formula>"OPORTUNIDADE"</formula>
    </cfRule>
  </conditionalFormatting>
  <conditionalFormatting sqref="Z46">
    <cfRule type="cellIs" dxfId="172" priority="58" operator="equal">
      <formula>"NÃO"</formula>
    </cfRule>
    <cfRule type="cellIs" dxfId="171" priority="59" operator="equal">
      <formula>"SIM"</formula>
    </cfRule>
  </conditionalFormatting>
  <conditionalFormatting sqref="BP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60">
      <iconSet showValue="0">
        <cfvo type="percent" val="0"/>
        <cfvo type="num" val="1"/>
        <cfvo type="num" val="1" gte="0"/>
      </iconSet>
    </cfRule>
    <cfRule type="iconSet" priority="60861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BJ6:BJ7 BJ14:BJ19 BJ22:BJ39 BJ41:BJ1008">
    <cfRule type="iconSet" priority="60866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6:BP37 BP40:BP44 BP46:BP1008 BP33:BP34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6:BK7 BK14:BK15 BK30:BK31 BK46:BK1008 BK36:BK37 BK41 BK33">
    <cfRule type="iconSet" priority="608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0" priority="48" operator="equal">
      <formula>"OPORTUNIDADE"</formula>
    </cfRule>
  </conditionalFormatting>
  <conditionalFormatting sqref="Y29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Y39">
    <cfRule type="cellIs" dxfId="167" priority="45" operator="equal">
      <formula>"OPORTUNIDADE"</formula>
    </cfRule>
  </conditionalFormatting>
  <conditionalFormatting sqref="Y39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BK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64" priority="35" operator="equal">
      <formula>"OPORTUNIDADE"</formula>
    </cfRule>
  </conditionalFormatting>
  <conditionalFormatting sqref="Z49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Y49:Y50">
    <cfRule type="cellIs" dxfId="161" priority="29" operator="equal">
      <formula>"OPORTUNIDADE"</formula>
    </cfRule>
  </conditionalFormatting>
  <conditionalFormatting sqref="Y49:Y50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K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52">
    <cfRule type="cellIs" dxfId="158" priority="6" operator="equal">
      <formula>"OPORTUNIDADE"</formula>
    </cfRule>
  </conditionalFormatting>
  <conditionalFormatting sqref="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52">
    <cfRule type="cellIs" dxfId="155" priority="3" operator="equal">
      <formula>"OPORTUNIDADE"</formula>
    </cfRule>
  </conditionalFormatting>
  <conditionalFormatting sqref="Y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55:E57 E49:E52" xr:uid="{D50C8F1C-1457-4B16-BCED-8805920651BE}"/>
    <dataValidation type="list" allowBlank="1" showInputMessage="1" showErrorMessage="1" sqref="D6:D7 D14:D15 D30:D31 D39 D47:D48 D58:D1008 D53:D54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F58:F1008 F53:F54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947</v>
      </c>
      <c r="C3" s="208" t="s">
        <v>948</v>
      </c>
      <c r="D3" s="208" t="s">
        <v>949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951</v>
      </c>
      <c r="C4" s="166" t="s">
        <v>952</v>
      </c>
      <c r="D4" s="166" t="s">
        <v>953</v>
      </c>
      <c r="E4" s="166" t="s">
        <v>954</v>
      </c>
      <c r="F4" s="166" t="s">
        <v>4</v>
      </c>
      <c r="G4" s="166" t="s">
        <v>955</v>
      </c>
    </row>
    <row r="5" spans="2:7">
      <c r="B5" s="167" t="s">
        <v>956</v>
      </c>
      <c r="C5" s="167">
        <v>257068</v>
      </c>
      <c r="D5" s="167" t="s">
        <v>957</v>
      </c>
      <c r="E5" s="167" t="s">
        <v>958</v>
      </c>
      <c r="F5" s="167" t="s">
        <v>958</v>
      </c>
      <c r="G5" s="168">
        <v>46296</v>
      </c>
    </row>
    <row r="6" spans="2:7">
      <c r="B6" s="167" t="s">
        <v>959</v>
      </c>
      <c r="C6" s="167" t="s">
        <v>384</v>
      </c>
      <c r="D6" s="167" t="s">
        <v>384</v>
      </c>
      <c r="E6" s="167" t="s">
        <v>384</v>
      </c>
      <c r="F6" s="167" t="s">
        <v>960</v>
      </c>
      <c r="G6" s="168" t="s">
        <v>384</v>
      </c>
    </row>
    <row r="7" spans="2:7">
      <c r="B7" s="167" t="s">
        <v>961</v>
      </c>
      <c r="C7" s="167">
        <v>257472</v>
      </c>
      <c r="D7" s="167" t="s">
        <v>962</v>
      </c>
      <c r="E7" s="167" t="s">
        <v>963</v>
      </c>
      <c r="F7" s="167" t="s">
        <v>963</v>
      </c>
      <c r="G7" s="168">
        <v>45992</v>
      </c>
    </row>
    <row r="8" spans="2:7">
      <c r="B8" s="167" t="s">
        <v>964</v>
      </c>
      <c r="C8" s="167">
        <v>260307</v>
      </c>
      <c r="D8" s="167" t="s">
        <v>965</v>
      </c>
      <c r="E8" s="167" t="s">
        <v>966</v>
      </c>
      <c r="F8" s="167" t="s">
        <v>963</v>
      </c>
      <c r="G8" s="168">
        <v>46082</v>
      </c>
    </row>
    <row r="9" spans="2:7">
      <c r="B9" s="167" t="s">
        <v>967</v>
      </c>
      <c r="C9" s="167">
        <v>333033</v>
      </c>
      <c r="D9" s="167" t="s">
        <v>968</v>
      </c>
      <c r="E9" s="167" t="s">
        <v>960</v>
      </c>
      <c r="F9" s="167" t="s">
        <v>969</v>
      </c>
      <c r="G9" s="167" t="s">
        <v>384</v>
      </c>
    </row>
    <row r="10" spans="2:7">
      <c r="B10" s="167" t="s">
        <v>970</v>
      </c>
      <c r="C10" s="167"/>
      <c r="D10" s="167"/>
      <c r="E10" s="167" t="s">
        <v>960</v>
      </c>
      <c r="F10" s="167" t="s">
        <v>969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972</v>
      </c>
      <c r="E3" s="169" t="s">
        <v>973</v>
      </c>
      <c r="F3" s="169" t="s">
        <v>974</v>
      </c>
      <c r="G3" s="169" t="s">
        <v>975</v>
      </c>
      <c r="H3" s="169" t="s">
        <v>976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977</v>
      </c>
      <c r="C1" s="25" t="s">
        <v>831</v>
      </c>
      <c r="E1" s="25" t="s">
        <v>978</v>
      </c>
      <c r="G1" s="25" t="s">
        <v>979</v>
      </c>
      <c r="H1" s="27"/>
      <c r="I1" s="25" t="s">
        <v>980</v>
      </c>
      <c r="J1" s="27"/>
      <c r="K1" s="25" t="s">
        <v>981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990</v>
      </c>
      <c r="B13" s="4" t="s">
        <v>991</v>
      </c>
      <c r="C13" s="4" t="s">
        <v>992</v>
      </c>
      <c r="D13" s="4" t="s">
        <v>993</v>
      </c>
      <c r="E13" s="4" t="s">
        <v>994</v>
      </c>
      <c r="F13" s="4" t="s">
        <v>995</v>
      </c>
      <c r="G13" s="4" t="s">
        <v>996</v>
      </c>
      <c r="H13" s="4" t="s">
        <v>833</v>
      </c>
      <c r="I13" s="4" t="s">
        <v>997</v>
      </c>
      <c r="J13" s="4" t="s">
        <v>910</v>
      </c>
      <c r="K13" s="4" t="s">
        <v>854</v>
      </c>
      <c r="L13" s="4" t="s">
        <v>878</v>
      </c>
      <c r="M13" s="4" t="s">
        <v>998</v>
      </c>
      <c r="N13" s="4" t="s">
        <v>999</v>
      </c>
      <c r="O13" s="4" t="s">
        <v>1000</v>
      </c>
      <c r="P13" s="4" t="s">
        <v>827</v>
      </c>
      <c r="Q13" s="4" t="s">
        <v>1001</v>
      </c>
      <c r="R13" s="4" t="s">
        <v>1002</v>
      </c>
      <c r="S13" s="4" t="s">
        <v>1003</v>
      </c>
      <c r="T13" s="4" t="s">
        <v>1004</v>
      </c>
      <c r="U13" s="4" t="s">
        <v>1005</v>
      </c>
      <c r="V13" s="32" t="s">
        <v>1006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1007</v>
      </c>
      <c r="B14" s="34" t="s">
        <v>1008</v>
      </c>
      <c r="C14" s="34" t="s">
        <v>1009</v>
      </c>
      <c r="D14" s="34" t="s">
        <v>1010</v>
      </c>
      <c r="E14" s="34" t="s">
        <v>1010</v>
      </c>
      <c r="F14" s="34" t="s">
        <v>1011</v>
      </c>
      <c r="G14" s="34" t="s">
        <v>1011</v>
      </c>
      <c r="H14" s="34" t="s">
        <v>834</v>
      </c>
      <c r="I14" s="34" t="s">
        <v>1012</v>
      </c>
      <c r="J14" s="34" t="s">
        <v>911</v>
      </c>
      <c r="K14" s="34" t="s">
        <v>1013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1014</v>
      </c>
      <c r="R14" s="34" t="s">
        <v>1015</v>
      </c>
      <c r="S14" s="34" t="s">
        <v>1010</v>
      </c>
      <c r="T14" s="34" t="s">
        <v>1010</v>
      </c>
      <c r="U14" s="34" t="s">
        <v>1005</v>
      </c>
      <c r="V14" s="35" t="s">
        <v>1006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1016</v>
      </c>
      <c r="B15" s="34" t="s">
        <v>1017</v>
      </c>
      <c r="C15" s="34" t="str">
        <f>""</f>
        <v/>
      </c>
      <c r="D15" s="34"/>
      <c r="E15" s="34"/>
      <c r="F15" s="34"/>
      <c r="G15" s="34" t="s">
        <v>1018</v>
      </c>
      <c r="H15" s="34" t="s">
        <v>873</v>
      </c>
      <c r="I15" s="34" t="s">
        <v>1019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996</v>
      </c>
      <c r="R15" s="34" t="s">
        <v>1020</v>
      </c>
      <c r="S15" s="34" t="s">
        <v>1021</v>
      </c>
      <c r="T15" s="34" t="s">
        <v>1021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1022</v>
      </c>
      <c r="L16" s="34"/>
      <c r="M16" s="34"/>
      <c r="N16" s="34"/>
      <c r="O16" s="34"/>
      <c r="P16" s="34"/>
      <c r="Q16" s="34"/>
      <c r="R16" s="34" t="s">
        <v>1023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1024</v>
      </c>
      <c r="B28" s="30" t="s">
        <v>1025</v>
      </c>
      <c r="C28" s="30" t="s">
        <v>1026</v>
      </c>
      <c r="D28" s="30" t="s">
        <v>1027</v>
      </c>
      <c r="E28" s="30" t="s">
        <v>1028</v>
      </c>
      <c r="F28" s="30" t="s">
        <v>1029</v>
      </c>
      <c r="G28" s="30" t="s">
        <v>1030</v>
      </c>
      <c r="H28" s="30" t="s">
        <v>1031</v>
      </c>
      <c r="I28" s="30" t="s">
        <v>1032</v>
      </c>
      <c r="J28" s="30" t="s">
        <v>1033</v>
      </c>
      <c r="K28" s="30" t="s">
        <v>1034</v>
      </c>
      <c r="L28" s="30" t="s">
        <v>1035</v>
      </c>
      <c r="M28" s="30" t="s">
        <v>1036</v>
      </c>
      <c r="N28" s="30" t="s">
        <v>1037</v>
      </c>
      <c r="O28" s="30" t="s">
        <v>1038</v>
      </c>
      <c r="P28" s="30" t="s">
        <v>1039</v>
      </c>
      <c r="Q28" s="30" t="s">
        <v>1040</v>
      </c>
      <c r="R28" s="30" t="s">
        <v>1041</v>
      </c>
      <c r="S28" s="30" t="s">
        <v>1042</v>
      </c>
      <c r="T28" s="30" t="s">
        <v>1043</v>
      </c>
      <c r="U28" s="30" t="s">
        <v>1044</v>
      </c>
      <c r="V28" s="30" t="s">
        <v>1045</v>
      </c>
      <c r="W28" s="30" t="s">
        <v>1046</v>
      </c>
      <c r="X28" s="30" t="s">
        <v>1047</v>
      </c>
      <c r="Y28" s="30" t="s">
        <v>1048</v>
      </c>
      <c r="Z28" s="30" t="s">
        <v>1049</v>
      </c>
      <c r="AA28" s="30" t="s">
        <v>1050</v>
      </c>
      <c r="AB28" s="30" t="s">
        <v>1051</v>
      </c>
      <c r="AC28" s="30" t="s">
        <v>1052</v>
      </c>
      <c r="AD28" s="30" t="s">
        <v>1053</v>
      </c>
      <c r="AE28" s="30" t="s">
        <v>1054</v>
      </c>
      <c r="AF28" s="30" t="s">
        <v>1055</v>
      </c>
      <c r="AG28" s="30" t="s">
        <v>1056</v>
      </c>
      <c r="AH28" s="30" t="s">
        <v>1057</v>
      </c>
      <c r="AI28" s="30" t="s">
        <v>1058</v>
      </c>
      <c r="AJ28" s="30" t="s">
        <v>1059</v>
      </c>
      <c r="AK28" s="30" t="s">
        <v>1060</v>
      </c>
      <c r="AL28" s="30" t="s">
        <v>1061</v>
      </c>
      <c r="AM28" s="30" t="s">
        <v>1062</v>
      </c>
      <c r="AN28" s="36" t="s">
        <v>1063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1064</v>
      </c>
      <c r="B29" s="34" t="s">
        <v>1065</v>
      </c>
      <c r="C29" s="34" t="s">
        <v>1066</v>
      </c>
      <c r="D29" s="34" t="s">
        <v>1011</v>
      </c>
      <c r="E29" s="34" t="s">
        <v>1017</v>
      </c>
      <c r="F29" s="34" t="s">
        <v>1067</v>
      </c>
      <c r="G29" s="34" t="s">
        <v>1068</v>
      </c>
      <c r="H29" s="34" t="s">
        <v>1069</v>
      </c>
      <c r="I29" s="34" t="s">
        <v>880</v>
      </c>
      <c r="J29" s="34" t="s">
        <v>1070</v>
      </c>
      <c r="K29" s="34" t="s">
        <v>1070</v>
      </c>
      <c r="L29" s="34" t="s">
        <v>1071</v>
      </c>
      <c r="M29" s="34" t="s">
        <v>929</v>
      </c>
      <c r="N29" s="34" t="s">
        <v>1072</v>
      </c>
      <c r="O29" s="34" t="s">
        <v>1073</v>
      </c>
      <c r="P29" s="34" t="s">
        <v>1074</v>
      </c>
      <c r="Q29" s="34" t="s">
        <v>1075</v>
      </c>
      <c r="R29" s="34" t="s">
        <v>1076</v>
      </c>
      <c r="S29" s="34" t="s">
        <v>1077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1079</v>
      </c>
      <c r="AD29" s="34" t="s">
        <v>1080</v>
      </c>
      <c r="AE29" s="34" t="s">
        <v>1081</v>
      </c>
      <c r="AF29" s="34" t="s">
        <v>1020</v>
      </c>
      <c r="AG29" s="34" t="s">
        <v>1023</v>
      </c>
      <c r="AH29" s="34" t="s">
        <v>1082</v>
      </c>
      <c r="AI29" s="34" t="s">
        <v>1083</v>
      </c>
      <c r="AJ29" s="34" t="s">
        <v>1070</v>
      </c>
      <c r="AK29" s="34" t="s">
        <v>1083</v>
      </c>
      <c r="AL29" s="34" t="s">
        <v>1070</v>
      </c>
      <c r="AM29" s="34" t="s">
        <v>1005</v>
      </c>
      <c r="AN29" s="35" t="s">
        <v>1006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1064</v>
      </c>
      <c r="B30" s="34"/>
      <c r="C30" s="34"/>
      <c r="D30" s="34" t="s">
        <v>1018</v>
      </c>
      <c r="E30" s="34"/>
      <c r="F30" s="34" t="s">
        <v>1084</v>
      </c>
      <c r="G30" s="34" t="s">
        <v>1085</v>
      </c>
      <c r="H30" s="34" t="s">
        <v>1086</v>
      </c>
      <c r="I30" s="34" t="s">
        <v>1087</v>
      </c>
      <c r="J30" s="34"/>
      <c r="K30" s="34"/>
      <c r="L30" s="34" t="s">
        <v>1088</v>
      </c>
      <c r="M30" s="34" t="s">
        <v>874</v>
      </c>
      <c r="N30" s="34" t="s">
        <v>880</v>
      </c>
      <c r="O30" s="34" t="s">
        <v>1089</v>
      </c>
      <c r="P30" s="34" t="s">
        <v>1090</v>
      </c>
      <c r="Q30" s="34" t="s">
        <v>856</v>
      </c>
      <c r="R30" s="34"/>
      <c r="S30" s="34" t="s">
        <v>1075</v>
      </c>
      <c r="T30" s="34" t="s">
        <v>1091</v>
      </c>
      <c r="U30" s="34" t="s">
        <v>880</v>
      </c>
      <c r="V30" s="34" t="s">
        <v>1091</v>
      </c>
      <c r="W30" s="34" t="s">
        <v>880</v>
      </c>
      <c r="X30" s="34" t="s">
        <v>1091</v>
      </c>
      <c r="Y30" s="34" t="s">
        <v>880</v>
      </c>
      <c r="Z30" s="34" t="s">
        <v>1091</v>
      </c>
      <c r="AA30" s="34" t="s">
        <v>880</v>
      </c>
      <c r="AB30" s="34"/>
      <c r="AC30" s="34"/>
      <c r="AD30" s="34"/>
      <c r="AE30" s="34" t="s">
        <v>1092</v>
      </c>
      <c r="AF30" s="34"/>
      <c r="AG30" s="34"/>
      <c r="AH30" s="34"/>
      <c r="AI30" s="34" t="s">
        <v>1093</v>
      </c>
      <c r="AJ30" s="34" t="s">
        <v>1094</v>
      </c>
      <c r="AK30" s="34" t="s">
        <v>1093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1095</v>
      </c>
      <c r="E31" s="34"/>
      <c r="F31" s="34"/>
      <c r="G31" s="34"/>
      <c r="H31" s="34"/>
      <c r="I31" s="34"/>
      <c r="J31" s="34"/>
      <c r="K31" s="34"/>
      <c r="L31" s="34" t="s">
        <v>1096</v>
      </c>
      <c r="M31" s="34" t="s">
        <v>1097</v>
      </c>
      <c r="N31" s="34" t="s">
        <v>923</v>
      </c>
      <c r="O31" s="34" t="s">
        <v>1098</v>
      </c>
      <c r="P31" s="34" t="s">
        <v>912</v>
      </c>
      <c r="Q31" s="34" t="s">
        <v>1099</v>
      </c>
      <c r="R31" s="34"/>
      <c r="S31" s="34" t="s">
        <v>856</v>
      </c>
      <c r="T31" s="34"/>
      <c r="U31" s="34" t="s">
        <v>1100</v>
      </c>
      <c r="V31" s="34"/>
      <c r="W31" s="34" t="s">
        <v>1100</v>
      </c>
      <c r="X31" s="34"/>
      <c r="Y31" s="34" t="s">
        <v>1100</v>
      </c>
      <c r="Z31" s="34"/>
      <c r="AA31" s="34" t="s">
        <v>1100</v>
      </c>
      <c r="AB31" s="34"/>
      <c r="AC31" s="34"/>
      <c r="AD31" s="34"/>
      <c r="AE31" s="34" t="s">
        <v>1101</v>
      </c>
      <c r="AF31" s="34"/>
      <c r="AG31" s="34"/>
      <c r="AH31" s="34"/>
      <c r="AI31" s="34" t="s">
        <v>1102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1104</v>
      </c>
      <c r="Q32" s="34" t="s">
        <v>1105</v>
      </c>
      <c r="R32" s="34"/>
      <c r="S32" s="34" t="s">
        <v>1099</v>
      </c>
      <c r="T32" s="34"/>
      <c r="U32" s="34" t="s">
        <v>1106</v>
      </c>
      <c r="V32" s="34"/>
      <c r="W32" s="34" t="s">
        <v>1106</v>
      </c>
      <c r="X32" s="34"/>
      <c r="Y32" s="34" t="s">
        <v>1106</v>
      </c>
      <c r="Z32" s="34"/>
      <c r="AA32" s="34" t="s">
        <v>1106</v>
      </c>
      <c r="AB32" s="34"/>
      <c r="AC32" s="34"/>
      <c r="AD32" s="34"/>
      <c r="AE32" s="34"/>
      <c r="AF32" s="34"/>
      <c r="AG32" s="34"/>
      <c r="AH32" s="34"/>
      <c r="AI32" s="34" t="s">
        <v>1096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1107</v>
      </c>
      <c r="E33" s="34"/>
      <c r="F33" s="34"/>
      <c r="G33" s="34"/>
      <c r="H33" s="34"/>
      <c r="I33" s="34"/>
      <c r="J33" s="34"/>
      <c r="K33" s="34"/>
      <c r="L33" s="34" t="s">
        <v>1108</v>
      </c>
      <c r="M33" s="34"/>
      <c r="N33" s="34"/>
      <c r="O33" s="34"/>
      <c r="P33" s="34"/>
      <c r="Q33" s="34" t="s">
        <v>943</v>
      </c>
      <c r="R33" s="34"/>
      <c r="S33" s="34" t="s">
        <v>1105</v>
      </c>
      <c r="T33" s="34"/>
      <c r="U33" s="34" t="s">
        <v>1109</v>
      </c>
      <c r="V33" s="34"/>
      <c r="W33" s="34" t="s">
        <v>1109</v>
      </c>
      <c r="X33" s="34"/>
      <c r="Y33" s="34" t="s">
        <v>1109</v>
      </c>
      <c r="Z33" s="34"/>
      <c r="AA33" s="34" t="s">
        <v>1109</v>
      </c>
      <c r="AB33" s="34"/>
      <c r="AC33" s="34"/>
      <c r="AD33" s="34"/>
      <c r="AE33" s="34"/>
      <c r="AF33" s="34"/>
      <c r="AG33" s="34"/>
      <c r="AH33" s="34"/>
      <c r="AI33" s="34" t="s">
        <v>1108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1110</v>
      </c>
      <c r="M34" s="34"/>
      <c r="N34" s="34"/>
      <c r="O34" s="34"/>
      <c r="P34" s="34"/>
      <c r="Q34" s="34" t="s">
        <v>1111</v>
      </c>
      <c r="R34" s="34"/>
      <c r="S34" s="34" t="s">
        <v>943</v>
      </c>
      <c r="T34" s="34"/>
      <c r="U34" s="34" t="s">
        <v>1112</v>
      </c>
      <c r="V34" s="34"/>
      <c r="W34" s="34" t="s">
        <v>1112</v>
      </c>
      <c r="X34" s="34"/>
      <c r="Y34" s="34" t="s">
        <v>1112</v>
      </c>
      <c r="Z34" s="34"/>
      <c r="AA34" s="34" t="s">
        <v>1112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1113</v>
      </c>
      <c r="M35" s="34"/>
      <c r="N35" s="34"/>
      <c r="O35" s="34"/>
      <c r="P35" s="34"/>
      <c r="Q35" s="34" t="s">
        <v>1114</v>
      </c>
      <c r="R35" s="34"/>
      <c r="S35" s="34" t="s">
        <v>1111</v>
      </c>
      <c r="T35" s="34"/>
      <c r="U35" s="34" t="s">
        <v>1115</v>
      </c>
      <c r="V35" s="34"/>
      <c r="W35" s="34" t="s">
        <v>1115</v>
      </c>
      <c r="X35" s="34"/>
      <c r="Y35" s="34" t="s">
        <v>1115</v>
      </c>
      <c r="Z35" s="34"/>
      <c r="AA35" s="34" t="s">
        <v>1115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1116</v>
      </c>
      <c r="R36" s="34"/>
      <c r="S36" s="34" t="s">
        <v>1114</v>
      </c>
      <c r="T36" s="34"/>
      <c r="U36" s="34" t="s">
        <v>1117</v>
      </c>
      <c r="V36" s="34"/>
      <c r="W36" s="34" t="s">
        <v>1117</v>
      </c>
      <c r="X36" s="34"/>
      <c r="Y36" s="34" t="s">
        <v>1117</v>
      </c>
      <c r="Z36" s="34"/>
      <c r="AA36" s="34" t="s">
        <v>1117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1118</v>
      </c>
      <c r="R37" s="34"/>
      <c r="S37" s="34" t="s">
        <v>1116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1119</v>
      </c>
      <c r="R38" s="34"/>
      <c r="S38" s="34" t="s">
        <v>1118</v>
      </c>
      <c r="T38" s="34"/>
      <c r="U38" s="34" t="s">
        <v>1120</v>
      </c>
      <c r="V38" s="34"/>
      <c r="W38" s="34" t="s">
        <v>1120</v>
      </c>
      <c r="X38" s="34"/>
      <c r="Y38" s="34" t="s">
        <v>1120</v>
      </c>
      <c r="Z38" s="34"/>
      <c r="AA38" s="34" t="s">
        <v>1120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1121</v>
      </c>
      <c r="R39" s="37"/>
      <c r="S39" s="37" t="s">
        <v>1119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1123</v>
      </c>
      <c r="V1" s="248"/>
      <c r="W1" s="248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1021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V97</v>
      </c>
      <c r="H46" s="149" t="str">
        <f>IF(SP_NORTE!F50="","*",SP_NORTE!F50)</f>
        <v>DETECÇÃO - ULTRASSOM - SPERRY</v>
      </c>
      <c r="I46" s="149" t="str">
        <f>IF(SP_NORTE!H50="","*",SP_NORTE!H50)</f>
        <v>ZFN</v>
      </c>
      <c r="J46" s="149" t="str">
        <f>IF(SP_NORTE!I50="","*",SP_NORTE!I50)</f>
        <v>ZVP</v>
      </c>
      <c r="K46" s="142" t="str">
        <f>IF(SP_NORTE!M50="","*",SP_NORTE!M50)</f>
        <v>ZFN-ZVP</v>
      </c>
      <c r="L46" s="142" t="str">
        <f>IF(SP_NORTE!N50="","*",SP_NORTE!N50)</f>
        <v>ZFNZVP</v>
      </c>
      <c r="M46" s="143">
        <f>IF(SP_NORTE!J50="","*",SP_NORTE!J50)</f>
        <v>73</v>
      </c>
      <c r="N46" s="148">
        <f>IF(SP_NORTE!K50="","*",SP_NORTE!K50)</f>
        <v>339</v>
      </c>
      <c r="O46" s="148">
        <f>IF(SP_NORTE!L50="","*",SP_NORTE!L50)</f>
        <v>306</v>
      </c>
      <c r="P46" s="147">
        <f>IF(SP_NORTE!O50="","*",SP_NORTE!O50)</f>
        <v>0.35416666666666669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30 KM</v>
      </c>
      <c r="S46" s="149" t="str">
        <f>IF(SP_NORTE!V50="","*",SP_NORTE!V50)</f>
        <v xml:space="preserve">Vieira </v>
      </c>
      <c r="T46" s="149" t="str">
        <f>IF(SP_NORTE!W50="","*",SP_NORTE!W50)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JOSUEL (TP-697)</v>
      </c>
      <c r="H47" s="149" t="str">
        <f>IF(SP_NORTE!F51="","*",SP_NORTE!F51)</f>
        <v>PDM - SOLDA</v>
      </c>
      <c r="I47" s="149" t="str">
        <f>IF(SP_NORTE!H51="","*",SP_NORTE!H51)</f>
        <v>-</v>
      </c>
      <c r="J47" s="149" t="str">
        <f>IF(SP_NORTE!I51="","*",SP_NORTE!I51)</f>
        <v>-</v>
      </c>
      <c r="K47" s="142" t="str">
        <f>IF(SP_NORTE!M51="","*",SP_NORTE!M51)</f>
        <v>ZVP-ZGI</v>
      </c>
      <c r="L47" s="142" t="str">
        <f>IF(SP_NORTE!N51="","*",SP_NORTE!N51)</f>
        <v>312ZGI</v>
      </c>
      <c r="M47" s="143">
        <f>IF(SP_NORTE!J51="","*",SP_NORTE!J51)</f>
        <v>73</v>
      </c>
      <c r="N47" s="148">
        <f>IF(SP_NORTE!K51="","*",SP_NORTE!K51)</f>
        <v>313.2</v>
      </c>
      <c r="O47" s="148" t="str">
        <f>IF(SP_NORTE!L51="","*",SP_NORTE!L51)</f>
        <v>-</v>
      </c>
      <c r="P47" s="147">
        <f>IF(SP_NORTE!O51="","*",SP_NORTE!O51)</f>
        <v>0.39583333333333331</v>
      </c>
      <c r="Q47" s="147">
        <f>IF(SP_NORTE!P51="","*",SP_NORTE!P51)</f>
        <v>6.25E-2</v>
      </c>
      <c r="R47" s="149" t="str">
        <f>IF(SP_NORTE!Q51="","*",CONCATENATE(SP_NORTE!Q51," ",SP_NORTE!R51))</f>
        <v>1 Nº DE SOLDA</v>
      </c>
      <c r="S47" s="149" t="str">
        <f>IF(SP_NORTE!V51="","*",SP_NORTE!V51)</f>
        <v>Ronaldo</v>
      </c>
      <c r="T47" s="149" t="str">
        <f>IF(SP_NORTE!W51="","*",SP_NORTE!W51)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Contrato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V88</v>
      </c>
      <c r="H48" s="149" t="str">
        <f>IF(SP_NORTE!F52="","*",SP_NORTE!F52)</f>
        <v>MECANIZAÇÃO - SOCADORA</v>
      </c>
      <c r="I48" s="149" t="str">
        <f>IF(SP_NORTE!H52="","*",SP_NORTE!H52)</f>
        <v>ZDP2</v>
      </c>
      <c r="J48" s="149" t="str">
        <f>IF(SP_NORTE!I52="","*",SP_NORTE!I52)</f>
        <v>ZDP</v>
      </c>
      <c r="K48" s="142" t="str">
        <f>IF(SP_NORTE!M52="","*",SP_NORTE!M52)</f>
        <v>ZVP-ZGI</v>
      </c>
      <c r="L48" s="142" t="str">
        <f>IF(SP_NORTE!N52="","*",SP_NORTE!N52)</f>
        <v>ZVP312</v>
      </c>
      <c r="M48" s="143">
        <f>IF(SP_NORTE!J52="","*",SP_NORTE!J52)</f>
        <v>73</v>
      </c>
      <c r="N48" s="148">
        <f>IF(SP_NORTE!K52="","*",SP_NORTE!K52)</f>
        <v>309</v>
      </c>
      <c r="O48" s="148">
        <f>IF(SP_NORTE!L52="","*",SP_NORTE!L52)</f>
        <v>307</v>
      </c>
      <c r="P48" s="147">
        <f>IF(SP_NORTE!O52="","*",SP_NORTE!O52)</f>
        <v>0.35416666666666669</v>
      </c>
      <c r="Q48" s="147">
        <f>IF(SP_NORTE!P52="","*",SP_NORTE!P52)</f>
        <v>8.3333333333333329E-2</v>
      </c>
      <c r="R48" s="149" t="str">
        <f>IF(SP_NORTE!Q52="","*",CONCATENATE(SP_NORTE!Q52," ",SP_NORTE!R52))</f>
        <v>1020 M</v>
      </c>
      <c r="S48" s="149" t="str">
        <f>IF(SP_NORTE!V52="","*",SP_NORTE!V52)</f>
        <v>Antonioni</v>
      </c>
      <c r="T48" s="149" t="str">
        <f>IF(SP_NORTE!W52="","*",SP_NORTE!W52)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Oportunidade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ZEB-ZCZ</v>
      </c>
      <c r="F49" s="149">
        <f>IF(SP_NORTE!B53="","*",SP_NORTE!B53)</f>
        <v>46085</v>
      </c>
      <c r="G49" s="149" t="str">
        <f>IF(SP_NORTE!D53="","*",SP_NORTE!D53)</f>
        <v>PEDRO (TP-696)</v>
      </c>
      <c r="H49" s="149" t="str">
        <f>IF(SP_NORTE!F53="","*",SP_NORTE!F53)</f>
        <v>PDM - SOLDA</v>
      </c>
      <c r="I49" s="149" t="str">
        <f>IF(SP_NORTE!H53="","*",SP_NORTE!H53)</f>
        <v>-</v>
      </c>
      <c r="J49" s="149" t="str">
        <f>IF(SP_NORTE!I53="","*",SP_NORTE!I53)</f>
        <v>-</v>
      </c>
      <c r="K49" s="142" t="str">
        <f>IF(SP_NORTE!M53="","*",SP_NORTE!M53)</f>
        <v>ZUC-ZCG</v>
      </c>
      <c r="L49" s="142" t="str">
        <f>IF(SP_NORTE!N53="","*",SP_NORTE!N53)</f>
        <v>ZUC173</v>
      </c>
      <c r="M49" s="143">
        <f>IF(SP_NORTE!J53="","*",SP_NORTE!J53)</f>
        <v>73</v>
      </c>
      <c r="N49" s="148">
        <f>IF(SP_NORTE!K53="","*",SP_NORTE!K53)</f>
        <v>169.6</v>
      </c>
      <c r="O49" s="148" t="str">
        <f>IF(SP_NORTE!L53="","*",SP_NORTE!L53)</f>
        <v>-</v>
      </c>
      <c r="P49" s="147">
        <f>IF(SP_NORTE!O53="","*",SP_NORTE!O53)</f>
        <v>0.375</v>
      </c>
      <c r="Q49" s="147">
        <f>IF(SP_NORTE!P53="","*",SP_NORTE!P53)</f>
        <v>6.25E-2</v>
      </c>
      <c r="R49" s="149" t="str">
        <f>IF(SP_NORTE!Q53="","*",CONCATENATE(SP_NORTE!Q53," ",SP_NORTE!R53))</f>
        <v>1 Nº DE SOLDA</v>
      </c>
      <c r="S49" s="149" t="str">
        <f>IF(SP_NORTE!V53="","*",SP_NORTE!V53)</f>
        <v>nelson</v>
      </c>
      <c r="T49" s="149" t="str">
        <f>IF(SP_NORTE!W53="","*",SP_NORTE!W53)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ZCZ-ZTI</v>
      </c>
      <c r="F51" s="149">
        <f>IF(SP_NORTE!B55="","*",SP_NORTE!B55)</f>
        <v>46085</v>
      </c>
      <c r="G51" s="149" t="str">
        <f>IF(SP_NORTE!D55="","*",SP_NORTE!D55)</f>
        <v>MAURO TP-868)</v>
      </c>
      <c r="H51" s="149" t="str">
        <f>IF(SP_NORTE!F55="","*",SP_NORTE!F55)</f>
        <v>MODERNIZAÇÃO - SOLDA</v>
      </c>
      <c r="I51" s="149" t="str">
        <f>IF(SP_NORTE!H55="","*",SP_NORTE!H55)</f>
        <v>-</v>
      </c>
      <c r="J51" s="149" t="str">
        <f>IF(SP_NORTE!I55="","*",SP_NORTE!I55)</f>
        <v>-</v>
      </c>
      <c r="K51" s="142" t="str">
        <f>IF(SP_NORTE!M55="","*",SP_NORTE!M55)</f>
        <v>ZDG-PAT</v>
      </c>
      <c r="L51" s="142" t="str">
        <f>IF(SP_NORTE!N55="","*",SP_NORTE!N55)</f>
        <v>ZMA1</v>
      </c>
      <c r="M51" s="143">
        <f>IF(SP_NORTE!J55="","*",SP_NORTE!J55)</f>
        <v>73</v>
      </c>
      <c r="N51" s="148">
        <f>IF(SP_NORTE!K55="","*",SP_NORTE!K55)</f>
        <v>42.3</v>
      </c>
      <c r="O51" s="148" t="str">
        <f>IF(SP_NORTE!L55="","*",SP_NORTE!L55)</f>
        <v>-</v>
      </c>
      <c r="P51" s="147">
        <f>IF(SP_NORTE!O55="","*",SP_NORTE!O55)</f>
        <v>0.33333333333333331</v>
      </c>
      <c r="Q51" s="147">
        <f>IF(SP_NORTE!P55="","*",SP_NORTE!P55)</f>
        <v>6.25E-2</v>
      </c>
      <c r="R51" s="149" t="str">
        <f>IF(SP_NORTE!Q55="","*",CONCATENATE(SP_NORTE!Q55," ",SP_NORTE!R55))</f>
        <v>1 Nº DE SOLDA</v>
      </c>
      <c r="S51" s="149" t="str">
        <f>IF(SP_NORTE!V55="","*",SP_NORTE!V55)</f>
        <v>luiz granado</v>
      </c>
      <c r="T51" s="149" t="str">
        <f>IF(SP_NORTE!W55="","*",SP_NORTE!W55)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ZCZ-ZTI</v>
      </c>
      <c r="F52" s="149">
        <f>IF(SP_NORTE!B56="","*",SP_NORTE!B56)</f>
        <v>46085</v>
      </c>
      <c r="G52" s="149" t="str">
        <f>IF(SP_NORTE!D56="","*",SP_NORTE!D56)</f>
        <v>WAGNER (TP-58)</v>
      </c>
      <c r="H52" s="149" t="str">
        <f>IF(SP_NORTE!F56="","*",SP_NORTE!F56)</f>
        <v>MODERNIZAÇÃO - SOLDA</v>
      </c>
      <c r="I52" s="149" t="str">
        <f>IF(SP_NORTE!H56="","*",SP_NORTE!H56)</f>
        <v>-</v>
      </c>
      <c r="J52" s="149" t="str">
        <f>IF(SP_NORTE!I56="","*",SP_NORTE!I56)</f>
        <v>-</v>
      </c>
      <c r="K52" s="142" t="str">
        <f>IF(SP_NORTE!M56="","*",SP_NORTE!M56)</f>
        <v>ZMA</v>
      </c>
      <c r="L52" s="142" t="str">
        <f>IF(SP_NORTE!N56="","*",SP_NORTE!N56)</f>
        <v>ZMA1</v>
      </c>
      <c r="M52" s="143">
        <f>IF(SP_NORTE!J56="","*",SP_NORTE!J56)</f>
        <v>73</v>
      </c>
      <c r="N52" s="148">
        <f>IF(SP_NORTE!K56="","*",SP_NORTE!K56)</f>
        <v>41</v>
      </c>
      <c r="O52" s="148" t="str">
        <f>IF(SP_NORTE!L56="","*",SP_NORTE!L56)</f>
        <v>-</v>
      </c>
      <c r="P52" s="147">
        <f>IF(SP_NORTE!O56="","*",SP_NORTE!O56)</f>
        <v>0.33333333333333331</v>
      </c>
      <c r="Q52" s="147">
        <f>IF(SP_NORTE!P56="","*",SP_NORTE!P56)</f>
        <v>6.25E-2</v>
      </c>
      <c r="R52" s="149" t="str">
        <f>IF(SP_NORTE!Q56="","*",CONCATENATE(SP_NORTE!Q56," ",SP_NORTE!R56))</f>
        <v>1 Nº DE SOLDA</v>
      </c>
      <c r="S52" s="149" t="str">
        <f>IF(SP_NORTE!V56="","*",SP_NORTE!V56)</f>
        <v>luiz granado</v>
      </c>
      <c r="T52" s="149" t="str">
        <f>IF(SP_NORTE!W56="","*",SP_NORTE!W56)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ZRX-ZTI</v>
      </c>
      <c r="F53" s="149">
        <f>IF(SP_NORTE!B57="","*",SP_NORTE!B57)</f>
        <v>46085</v>
      </c>
      <c r="G53" s="149" t="str">
        <f>IF(SP_NORTE!D57="","*",SP_NORTE!D57)</f>
        <v>CARLOS (TP-722)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ZOX</v>
      </c>
      <c r="L53" s="142" t="str">
        <f>IF(SP_NORTE!N57="","*",SP_NORTE!N57)</f>
        <v>ZOX1</v>
      </c>
      <c r="M53" s="143">
        <f>IF(SP_NORTE!J57="","*",SP_NORTE!J57)</f>
        <v>70</v>
      </c>
      <c r="N53" s="148">
        <f>IF(SP_NORTE!K57="","*",SP_NORTE!K57)</f>
        <v>157.69999999999999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 xml:space="preserve">Marcone 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1128</v>
      </c>
      <c r="D5" s="250"/>
      <c r="E5" s="250"/>
      <c r="F5" s="250"/>
      <c r="G5" s="250"/>
      <c r="H5" s="250"/>
      <c r="I5" s="250"/>
      <c r="J5" s="251"/>
      <c r="K5" s="252" t="s">
        <v>1129</v>
      </c>
      <c r="L5" s="253"/>
      <c r="M5" s="253"/>
      <c r="N5" s="253"/>
      <c r="O5" s="254" t="s">
        <v>1130</v>
      </c>
      <c r="P5" s="255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1132</v>
      </c>
      <c r="M6" s="83" t="s">
        <v>402</v>
      </c>
      <c r="N6" s="84" t="s">
        <v>765</v>
      </c>
      <c r="O6" s="162" t="s">
        <v>808</v>
      </c>
      <c r="P6" s="136" t="s">
        <v>1133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IF(SP_NORTE!B50="","*",SP_NORTE!B50)</f>
        <v>46085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TMI-ZEB</v>
      </c>
      <c r="E43" s="86" t="str">
        <f>IF(SP_NORTE!D50="","*",SP_NORTE!D50)</f>
        <v>V97</v>
      </c>
      <c r="F43" s="86" t="str">
        <f>IF(SP_NORTE!H50="","*",SP_NORTE!H50)</f>
        <v>ZFN</v>
      </c>
      <c r="G43" s="86" t="str">
        <f>IF(SP_NORTE!M50="","*",SP_NORTE!M50)</f>
        <v>ZFN-ZVP</v>
      </c>
      <c r="H43" s="119">
        <f>IF(SP_NORTE!K50="","*",SP_NORTE!K50)</f>
        <v>339</v>
      </c>
      <c r="I43" s="116">
        <f>IF(SP_NORTE!O50="","*",SP_NORTE!O50)</f>
        <v>0.35416666666666669</v>
      </c>
      <c r="J43" s="116">
        <f>IF(SP_NORTE!P50="","*",SP_NORTE!P50)</f>
        <v>4.1666666666666664E-2</v>
      </c>
      <c r="K43" s="86" t="str">
        <f>IF(SP_NORTE!AK50="","*",SP_NORTE!AK50)</f>
        <v>ZFN</v>
      </c>
      <c r="L43" s="86" t="str">
        <f>IF(SP_NORTE!AM50="","*",SP_NORTE!AM50)</f>
        <v>ZFN-ZVP</v>
      </c>
      <c r="M43" s="86">
        <f>IF(SP_NORTE!AP50="","*",SP_NORTE!AP50)</f>
        <v>339</v>
      </c>
      <c r="N43" s="86" t="str">
        <f>IF(SP_NORTE!AM50="","*",SP_NORTE!AM50)</f>
        <v>ZFN-ZVP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46085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TMI-ZEB</v>
      </c>
      <c r="E44" s="86" t="str">
        <f>IF(SP_NORTE!D51="","*",SP_NORTE!D51)</f>
        <v>JOSUEL (TP-697)</v>
      </c>
      <c r="F44" s="86" t="str">
        <f>IF(SP_NORTE!H51="","*",SP_NORTE!H51)</f>
        <v>-</v>
      </c>
      <c r="G44" s="86" t="str">
        <f>IF(SP_NORTE!M51="","*",SP_NORTE!M51)</f>
        <v>ZVP-ZGI</v>
      </c>
      <c r="H44" s="119">
        <f>IF(SP_NORTE!K51="","*",SP_NORTE!K51)</f>
        <v>313.2</v>
      </c>
      <c r="I44" s="116">
        <f>IF(SP_NORTE!O51="","*",SP_NORTE!O51)</f>
        <v>0.39583333333333331</v>
      </c>
      <c r="J44" s="116">
        <f>IF(SP_NORTE!P51="","*",SP_NORTE!P51)</f>
        <v>6.25E-2</v>
      </c>
      <c r="K44" s="86" t="str">
        <f>IF(SP_NORTE!AK51="","*",SP_NORTE!AK51)</f>
        <v>-</v>
      </c>
      <c r="L44" s="86" t="str">
        <f>IF(SP_NORTE!AM51="","*",SP_NORTE!AM51)</f>
        <v>ZVP-ZGI</v>
      </c>
      <c r="M44" s="86">
        <f>IF(SP_NORTE!AP51="","*",SP_NORTE!AP51)</f>
        <v>313.2</v>
      </c>
      <c r="N44" s="86" t="str">
        <f>IF(SP_NORTE!AM51="","*",SP_NORTE!AM51)</f>
        <v>ZVP-ZGI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>
        <f>IF(SP_NORTE!B52="","*",SP_NORTE!B52)</f>
        <v>46085</v>
      </c>
      <c r="B45" s="86" t="str">
        <f>IF(SP_NORTE!X52="","*",SP_NORTE!X52)</f>
        <v>Contrato</v>
      </c>
      <c r="C45" s="86" t="str">
        <f>IF(SP_NORTE!S52="","*",SP_NORTE!S52)</f>
        <v>SP NORTE</v>
      </c>
      <c r="D45" s="86" t="str">
        <f>IF(SP_NORTE!T52="","*",SP_NORTE!T52)</f>
        <v>TMI-ZEB</v>
      </c>
      <c r="E45" s="86" t="str">
        <f>IF(SP_NORTE!D52="","*",SP_NORTE!D52)</f>
        <v>V88</v>
      </c>
      <c r="F45" s="86" t="str">
        <f>IF(SP_NORTE!H52="","*",SP_NORTE!H52)</f>
        <v>ZDP2</v>
      </c>
      <c r="G45" s="86" t="str">
        <f>IF(SP_NORTE!M52="","*",SP_NORTE!M52)</f>
        <v>ZVP-ZGI</v>
      </c>
      <c r="H45" s="119">
        <f>IF(SP_NORTE!K52="","*",SP_NORTE!K52)</f>
        <v>309</v>
      </c>
      <c r="I45" s="116">
        <f>IF(SP_NORTE!O52="","*",SP_NORTE!O52)</f>
        <v>0.35416666666666669</v>
      </c>
      <c r="J45" s="116">
        <f>IF(SP_NORTE!P52="","*",SP_NORTE!P52)</f>
        <v>8.3333333333333329E-2</v>
      </c>
      <c r="K45" s="86" t="str">
        <f>IF(SP_NORTE!AK52="","*",SP_NORTE!AK52)</f>
        <v>ZDP2</v>
      </c>
      <c r="L45" s="86" t="str">
        <f>IF(SP_NORTE!AM52="","*",SP_NORTE!AM52)</f>
        <v>ZVP-ZGI</v>
      </c>
      <c r="M45" s="86">
        <f>IF(SP_NORTE!AP52="","*",SP_NORTE!AP52)</f>
        <v>309</v>
      </c>
      <c r="N45" s="86" t="str">
        <f>IF(SP_NORTE!AM52="","*",SP_NORTE!AM52)</f>
        <v>ZVP-ZGI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>
        <f>IF(SP_NORTE!B53="","*",SP_NORTE!B53)</f>
        <v>46085</v>
      </c>
      <c r="B46" s="86" t="str">
        <f>IF(SP_NORTE!X53="","*",SP_NORTE!X53)</f>
        <v>Oportunidade</v>
      </c>
      <c r="C46" s="86" t="str">
        <f>IF(SP_NORTE!S53="","*",SP_NORTE!S53)</f>
        <v>SP NORTE</v>
      </c>
      <c r="D46" s="86" t="str">
        <f>IF(SP_NORTE!T53="","*",SP_NORTE!T53)</f>
        <v>ZEB-ZCZ</v>
      </c>
      <c r="E46" s="86" t="str">
        <f>IF(SP_NORTE!D53="","*",SP_NORTE!D53)</f>
        <v>PEDRO (TP-696)</v>
      </c>
      <c r="F46" s="86" t="str">
        <f>IF(SP_NORTE!H53="","*",SP_NORTE!H53)</f>
        <v>-</v>
      </c>
      <c r="G46" s="86" t="str">
        <f>IF(SP_NORTE!M53="","*",SP_NORTE!M53)</f>
        <v>ZUC-ZCG</v>
      </c>
      <c r="H46" s="119">
        <f>IF(SP_NORTE!K53="","*",SP_NORTE!K53)</f>
        <v>169.6</v>
      </c>
      <c r="I46" s="116">
        <f>IF(SP_NORTE!O53="","*",SP_NORTE!O53)</f>
        <v>0.375</v>
      </c>
      <c r="J46" s="116">
        <f>IF(SP_NORTE!P53="","*",SP_NORTE!P53)</f>
        <v>6.25E-2</v>
      </c>
      <c r="K46" s="86" t="str">
        <f>IF(SP_NORTE!AK53="","*",SP_NORTE!AK53)</f>
        <v>-</v>
      </c>
      <c r="L46" s="86" t="str">
        <f>IF(SP_NORTE!AM53="","*",SP_NORTE!AM53)</f>
        <v>ZUC-ZCG</v>
      </c>
      <c r="M46" s="86">
        <f>IF(SP_NORTE!AP53="","*",SP_NORTE!AP53)</f>
        <v>169.6</v>
      </c>
      <c r="N46" s="86" t="str">
        <f>IF(SP_NORTE!AM53="","*",SP_NORTE!AM53)</f>
        <v>ZUC-ZCG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>
        <f>IF(SP_NORTE!B55="","*",SP_NORTE!B55)</f>
        <v>46085</v>
      </c>
      <c r="B48" s="86" t="str">
        <f>IF(SP_NORTE!X55="","*",SP_NORTE!X55)</f>
        <v>Oportunidade</v>
      </c>
      <c r="C48" s="86" t="str">
        <f>IF(SP_NORTE!S55="","*",SP_NORTE!S55)</f>
        <v>SP NORTE</v>
      </c>
      <c r="D48" s="86" t="str">
        <f>IF(SP_NORTE!T55="","*",SP_NORTE!T55)</f>
        <v>ZCZ-ZTI</v>
      </c>
      <c r="E48" s="86" t="str">
        <f>IF(SP_NORTE!D55="","*",SP_NORTE!D55)</f>
        <v>MAURO TP-868)</v>
      </c>
      <c r="F48" s="86" t="str">
        <f>IF(SP_NORTE!H55="","*",SP_NORTE!H55)</f>
        <v>-</v>
      </c>
      <c r="G48" s="86" t="str">
        <f>IF(SP_NORTE!M55="","*",SP_NORTE!M55)</f>
        <v>ZDG-PAT</v>
      </c>
      <c r="H48" s="119">
        <f>IF(SP_NORTE!K55="","*",SP_NORTE!K55)</f>
        <v>42.3</v>
      </c>
      <c r="I48" s="116">
        <f>IF(SP_NORTE!O55="","*",SP_NORTE!O55)</f>
        <v>0.33333333333333331</v>
      </c>
      <c r="J48" s="116">
        <f>IF(SP_NORTE!P55="","*",SP_NORTE!P55)</f>
        <v>6.25E-2</v>
      </c>
      <c r="K48" s="86" t="str">
        <f>IF(SP_NORTE!AK55="","*",SP_NORTE!AK55)</f>
        <v>-</v>
      </c>
      <c r="L48" s="86" t="str">
        <f>IF(SP_NORTE!AM55="","*",SP_NORTE!AM55)</f>
        <v>ZDG-PAT</v>
      </c>
      <c r="M48" s="86">
        <f>IF(SP_NORTE!AP55="","*",SP_NORTE!AP55)</f>
        <v>42.3</v>
      </c>
      <c r="N48" s="86" t="str">
        <f>IF(SP_NORTE!AM55="","*",SP_NORTE!AM55)</f>
        <v>ZDG-PAT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>
        <f>IF(SP_NORTE!B56="","*",SP_NORTE!B56)</f>
        <v>46085</v>
      </c>
      <c r="B49" s="86" t="str">
        <f>IF(SP_NORTE!X56="","*",SP_NORTE!X56)</f>
        <v>Oportunidade</v>
      </c>
      <c r="C49" s="86" t="str">
        <f>IF(SP_NORTE!S56="","*",SP_NORTE!S56)</f>
        <v>SP NORTE</v>
      </c>
      <c r="D49" s="86" t="str">
        <f>IF(SP_NORTE!T56="","*",SP_NORTE!T56)</f>
        <v>ZCZ-ZTI</v>
      </c>
      <c r="E49" s="86" t="str">
        <f>IF(SP_NORTE!D56="","*",SP_NORTE!D56)</f>
        <v>WAGNER (TP-58)</v>
      </c>
      <c r="F49" s="86" t="str">
        <f>IF(SP_NORTE!H56="","*",SP_NORTE!H56)</f>
        <v>-</v>
      </c>
      <c r="G49" s="86" t="str">
        <f>IF(SP_NORTE!M56="","*",SP_NORTE!M56)</f>
        <v>ZMA</v>
      </c>
      <c r="H49" s="119">
        <f>IF(SP_NORTE!K56="","*",SP_NORTE!K56)</f>
        <v>41</v>
      </c>
      <c r="I49" s="116">
        <f>IF(SP_NORTE!O56="","*",SP_NORTE!O56)</f>
        <v>0.33333333333333331</v>
      </c>
      <c r="J49" s="116">
        <f>IF(SP_NORTE!P56="","*",SP_NORTE!P56)</f>
        <v>6.25E-2</v>
      </c>
      <c r="K49" s="86" t="str">
        <f>IF(SP_NORTE!AK56="","*",SP_NORTE!AK56)</f>
        <v>-</v>
      </c>
      <c r="L49" s="86" t="str">
        <f>IF(SP_NORTE!AM56="","*",SP_NORTE!AM56)</f>
        <v>ZMA</v>
      </c>
      <c r="M49" s="86">
        <f>IF(SP_NORTE!AP56="","*",SP_NORTE!AP56)</f>
        <v>41</v>
      </c>
      <c r="N49" s="86" t="str">
        <f>IF(SP_NORTE!AM56="","*",SP_NORTE!AM56)</f>
        <v>ZMA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>
        <f>IF(SP_NORTE!B57="","*",SP_NORTE!B57)</f>
        <v>46085</v>
      </c>
      <c r="B50" s="86" t="str">
        <f>IF(SP_NORTE!X57="","*",SP_NORTE!X57)</f>
        <v>Oportunidade</v>
      </c>
      <c r="C50" s="86" t="str">
        <f>IF(SP_NORTE!S57="","*",SP_NORTE!S57)</f>
        <v>SP NORTE</v>
      </c>
      <c r="D50" s="86" t="str">
        <f>IF(SP_NORTE!T57="","*",SP_NORTE!T57)</f>
        <v>ZRX-ZTI</v>
      </c>
      <c r="E50" s="86" t="str">
        <f>IF(SP_NORTE!D57="","*",SP_NORTE!D57)</f>
        <v>CARLOS (TP-722)</v>
      </c>
      <c r="F50" s="86" t="str">
        <f>IF(SP_NORTE!H57="","*",SP_NORTE!H57)</f>
        <v>-</v>
      </c>
      <c r="G50" s="86" t="str">
        <f>IF(SP_NORTE!M57="","*",SP_NORTE!M57)</f>
        <v>ZOX</v>
      </c>
      <c r="H50" s="119">
        <f>IF(SP_NORTE!K57="","*",SP_NORTE!K57)</f>
        <v>157.69999999999999</v>
      </c>
      <c r="I50" s="116">
        <f>IF(SP_NORTE!O57="","*",SP_NORTE!O57)</f>
        <v>0.375</v>
      </c>
      <c r="J50" s="116">
        <f>IF(SP_NORTE!P57="","*",SP_NORTE!P57)</f>
        <v>6.25E-2</v>
      </c>
      <c r="K50" s="86" t="str">
        <f>IF(SP_NORTE!AK57="","*",SP_NORTE!AK57)</f>
        <v>-</v>
      </c>
      <c r="L50" s="86" t="str">
        <f>IF(SP_NORTE!AM57="","*",SP_NORTE!AM57)</f>
        <v>ZOX</v>
      </c>
      <c r="M50" s="86">
        <f>IF(SP_NORTE!AP57="","*",SP_NORTE!AP57)</f>
        <v>157.69999999999999</v>
      </c>
      <c r="N50" s="86" t="str">
        <f>IF(SP_NORTE!AM57="","*",SP_NORTE!AM57)</f>
        <v>ZOX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>
        <f>IF(SP_NORTE!B50="","*",SP_NORTE!B50)</f>
        <v>46085</v>
      </c>
      <c r="D39" s="97" t="str">
        <f>IF(SP_NORTE!D50="","*",SP_NORTE!D50)</f>
        <v>V97</v>
      </c>
      <c r="E39" s="97" t="str">
        <f>IF(SP_NORTE!H50="","*",SP_NORTE!H50)</f>
        <v>ZFN</v>
      </c>
      <c r="F39" s="103" t="str">
        <f>IF(SP_NORTE!M50="","*",SP_NORTE!M50)</f>
        <v>ZFN-ZVP</v>
      </c>
      <c r="G39" s="98" t="str">
        <f>IF(SP_NORTE!I50="","*",SP_NORTE!I50)</f>
        <v>ZVP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>
        <f>IF(SP_NORTE!B51="","*",SP_NORTE!B51)</f>
        <v>46085</v>
      </c>
      <c r="D40" s="97" t="str">
        <f>IF(SP_NORTE!D51="","*",SP_NORTE!D51)</f>
        <v>JOSUEL (TP-697)</v>
      </c>
      <c r="E40" s="97" t="str">
        <f>IF(SP_NORTE!H51="","*",SP_NORTE!H51)</f>
        <v>-</v>
      </c>
      <c r="F40" s="103" t="str">
        <f>IF(SP_NORTE!M51="","*",SP_NORTE!M51)</f>
        <v>ZVP-ZGI</v>
      </c>
      <c r="G40" s="98" t="str">
        <f>IF(SP_NORTE!I51="","*",SP_NORTE!I51)</f>
        <v>-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>
        <f>IF(SP_NORTE!B52="","*",SP_NORTE!B52)</f>
        <v>46085</v>
      </c>
      <c r="D41" s="97" t="str">
        <f>IF(SP_NORTE!D52="","*",SP_NORTE!D52)</f>
        <v>V88</v>
      </c>
      <c r="E41" s="97" t="str">
        <f>IF(SP_NORTE!H52="","*",SP_NORTE!H52)</f>
        <v>ZDP2</v>
      </c>
      <c r="F41" s="103" t="str">
        <f>IF(SP_NORTE!M52="","*",SP_NORTE!M52)</f>
        <v>ZVP-ZGI</v>
      </c>
      <c r="G41" s="98" t="str">
        <f>IF(SP_NORTE!I52="","*",SP_NORTE!I52)</f>
        <v>ZDP</v>
      </c>
      <c r="H41" s="98" t="str">
        <f>IF(SP_NORTE!AB52="","*",SP_NORTE!AB52)</f>
        <v>FIXO</v>
      </c>
      <c r="I41" s="98" t="str">
        <f>IF(SP_NORTE!AC52="","*",SP_NORTE!AC52)</f>
        <v>ACIONAMENTO</v>
      </c>
      <c r="J41" s="99">
        <f>IF(SP_NORTE!AA52="","*",SP_NORTE!AA52)</f>
        <v>1</v>
      </c>
      <c r="K41" s="100">
        <f>IF(SP_NORTE!AD52="","*",SP_NORTE!AD52)</f>
        <v>0.29166666666666669</v>
      </c>
    </row>
    <row r="42" spans="2:11" hidden="1">
      <c r="B42" s="97" t="str">
        <f>IF(SP_NORTE!Y53="","*",SP_NORTE!Y53)</f>
        <v>*</v>
      </c>
      <c r="C42" s="98">
        <f>IF(SP_NORTE!B53="","*",SP_NORTE!B53)</f>
        <v>46085</v>
      </c>
      <c r="D42" s="97" t="str">
        <f>IF(SP_NORTE!D53="","*",SP_NORTE!D53)</f>
        <v>PEDRO (TP-696)</v>
      </c>
      <c r="E42" s="97" t="str">
        <f>IF(SP_NORTE!H53="","*",SP_NORTE!H53)</f>
        <v>-</v>
      </c>
      <c r="F42" s="103" t="str">
        <f>IF(SP_NORTE!M53="","*",SP_NORTE!M53)</f>
        <v>ZUC-ZCG</v>
      </c>
      <c r="G42" s="98" t="str">
        <f>IF(SP_NORTE!I53="","*",SP_NORTE!I53)</f>
        <v>-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>
        <f>IF(SP_NORTE!B55="","*",SP_NORTE!B55)</f>
        <v>46085</v>
      </c>
      <c r="D44" s="97" t="str">
        <f>IF(SP_NORTE!D55="","*",SP_NORTE!D55)</f>
        <v>MAURO TP-868)</v>
      </c>
      <c r="E44" s="97" t="str">
        <f>IF(SP_NORTE!H55="","*",SP_NORTE!H55)</f>
        <v>-</v>
      </c>
      <c r="F44" s="103" t="str">
        <f>IF(SP_NORTE!M55="","*",SP_NORTE!M55)</f>
        <v>ZDG-PAT</v>
      </c>
      <c r="G44" s="98" t="str">
        <f>IF(SP_NORTE!I55="","*",SP_NORTE!I55)</f>
        <v>-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>
        <f>IF(SP_NORTE!B56="","*",SP_NORTE!B56)</f>
        <v>46085</v>
      </c>
      <c r="D45" s="97" t="str">
        <f>IF(SP_NORTE!D56="","*",SP_NORTE!D56)</f>
        <v>WAGNER (TP-58)</v>
      </c>
      <c r="E45" s="97" t="str">
        <f>IF(SP_NORTE!H56="","*",SP_NORTE!H56)</f>
        <v>-</v>
      </c>
      <c r="F45" s="103" t="str">
        <f>IF(SP_NORTE!M56="","*",SP_NORTE!M56)</f>
        <v>ZMA</v>
      </c>
      <c r="G45" s="98" t="str">
        <f>IF(SP_NORTE!I56="","*",SP_NORTE!I56)</f>
        <v>-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>
        <f>IF(SP_NORTE!B57="","*",SP_NORTE!B57)</f>
        <v>46085</v>
      </c>
      <c r="D46" s="97" t="str">
        <f>IF(SP_NORTE!D57="","*",SP_NORTE!D57)</f>
        <v>CARLOS (TP-722)</v>
      </c>
      <c r="E46" s="97" t="str">
        <f>IF(SP_NORTE!H57="","*",SP_NORTE!H57)</f>
        <v>-</v>
      </c>
      <c r="F46" s="103" t="str">
        <f>IF(SP_NORTE!M57="","*",SP_NORTE!M57)</f>
        <v>ZOX</v>
      </c>
      <c r="G46" s="98" t="str">
        <f>IF(SP_NORTE!I57="","*",SP_NORTE!I57)</f>
        <v>-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2026-03-03T16:53:18Z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