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71" documentId="8_{B6337239-1A00-434D-AAD0-422EA1FEB5AE}" xr6:coauthVersionLast="47" xr6:coauthVersionMax="47" xr10:uidLastSave="{2A047873-2CE6-4F77-A9A9-A8CF686906A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Planilha1" sheetId="14" r:id="rId5"/>
    <sheet name="CONTROLE D" sheetId="11" r:id="rId6"/>
    <sheet name="CONTROLE D+1" sheetId="12" r:id="rId7"/>
    <sheet name="CONTROLE - MAQUINISTAS" sheetId="13" r:id="rId8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D+1'!$A$2:$Y$3000</definedName>
    <definedName name="_xlnm._FilterDatabase" localSheetId="5" hidden="1">'CONTROLE D'!$A$6:$R$1000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<sst xmlns="http://schemas.openxmlformats.org/spreadsheetml/2006/main" count="4689" uniqueCount="1297">
  <si>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</si>
  <si>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</si>
  <si>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</si>
  <si>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</si>
  <si>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</si>
  <si>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</si>
  <si>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</si>
  <si>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</si>
  <si>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</si>
  <si>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</si>
  <si>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</si>
  <si>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</si>
  <si>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</si>
  <si>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</si>
  <si>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</si>
  <si>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</si>
  <si>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</si>
  <si>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</si>
  <si>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</si>
  <si>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</si>
  <si>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</si>
  <si>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</si>
  <si>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</si>
  <si>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</si>
  <si>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</si>
  <si>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</si>
  <si>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</si>
  <si>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</si>
  <si>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</si>
  <si>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</si>
  <si>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</si>
  <si>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</si>
  <si>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</si>
  <si>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</si>
  <si>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</si>
  <si>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</si>
  <si>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</si>
  <si>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</si>
  <si>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</si>
  <si>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</si>
  <si>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</si>
  <si>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</si>
  <si>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</si>
  <si>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</si>
  <si>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</si>
  <si>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</si>
  <si>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</si>
  <si>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</si>
  <si>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</si>
  <si>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</si>
  <si>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</si>
  <si>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</si>
  <si>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</si>
  <si>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</si>
  <si>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</si>
  <si>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</si>
  <si>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</si>
  <si>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</si>
  <si>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</si>
  <si>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</si>
  <si>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</si>
  <si>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</si>
  <si>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</si>
  <si>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</si>
  <si>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</si>
  <si>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</si>
  <si>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</si>
  <si>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</si>
  <si>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</si>
  <si>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</si>
  <si>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</si>
  <si>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</si>
  <si>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</si>
  <si>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</si>
  <si>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</si>
  <si>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</si>
  <si>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</si>
  <si>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</si>
  <si>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</si>
  <si>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</si>
  <si>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</si>
  <si>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</si>
  <si>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</si>
  <si>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</si>
  <si>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</si>
  <si>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</si>
  <si>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</si>
  <si>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</si>
  <si>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</si>
  <si>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</si>
  <si>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</si>
  <si>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</si>
  <si>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</si>
  <si>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</si>
  <si>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</si>
  <si>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</si>
  <si>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</si>
  <si>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</si>
  <si>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</si>
  <si>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</si>
  <si>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</si>
  <si>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</si>
  <si>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</si>
  <si>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</si>
  <si>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</si>
  <si>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</si>
  <si>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</si>
  <si>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</si>
  <si>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</si>
  <si>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</si>
  <si>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</si>
  <si>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</si>
  <si>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</si>
  <si>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</si>
  <si>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</si>
  <si>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</si>
  <si>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</si>
  <si>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</si>
  <si>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</si>
  <si>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</si>
  <si>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</si>
  <si>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</si>
  <si>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</si>
  <si>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</si>
  <si>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</si>
  <si>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</si>
  <si>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</si>
  <si>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</si>
  <si>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</si>
  <si>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</si>
  <si>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</si>
  <si>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</si>
  <si>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</si>
  <si>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</si>
  <si>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</si>
  <si>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</si>
  <si>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</si>
  <si>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</si>
  <si>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</si>
  <si>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</si>
  <si>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</si>
  <si>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</si>
  <si>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</si>
  <si>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</si>
  <si>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</si>
  <si>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</si>
  <si>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</si>
  <si>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</si>
  <si>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</si>
  <si>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</si>
  <si>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</si>
  <si>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</si>
  <si>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</si>
  <si>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</si>
  <si>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</si>
  <si>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</si>
  <si>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</si>
  <si>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</si>
  <si>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</si>
  <si>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</si>
  <si>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</si>
  <si>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</si>
  <si>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</si>
  <si>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</si>
  <si>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</si>
  <si>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</si>
  <si>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</si>
  <si>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</si>
  <si>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</si>
  <si>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</si>
  <si>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</si>
  <si>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</si>
  <si>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</si>
  <si>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</si>
  <si>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</si>
  <si>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</si>
  <si>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</si>
  <si>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</si>
  <si>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</si>
  <si>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</si>
  <si>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</si>
  <si>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</si>
  <si>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</si>
  <si>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</si>
  <si>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</si>
  <si>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</si>
  <si>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</si>
  <si>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</si>
  <si>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</si>
  <si>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</si>
  <si>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</si>
  <si>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</si>
  <si>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</si>
  <si>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</si>
  <si>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</si>
  <si>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</si>
  <si>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</si>
  <si>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</si>
  <si>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</si>
  <si>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</si>
  <si>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</si>
  <si>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</si>
  <si>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</si>
  <si>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</si>
  <si>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</si>
  <si>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</si>
  <si>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</si>
  <si>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</si>
  <si>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</si>
  <si>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</si>
  <si>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</si>
  <si>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</si>
  <si>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</si>
  <si>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</si>
  <si>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</si>
  <si>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</si>
  <si>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</si>
  <si>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</si>
  <si>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</si>
  <si>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</si>
  <si>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</si>
  <si>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</si>
  <si>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</si>
  <si>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</si>
  <si>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</si>
  <si>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</si>
  <si>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</si>
  <si>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</si>
  <si>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</si>
  <si>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</si>
  <si>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</si>
  <si>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</si>
  <si>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</si>
  <si>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</si>
  <si>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</si>
  <si>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</si>
  <si>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</si>
  <si>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</si>
  <si>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</si>
  <si>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</si>
  <si>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</si>
  <si>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</si>
  <si>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</si>
  <si>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</si>
  <si>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</si>
  <si>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</si>
  <si>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</si>
  <si>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</si>
  <si>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</si>
  <si>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</si>
  <si>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</si>
  <si>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</si>
  <si>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</si>
  <si>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</si>
  <si>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</si>
  <si>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</si>
  <si>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</si>
  <si>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</si>
  <si>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</si>
  <si>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</si>
  <si>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</si>
  <si>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</si>
  <si>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</si>
  <si>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</si>
  <si>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</si>
  <si>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</si>
  <si>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</si>
  <si>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</si>
  <si>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</si>
  <si>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</si>
  <si>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</si>
  <si>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</si>
  <si>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</si>
  <si>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</si>
  <si>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</si>
  <si>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</si>
  <si>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</si>
  <si>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</si>
  <si>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</si>
  <si>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</si>
  <si>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</si>
  <si>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</si>
  <si>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</si>
  <si>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</si>
  <si>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</si>
  <si>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</si>
  <si>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</si>
  <si>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</si>
  <si>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</si>
  <si>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</si>
  <si>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</si>
  <si>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</si>
  <si>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</si>
  <si>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</si>
  <si>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</si>
  <si>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</si>
  <si>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</si>
  <si>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</si>
  <si>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</si>
  <si>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</si>
  <si>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</si>
  <si>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</si>
  <si>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</si>
  <si>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</si>
  <si>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</si>
  <si>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</si>
  <si>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</si>
  <si>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</si>
  <si>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</si>
  <si>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</si>
  <si>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</si>
  <si>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</si>
  <si>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</si>
  <si>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</si>
  <si>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</si>
  <si>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</si>
  <si>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</si>
  <si>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</si>
  <si>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</si>
  <si>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</si>
  <si>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</si>
  <si>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</si>
  <si>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</si>
  <si>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</si>
  <si>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</si>
  <si>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</si>
  <si>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</si>
  <si>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</si>
  <si>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</si>
  <si>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</si>
  <si>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</si>
  <si>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</si>
  <si>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</si>
  <si>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</si>
  <si>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</si>
  <si>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</si>
  <si>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</si>
  <si>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</si>
  <si>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</si>
  <si>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</si>
  <si>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</si>
  <si>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</si>
  <si>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</si>
  <si>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</si>
  <si>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</si>
  <si>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</si>
  <si>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</si>
  <si>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</si>
  <si>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</si>
  <si>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</si>
  <si>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</si>
  <si>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</si>
  <si>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</si>
  <si>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</si>
  <si>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</si>
  <si>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</si>
  <si>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</si>
  <si>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</si>
  <si>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</si>
  <si>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</si>
  <si>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</si>
  <si>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</si>
  <si>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</si>
  <si>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</si>
  <si>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</si>
  <si>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</si>
  <si>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</si>
  <si>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</si>
  <si>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</si>
  <si>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</si>
  <si>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</si>
  <si>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</si>
  <si>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</si>
  <si>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</si>
  <si>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</si>
  <si>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</si>
  <si>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</si>
  <si>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</si>
  <si>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</si>
  <si>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</si>
  <si>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</si>
  <si>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</si>
  <si>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</si>
  <si>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</si>
  <si>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</si>
  <si>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</si>
  <si>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</si>
  <si>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</si>
  <si>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</si>
  <si>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</si>
  <si>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</si>
  <si>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</si>
  <si>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</si>
  <si>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</si>
  <si>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</si>
  <si>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</si>
  <si>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</si>
  <si>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</si>
  <si>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</si>
  <si>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</si>
  <si>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</si>
  <si>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</si>
  <si>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</si>
  <si>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</si>
  <si>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</si>
  <si>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</si>
  <si>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</si>
  <si>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</si>
  <si>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</si>
  <si>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</si>
  <si>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</si>
  <si>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</si>
  <si>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</si>
  <si>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</si>
  <si>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</si>
  <si>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</si>
  <si>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</si>
  <si>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</si>
  <si>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</si>
  <si>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</si>
  <si>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</si>
  <si>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</si>
  <si>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</si>
  <si>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</si>
  <si>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</si>
  <si>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</si>
  <si>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</si>
  <si>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</si>
  <si>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</si>
  <si>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</si>
  <si>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</si>
  <si>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</si>
  <si>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</si>
  <si>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</si>
  <si>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</si>
  <si>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</si>
  <si>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</si>
  <si>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</si>
  <si>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</si>
  <si>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</si>
  <si>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</si>
  <si>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</si>
  <si>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</si>
  <si>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</si>
  <si>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</si>
  <si>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</si>
  <si>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</si>
  <si>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</si>
  <si>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</si>
  <si>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</si>
  <si>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</si>
  <si>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</si>
  <si>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</si>
  <si>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</si>
  <si>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</si>
  <si>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</si>
  <si>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</si>
  <si>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</si>
  <si>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</si>
  <si>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</si>
  <si>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</si>
  <si>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</si>
  <si>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</si>
  <si>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</si>
  <si>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</si>
  <si>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</si>
  <si>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</si>
  <si>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</si>
  <si>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</si>
  <si>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</si>
  <si>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</si>
  <si>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</si>
  <si>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</si>
  <si>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</si>
  <si>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</si>
  <si>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</si>
  <si>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</si>
  <si>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</si>
  <si>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</si>
  <si>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</si>
  <si>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</si>
  <si>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</si>
  <si>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</si>
  <si>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</si>
  <si>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</si>
  <si>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</si>
  <si>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</si>
  <si>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</si>
  <si>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</si>
  <si>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</si>
  <si>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</si>
  <si>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</si>
  <si>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</si>
  <si>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</si>
  <si>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</si>
  <si>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</si>
  <si>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</si>
  <si>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</si>
  <si>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</si>
  <si>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</si>
  <si>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</si>
  <si>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</si>
  <si>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</si>
  <si>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</si>
  <si>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</si>
  <si>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</si>
  <si>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</si>
  <si>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</si>
  <si>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</si>
  <si>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</si>
  <si>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</si>
  <si>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</si>
  <si>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</si>
  <si>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</si>
  <si>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</si>
  <si>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</si>
  <si>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</si>
  <si>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</si>
  <si>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</si>
  <si>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</si>
  <si>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</si>
  <si>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</si>
  <si>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</si>
  <si>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</si>
  <si>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</si>
  <si>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</si>
  <si>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</si>
  <si>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</si>
  <si>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</si>
  <si>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</si>
  <si>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</si>
  <si>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</si>
  <si>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</si>
  <si>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</si>
  <si>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</si>
  <si>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</si>
  <si>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</si>
  <si>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</si>
  <si>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</si>
  <si>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</si>
  <si>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</si>
  <si>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</si>
  <si>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</si>
  <si>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</si>
  <si>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</si>
  <si>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</si>
  <si>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</si>
  <si>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</si>
  <si>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</si>
  <si>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</si>
  <si>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</si>
  <si>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</si>
  <si>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</si>
  <si>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</si>
  <si>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</si>
  <si>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</si>
  <si>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</si>
  <si>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</si>
  <si>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</si>
  <si>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</si>
  <si>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</si>
  <si>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</si>
  <si>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</si>
  <si>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</si>
  <si>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</si>
  <si>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</si>
  <si>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</si>
  <si>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</si>
  <si>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</si>
  <si>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</si>
  <si>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</si>
  <si>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</si>
  <si>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</si>
  <si>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</si>
  <si>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</si>
  <si>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</si>
  <si>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</si>
  <si>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</si>
  <si>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</si>
  <si>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</si>
  <si>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</si>
  <si>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</si>
  <si>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</si>
  <si>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</si>
  <si>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</si>
  <si>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</si>
  <si>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</si>
  <si>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</si>
  <si>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</si>
  <si>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</si>
  <si>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</si>
  <si>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</si>
  <si>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</si>
  <si>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</si>
  <si>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</si>
  <si>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</si>
  <si>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</si>
  <si>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</si>
  <si>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</si>
  <si>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</si>
  <si>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</si>
  <si>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</si>
  <si>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</si>
  <si>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</si>
  <si>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</si>
  <si>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</si>
  <si>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</si>
  <si>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</si>
  <si>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</si>
  <si>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</si>
  <si>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</si>
  <si>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</si>
  <si>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</si>
  <si>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</si>
  <si>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</si>
  <si>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</si>
  <si>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</si>
  <si>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</si>
  <si>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</si>
  <si>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</si>
  <si>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</si>
  <si>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</si>
  <si>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</si>
  <si>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</si>
  <si>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</si>
  <si>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</si>
  <si>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</si>
  <si>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</si>
  <si>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</si>
  <si>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</si>
  <si>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</si>
  <si>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</si>
  <si>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</si>
  <si>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</si>
  <si>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</si>
  <si>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</si>
  <si>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</si>
  <si>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</si>
  <si>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</si>
  <si>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</si>
  <si>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</si>
  <si>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</si>
  <si>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</si>
  <si>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</si>
  <si>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</si>
  <si>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</si>
  <si>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</si>
  <si>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</si>
  <si>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</si>
  <si>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</si>
  <si>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</si>
  <si>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</si>
  <si>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</si>
  <si>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</si>
  <si>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</si>
  <si>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</si>
  <si>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</si>
  <si>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</si>
  <si>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</si>
  <si>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</si>
  <si>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</si>
  <si>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</si>
  <si>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</si>
  <si>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</si>
  <si>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</si>
  <si>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</si>
  <si>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</si>
  <si>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</si>
  <si>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</si>
  <si>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</si>
  <si>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</si>
  <si>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</si>
  <si>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</si>
  <si>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</si>
  <si>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</si>
  <si>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</si>
  <si>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</si>
  <si>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</si>
  <si>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</si>
  <si>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</si>
  <si>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</si>
  <si>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</si>
  <si>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</si>
  <si>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</si>
  <si>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</si>
  <si>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</si>
  <si>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</si>
  <si>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</si>
  <si>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</si>
  <si>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</si>
  <si>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</si>
  <si>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</si>
  <si>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</si>
  <si>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</si>
  <si>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</si>
  <si>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</si>
  <si>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</si>
  <si>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</si>
  <si>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</si>
  <si>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</si>
  <si>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</si>
  <si>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</si>
  <si>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</si>
  <si>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</si>
  <si>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</si>
  <si>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</si>
  <si>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</si>
  <si>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</si>
  <si>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</si>
  <si>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</si>
  <si>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</si>
  <si>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</si>
  <si>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</si>
  <si>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</si>
  <si>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</si>
  <si>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</si>
  <si>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</si>
  <si>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</si>
  <si>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</si>
  <si>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</si>
  <si>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</si>
  <si>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</si>
  <si>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</si>
  <si>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</si>
  <si>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</si>
  <si>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</si>
  <si>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</si>
  <si>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</si>
  <si>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</si>
  <si>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</si>
  <si>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</si>
  <si>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</si>
  <si>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</si>
  <si>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</si>
  <si>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</si>
  <si>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</si>
  <si>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</si>
  <si>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</si>
  <si>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</si>
  <si>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</si>
  <si>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</si>
  <si>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</si>
  <si>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</si>
  <si>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</si>
  <si>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</si>
  <si>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</si>
  <si>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</si>
  <si>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</si>
  <si>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</si>
  <si>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</si>
  <si>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</si>
  <si>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</si>
  <si>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</si>
  <si>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</si>
  <si>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</si>
  <si>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</si>
  <si>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</si>
  <si>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</si>
  <si>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</si>
  <si>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</si>
  <si>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</si>
  <si>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</si>
  <si>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</si>
  <si>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</si>
  <si>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</si>
  <si>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</si>
  <si>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</si>
  <si>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</si>
  <si>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</si>
  <si>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</si>
  <si>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</si>
  <si>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</si>
  <si>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</si>
  <si>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</si>
  <si>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</si>
  <si>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</si>
  <si>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</si>
  <si>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</si>
  <si>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</si>
  <si>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</si>
  <si>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</si>
  <si>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</si>
  <si>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</si>
  <si>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</si>
  <si>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</si>
  <si>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</si>
  <si>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</si>
  <si>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</si>
  <si>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</si>
  <si>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</si>
  <si>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</si>
  <si>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</si>
  <si>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</si>
  <si>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</si>
  <si>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</si>
  <si>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</si>
  <si>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</si>
  <si>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</si>
  <si>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</si>
  <si>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</si>
  <si>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</si>
  <si>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</si>
  <si>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</si>
  <si>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</si>
  <si>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</si>
  <si>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</si>
  <si>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</si>
  <si>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</si>
  <si>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</si>
  <si>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</si>
  <si>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</si>
  <si>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</si>
  <si>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</si>
  <si>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</si>
  <si>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</si>
  <si>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</si>
  <si>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</si>
  <si>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</si>
  <si>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</si>
  <si>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</si>
  <si>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</si>
  <si>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</si>
  <si>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</si>
  <si>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</si>
  <si>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</si>
  <si>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</si>
  <si>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</si>
  <si>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</si>
  <si>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</si>
  <si>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</si>
  <si>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</si>
  <si>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</si>
  <si>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</si>
  <si>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</si>
  <si>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</si>
  <si>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</si>
  <si>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</si>
  <si>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</si>
  <si>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</si>
  <si>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</si>
  <si>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</si>
  <si>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</si>
  <si>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</si>
  <si>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</si>
  <si>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</si>
  <si>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</si>
  <si>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</si>
  <si>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</si>
  <si>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</si>
  <si>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</si>
  <si>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</si>
  <si>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</si>
  <si>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</si>
  <si>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</si>
  <si>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</si>
  <si>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</si>
  <si>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</si>
  <si>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</si>
  <si>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</si>
  <si>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</si>
  <si>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</si>
  <si>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</si>
  <si>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</si>
  <si>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</si>
  <si>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</si>
  <si>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</si>
  <si>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</si>
  <si>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</si>
  <si>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</si>
  <si>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</si>
  <si>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</si>
  <si>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</si>
  <si>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</si>
  <si>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</si>
  <si>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</si>
  <si>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</si>
  <si>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</si>
  <si>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</si>
  <si>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</si>
  <si>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</si>
  <si>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</si>
  <si>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</si>
  <si>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</si>
  <si>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</si>
  <si>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</si>
  <si>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</si>
  <si>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</si>
  <si>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</si>
  <si>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</si>
  <si>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</si>
  <si>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</si>
  <si>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</si>
  <si>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</si>
  <si>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</si>
  <si>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</si>
  <si>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</si>
  <si>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</si>
  <si>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</si>
  <si>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</si>
  <si>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</si>
  <si>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</si>
  <si>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</si>
  <si>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</si>
  <si>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</si>
  <si>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</si>
  <si>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</si>
  <si>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</si>
  <si>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</si>
  <si>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</si>
  <si>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</si>
  <si>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</si>
  <si>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</si>
  <si>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</si>
  <si>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</si>
  <si>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</si>
  <si>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</si>
  <si>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</si>
  <si>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</si>
  <si>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</si>
  <si>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</si>
  <si>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</si>
  <si>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</si>
  <si>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</si>
  <si>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</si>
  <si>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</si>
  <si>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</si>
  <si>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</si>
  <si>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</si>
  <si>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</si>
  <si>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</si>
  <si>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</si>
  <si>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</si>
  <si>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</si>
  <si>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</si>
  <si>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</si>
  <si>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</si>
  <si>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</si>
  <si>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</si>
  <si>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</si>
  <si>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</si>
  <si>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</si>
  <si>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</si>
  <si>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</si>
  <si>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</si>
  <si>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</si>
  <si>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</si>
  <si>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</si>
  <si>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</si>
  <si>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</si>
  <si>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</si>
  <si>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</si>
  <si>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</si>
  <si>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</si>
  <si>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</si>
  <si>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</si>
  <si>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</si>
  <si>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</si>
  <si>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</si>
  <si>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</si>
  <si>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</si>
  <si>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</si>
  <si>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</si>
  <si>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</si>
  <si>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</si>
  <si>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</si>
  <si>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</si>
  <si>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</si>
  <si>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</si>
  <si>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</si>
  <si>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</si>
  <si>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</si>
  <si>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</si>
  <si>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</si>
  <si>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</si>
  <si>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</si>
  <si>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</si>
  <si>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</si>
  <si>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</si>
  <si>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</si>
  <si>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</si>
  <si>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</si>
  <si>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</si>
  <si>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</si>
  <si>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</si>
  <si>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</si>
  <si>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</si>
  <si>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</si>
  <si>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</si>
  <si>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</si>
  <si>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</si>
  <si>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</si>
  <si>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</si>
  <si>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</si>
  <si>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</si>
  <si>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</si>
  <si>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</si>
  <si>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</si>
  <si>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</si>
  <si>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</si>
  <si>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</si>
  <si>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</si>
  <si>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</si>
  <si>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</si>
  <si>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</si>
  <si>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</si>
  <si>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</si>
  <si>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</si>
  <si>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</si>
  <si>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</si>
  <si>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</si>
  <si>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</si>
  <si>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</si>
  <si>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</si>
  <si>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</si>
  <si>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</si>
  <si>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</si>
  <si>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</si>
  <si>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</si>
  <si>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</si>
  <si>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</si>
  <si>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</si>
  <si>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</si>
  <si>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</si>
  <si>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</si>
  <si>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</si>
  <si>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</si>
  <si>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</si>
  <si>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</si>
  <si>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</si>
  <si>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</si>
  <si>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</si>
  <si>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</si>
  <si>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</si>
  <si>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</si>
  <si>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</si>
  <si>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</si>
  <si>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</si>
  <si>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</si>
  <si>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</si>
  <si>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</si>
  <si>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</si>
  <si>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</si>
  <si>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</si>
  <si>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</si>
  <si>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</si>
  <si>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</si>
  <si>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</si>
  <si>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</si>
  <si>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</si>
  <si>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</si>
  <si>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</si>
  <si>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</si>
  <si>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</si>
  <si>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</si>
  <si>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</si>
  <si>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</si>
  <si>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</si>
  <si>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</si>
  <si>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</si>
  <si>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</si>
  <si>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</si>
  <si>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</si>
  <si>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</si>
  <si>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</si>
  <si>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</si>
  <si>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</si>
  <si>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</si>
  <si>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</si>
  <si>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</si>
  <si>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</si>
  <si>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</si>
  <si>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</si>
  <si>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</si>
  <si>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</si>
  <si>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</si>
  <si>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</si>
  <si>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</si>
  <si>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</si>
  <si>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</si>
  <si>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</si>
  <si>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</si>
  <si>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</si>
  <si>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</si>
  <si>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</si>
  <si>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</si>
  <si>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</si>
  <si>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</si>
  <si>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</si>
  <si>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</si>
  <si>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</si>
  <si>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</si>
  <si>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</si>
  <si>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</si>
  <si>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</si>
  <si>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</si>
  <si>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</si>
  <si>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</si>
  <si>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</si>
  <si>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</si>
  <si>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</si>
  <si>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</si>
  <si>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</si>
  <si>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</si>
  <si>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</si>
  <si>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</si>
  <si>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</si>
  <si>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</si>
  <si>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</si>
  <si>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</si>
  <si>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</si>
  <si>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</si>
  <si>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</si>
  <si>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</si>
  <si>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</si>
  <si>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</si>
  <si>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</si>
  <si>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</si>
  <si>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</si>
  <si>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</si>
  <si>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</si>
  <si>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</si>
  <si>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</si>
  <si>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</si>
  <si>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</si>
  <si>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</si>
  <si>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</si>
  <si>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</si>
  <si>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</si>
  <si>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</si>
  <si>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</si>
  <si>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</si>
  <si>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</si>
  <si>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</si>
  <si>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</si>
  <si>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</si>
  <si>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</si>
  <si>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</si>
  <si>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</si>
  <si>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</si>
  <si>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</si>
  <si>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</si>
  <si>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</si>
  <si>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</si>
  <si>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</si>
  <si>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</si>
  <si>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</si>
  <si>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</si>
  <si>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</si>
  <si>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</si>
  <si>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</si>
  <si>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</si>
  <si>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</si>
  <si>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</si>
  <si>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</si>
  <si>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</si>
  <si>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</si>
  <si>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</si>
  <si>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</si>
  <si>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</si>
  <si>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</si>
  <si>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</si>
  <si>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</si>
  <si>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</si>
  <si>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</si>
  <si>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</si>
  <si>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</si>
  <si>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</si>
  <si>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</si>
  <si>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</si>
  <si>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</si>
  <si>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</si>
  <si>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</si>
  <si>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</si>
  <si>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</si>
  <si>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</si>
  <si>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</si>
  <si>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</si>
  <si>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</si>
  <si>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</si>
  <si>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</si>
  <si>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</si>
  <si>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</si>
  <si>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</si>
  <si>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</si>
  <si>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</si>
  <si>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</si>
  <si>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</si>
  <si>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</si>
  <si>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</si>
  <si>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</si>
  <si>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</si>
  <si>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</si>
  <si>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</si>
  <si>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</si>
  <si>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</si>
  <si>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</si>
  <si>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</si>
  <si>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</si>
  <si>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</si>
  <si>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</si>
  <si>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</si>
  <si>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</si>
  <si>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</si>
  <si>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</si>
  <si>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</si>
  <si>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</si>
  <si>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</si>
  <si>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</si>
  <si>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</si>
  <si>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</si>
  <si>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</si>
  <si>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</si>
  <si>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</si>
  <si>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</si>
  <si>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</si>
  <si>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</si>
  <si>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</si>
  <si>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</si>
  <si>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</si>
  <si>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</si>
  <si>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</si>
  <si>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</si>
  <si>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</si>
  <si>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</si>
  <si>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</si>
  <si>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</si>
  <si>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</si>
  <si>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</si>
  <si>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</si>
  <si>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</si>
  <si>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</si>
  <si>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</si>
  <si>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</si>
  <si>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</si>
  <si>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</si>
  <si>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</si>
  <si>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</si>
  <si>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</si>
  <si>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</si>
  <si>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</si>
  <si>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</si>
  <si>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</si>
  <si>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</si>
  <si>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</si>
  <si>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</si>
  <si>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</si>
  <si>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</si>
  <si>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</si>
  <si>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</si>
  <si>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</si>
  <si>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</si>
  <si>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</si>
  <si>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</si>
  <si>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</si>
  <si>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</si>
  <si>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</si>
  <si>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</si>
  <si>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</si>
  <si>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</si>
  <si>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</si>
  <si>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</si>
  <si>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Equipe da escala se apresenta as 9:30h para carregamento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</si>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</sst>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70" activePane="bottomRight" state="frozen"/>
      <selection pane="bottomRight" activeCell="D73" sqref="D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>V4246028</v>
      </c>
      <c r="B75" s="171">
        <v>46028</v>
      </c>
      <c r="C75" s="8">
        <f>IF(BS_CONTROLE[[#This Row],[DATA]]="","",WEEKNUM(BS_CONTROLE[[#This Row],[DATA]]))</f>
        <v>2</v>
      </c>
      <c r="D75" s="51" t="s">
        <v>180</v>
      </c>
      <c r="E75" s="320">
        <v>70</v>
      </c>
      <c r="F75" s="172" t="s">
        <v>143</v>
      </c>
      <c r="G75" s="9" t="str">
        <f>IF(D75="","*",VLOOKUP(F75,BS_ATIVIDADE[#All],3,FALSE))</f>
        <v>MODERNIZAÇÃO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MODERNIZAÇÃO - SOCADORA</v>
      </c>
      <c r="AJ75" s="9" t="str">
        <f>IF(D75="","*",VLOOKUP(AI75,BS_ATIVIDADE[#Data],3,FALSE))</f>
        <v>MODERNIZAÇÃO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E4046028</v>
      </c>
      <c r="B77" s="171">
        <v>46028</v>
      </c>
      <c r="C77" s="8">
        <f>IF(BS_CONTROLE[[#This Row],[DATA]]="","",WEEKNUM(BS_CONTROLE[[#This Row],[DATA]]))</f>
        <v>2</v>
      </c>
      <c r="D77" s="51" t="s">
        <v>154</v>
      </c>
      <c r="E77" s="320">
        <v>72</v>
      </c>
      <c r="F77" s="172" t="s">
        <v>25</v>
      </c>
      <c r="G77" s="9" t="str">
        <f>IF(D77="","*",VLOOKUP(F77,BS_ATIVIDADE[#All],3,FALSE))</f>
        <v>OUTROS</v>
      </c>
      <c r="H77" s="173" t="s">
        <v>864</v>
      </c>
      <c r="I77" s="173" t="s">
        <v>1276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1277</v>
      </c>
      <c r="D5" s="350"/>
      <c r="E5" s="350"/>
      <c r="F5" s="350"/>
      <c r="G5" s="350"/>
      <c r="H5" s="350"/>
      <c r="I5" s="350"/>
      <c r="J5" s="351"/>
      <c r="K5" s="352" t="s">
        <v>1278</v>
      </c>
      <c r="L5" s="353"/>
      <c r="M5" s="353"/>
      <c r="N5" s="353"/>
      <c r="O5" s="354" t="s">
        <v>1279</v>
      </c>
      <c r="P5" s="355"/>
      <c r="Q5" s="356"/>
    </row>
    <row r="6" spans="1:17" s="93" customFormat="1" ht="15.75" customHeight="1">
      <c r="A6" s="87" t="s">
        <v>1280</v>
      </c>
      <c r="B6" s="94" t="s">
        <v>1281</v>
      </c>
      <c r="C6" s="95" t="s">
        <v>1163</v>
      </c>
      <c r="D6" s="96" t="s">
        <v>1164</v>
      </c>
      <c r="E6" s="95" t="s">
        <v>1282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1283</v>
      </c>
      <c r="M6" s="139" t="s">
        <v>30</v>
      </c>
      <c r="N6" s="140" t="s">
        <v>1158</v>
      </c>
      <c r="O6" s="246" t="s">
        <v>1201</v>
      </c>
      <c r="P6" s="157"/>
      <c r="Q6" s="193" t="s">
        <v>1284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V42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E40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1285</v>
      </c>
      <c r="W1" s="362"/>
      <c r="X1" s="362"/>
      <c r="Y1" s="104"/>
    </row>
    <row r="2" spans="1:25" s="100" customFormat="1" ht="11.25" customHeight="1">
      <c r="A2" s="105" t="s">
        <v>1286</v>
      </c>
      <c r="B2" s="105" t="s">
        <v>1281</v>
      </c>
      <c r="C2" s="105" t="s">
        <v>7</v>
      </c>
      <c r="D2" s="106" t="s">
        <v>1163</v>
      </c>
      <c r="E2" s="106" t="s">
        <v>1164</v>
      </c>
      <c r="F2" s="106" t="s">
        <v>1280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1287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>
        <f>IF(FN_MC!B75="","*",FN_MC!B75)</f>
        <v>46028</v>
      </c>
      <c r="G73" s="110" t="str">
        <f>IF(FN_MC!D75="","*",FN_MC!D75)</f>
        <v>V42</v>
      </c>
      <c r="H73" s="110" t="str">
        <f>IF(FN_MC!F75="","*",FN_MC!F75)</f>
        <v>MODERNIZAÇÃO - SOCADORA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M</v>
      </c>
      <c r="T73" s="110" t="str">
        <f>IF(FN_MC!V75="","*",FN_MC!V75)</f>
        <v>*</v>
      </c>
      <c r="U73" s="110" t="str">
        <f>IF(FN_MC!W75="","*",FN_MC!W75)</f>
        <v>*</v>
      </c>
      <c r="V73" s="112">
        <f ca="1">_xlfn.XLOOKUP(G73&amp;$V$2,BS_CONTROLE[CHAVE],BS_CONTROLE[Quantidade_11],"-")</f>
        <v>410</v>
      </c>
      <c r="W73" s="112">
        <f ca="1">_xlfn.XLOOKUP(G73&amp;$W$2,BS_CONTROLE[CHAVE],BS_CONTROLE[Quantidade_11],"-")</f>
        <v>770</v>
      </c>
      <c r="X73" s="112">
        <f ca="1">_xlfn.XLOOKUP(G73&amp;$X$2,BS_CONTROLE[CHAVE],BS_CONTROLE[Quantidade_11],"-")</f>
        <v>220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>
        <f>IF(FN_MC!B77="","*",FN_MC!B77)</f>
        <v>46028</v>
      </c>
      <c r="G75" s="110" t="str">
        <f>IF(FN_MC!D77="","*",FN_MC!D77)</f>
        <v>E40</v>
      </c>
      <c r="H75" s="110" t="str">
        <f>IF(FN_MC!F77="","*",FN_MC!F77)</f>
        <v>DESLOCAMENTO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BINÁRIO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1288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1289</v>
      </c>
      <c r="C2" s="95" t="s">
        <v>1148</v>
      </c>
      <c r="D2" s="95" t="s">
        <v>1150</v>
      </c>
      <c r="E2" s="95" t="s">
        <v>1290</v>
      </c>
      <c r="F2" s="95" t="s">
        <v>1291</v>
      </c>
      <c r="G2" s="95" t="s">
        <v>1292</v>
      </c>
      <c r="H2" s="95" t="s">
        <v>1293</v>
      </c>
      <c r="I2" s="95" t="s">
        <v>1294</v>
      </c>
      <c r="J2" s="95" t="s">
        <v>1295</v>
      </c>
      <c r="K2" s="131" t="s">
        <v>1296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V42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E40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2026-01-05T12:11:52Z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