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851" documentId="8_{B6337239-1A00-434D-AAD0-422EA1FEB5AE}" xr6:coauthVersionLast="47" xr6:coauthVersionMax="47" xr10:uidLastSave="{CBB44A49-4C7E-41FD-9F2A-8C5A019A4D9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8" i="1" l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23" i="1" a="1"/>
  <c r="M123" i="1"/>
  <c r="M124" i="1" a="1"/>
  <c r="M124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N123" i="1" a="1"/>
  <c r="N123" i="1"/>
  <c r="N124" i="1" a="1"/>
  <c r="N124" i="1"/>
  <c r="N130" i="1" a="1"/>
  <c r="N130" i="1"/>
  <c r="N131" i="1" a="1"/>
  <c r="N131" i="1"/>
  <c r="N132" i="1" a="1"/>
  <c r="N132" i="1"/>
  <c r="N133" i="1" a="1"/>
  <c r="N133" i="1"/>
  <c r="N134" i="1" a="1"/>
  <c r="N134" i="1"/>
  <c r="N135" i="1" a="1"/>
  <c r="N135" i="1"/>
  <c r="N136" i="1" a="1"/>
  <c r="N136" i="1"/>
  <c r="N137" i="1" a="1"/>
  <c r="N137" i="1"/>
  <c r="N138" i="1" a="1"/>
  <c r="N138" i="1"/>
  <c r="N139" i="1" a="1"/>
  <c r="N139" i="1"/>
  <c r="N140" i="1" a="1"/>
  <c r="N140" i="1"/>
  <c r="N141" i="1" a="1"/>
  <c r="N141" i="1"/>
  <c r="N142" i="1" a="1"/>
  <c r="N142" i="1"/>
  <c r="N122" i="1" a="1"/>
  <c r="N122" i="1" s="1"/>
  <c r="N121" i="1" a="1"/>
  <c r="N121" i="1" s="1"/>
  <c r="N120" i="1" a="1"/>
  <c r="N120" i="1" s="1"/>
  <c r="N110" i="1" a="1"/>
  <c r="N110" i="1" s="1"/>
  <c r="M110" i="1" a="1"/>
  <c r="M110" i="1" s="1"/>
  <c r="N109" i="1" a="1"/>
  <c r="N109" i="1" s="1"/>
  <c r="M109" i="1" a="1"/>
  <c r="M109" i="1" s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8" i="1" a="1"/>
  <c r="N108" i="1"/>
  <c r="N107" i="1" a="1"/>
  <c r="N107" i="1"/>
  <c r="N106" i="1" a="1"/>
  <c r="N106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 s="1"/>
  <c r="E338" i="12" s="1"/>
  <c r="S340" i="1" a="1"/>
  <c r="S340" i="1"/>
  <c r="T339" i="1" a="1"/>
  <c r="T339" i="1" s="1"/>
  <c r="E337" i="12" s="1"/>
  <c r="S339" i="1" a="1"/>
  <c r="S339" i="1" s="1"/>
  <c r="D337" i="12" s="1"/>
  <c r="T338" i="1" a="1"/>
  <c r="T338" i="1"/>
  <c r="S338" i="1" a="1"/>
  <c r="S338" i="1" s="1"/>
  <c r="D336" i="12" s="1"/>
  <c r="T337" i="1" a="1"/>
  <c r="T337" i="1" s="1"/>
  <c r="S337" i="1" a="1"/>
  <c r="S337" i="1"/>
  <c r="T336" i="1" a="1"/>
  <c r="T336" i="1" s="1"/>
  <c r="E334" i="12" s="1"/>
  <c r="S336" i="1" a="1"/>
  <c r="S336" i="1" s="1"/>
  <c r="D334" i="12" s="1"/>
  <c r="T335" i="1" a="1"/>
  <c r="T335" i="1"/>
  <c r="S335" i="1" a="1"/>
  <c r="S335" i="1" s="1"/>
  <c r="D333" i="12" s="1"/>
  <c r="T334" i="1" a="1"/>
  <c r="T334" i="1" s="1"/>
  <c r="E332" i="12" s="1"/>
  <c r="S334" i="1" a="1"/>
  <c r="S334" i="1"/>
  <c r="T333" i="1" a="1"/>
  <c r="T333" i="1" s="1"/>
  <c r="E331" i="12" s="1"/>
  <c r="S333" i="1" a="1"/>
  <c r="S333" i="1" s="1"/>
  <c r="D331" i="12" s="1"/>
  <c r="T332" i="1" a="1"/>
  <c r="T332" i="1"/>
  <c r="S332" i="1" a="1"/>
  <c r="S332" i="1" s="1"/>
  <c r="D330" i="12" s="1"/>
  <c r="T331" i="1" a="1"/>
  <c r="T331" i="1" s="1"/>
  <c r="E329" i="12" s="1"/>
  <c r="S331" i="1" a="1"/>
  <c r="S331" i="1"/>
  <c r="T330" i="1" a="1"/>
  <c r="T330" i="1" s="1"/>
  <c r="E328" i="12" s="1"/>
  <c r="S330" i="1" a="1"/>
  <c r="S330" i="1" s="1"/>
  <c r="D328" i="12" s="1"/>
  <c r="T329" i="1" a="1"/>
  <c r="T329" i="1"/>
  <c r="S329" i="1" a="1"/>
  <c r="S329" i="1" s="1"/>
  <c r="T328" i="1" a="1"/>
  <c r="T328" i="1" s="1"/>
  <c r="E326" i="12" s="1"/>
  <c r="S328" i="1" a="1"/>
  <c r="S328" i="1"/>
  <c r="T327" i="1" a="1"/>
  <c r="T327" i="1" s="1"/>
  <c r="E325" i="12" s="1"/>
  <c r="S327" i="1" a="1"/>
  <c r="S327" i="1" s="1"/>
  <c r="D325" i="12" s="1"/>
  <c r="T326" i="1" a="1"/>
  <c r="T326" i="1"/>
  <c r="S326" i="1" a="1"/>
  <c r="S326" i="1" s="1"/>
  <c r="D324" i="12" s="1"/>
  <c r="T325" i="1" a="1"/>
  <c r="T325" i="1" s="1"/>
  <c r="E323" i="12" s="1"/>
  <c r="S325" i="1" a="1"/>
  <c r="S325" i="1"/>
  <c r="T324" i="1" a="1"/>
  <c r="T324" i="1" s="1"/>
  <c r="E322" i="12" s="1"/>
  <c r="S324" i="1" a="1"/>
  <c r="S324" i="1" s="1"/>
  <c r="D322" i="12" s="1"/>
  <c r="T323" i="1" a="1"/>
  <c r="T323" i="1"/>
  <c r="S323" i="1" a="1"/>
  <c r="S323" i="1" s="1"/>
  <c r="D321" i="12" s="1"/>
  <c r="T322" i="1" a="1"/>
  <c r="T322" i="1" s="1"/>
  <c r="E320" i="12" s="1"/>
  <c r="S322" i="1" a="1"/>
  <c r="S322" i="1"/>
  <c r="T321" i="1" a="1"/>
  <c r="T321" i="1" s="1"/>
  <c r="E319" i="12" s="1"/>
  <c r="S321" i="1" a="1"/>
  <c r="S321" i="1" s="1"/>
  <c r="D319" i="12" s="1"/>
  <c r="T320" i="1" a="1"/>
  <c r="T320" i="1"/>
  <c r="S320" i="1" a="1"/>
  <c r="S320" i="1" s="1"/>
  <c r="D318" i="12" s="1"/>
  <c r="T319" i="1" a="1"/>
  <c r="T319" i="1" s="1"/>
  <c r="E317" i="12" s="1"/>
  <c r="S319" i="1" a="1"/>
  <c r="S319" i="1"/>
  <c r="T318" i="1" a="1"/>
  <c r="T318" i="1" s="1"/>
  <c r="E316" i="12" s="1"/>
  <c r="S318" i="1" a="1"/>
  <c r="S318" i="1" s="1"/>
  <c r="D316" i="12" s="1"/>
  <c r="T317" i="1" a="1"/>
  <c r="T317" i="1"/>
  <c r="S317" i="1" a="1"/>
  <c r="S317" i="1" s="1"/>
  <c r="D315" i="12" s="1"/>
  <c r="T316" i="1" a="1"/>
  <c r="T316" i="1" s="1"/>
  <c r="E314" i="12" s="1"/>
  <c r="S316" i="1" a="1"/>
  <c r="S316" i="1"/>
  <c r="T315" i="1" a="1"/>
  <c r="T315" i="1" s="1"/>
  <c r="E313" i="12" s="1"/>
  <c r="S315" i="1" a="1"/>
  <c r="S315" i="1" s="1"/>
  <c r="D313" i="12" s="1"/>
  <c r="T314" i="1" a="1"/>
  <c r="T314" i="1"/>
  <c r="S314" i="1" a="1"/>
  <c r="S314" i="1" s="1"/>
  <c r="D312" i="12" s="1"/>
  <c r="T313" i="1" a="1"/>
  <c r="T313" i="1" s="1"/>
  <c r="E311" i="12" s="1"/>
  <c r="S313" i="1" a="1"/>
  <c r="S313" i="1"/>
  <c r="T312" i="1" a="1"/>
  <c r="T312" i="1" s="1"/>
  <c r="E310" i="12" s="1"/>
  <c r="S312" i="1" a="1"/>
  <c r="S312" i="1" s="1"/>
  <c r="D310" i="12" s="1"/>
  <c r="T311" i="1" a="1"/>
  <c r="T311" i="1"/>
  <c r="S311" i="1" a="1"/>
  <c r="S311" i="1" s="1"/>
  <c r="D309" i="12" s="1"/>
  <c r="T310" i="1" a="1"/>
  <c r="T310" i="1" s="1"/>
  <c r="E308" i="12" s="1"/>
  <c r="S310" i="1" a="1"/>
  <c r="S310" i="1"/>
  <c r="T309" i="1" a="1"/>
  <c r="T309" i="1" s="1"/>
  <c r="E307" i="12" s="1"/>
  <c r="S309" i="1" a="1"/>
  <c r="S309" i="1" s="1"/>
  <c r="T308" i="1" a="1"/>
  <c r="T308" i="1"/>
  <c r="S308" i="1" a="1"/>
  <c r="S308" i="1" s="1"/>
  <c r="D306" i="12" s="1"/>
  <c r="T307" i="1" a="1"/>
  <c r="T307" i="1" s="1"/>
  <c r="S307" i="1" a="1"/>
  <c r="S307" i="1"/>
  <c r="T306" i="1" a="1"/>
  <c r="T306" i="1" s="1"/>
  <c r="E304" i="12" s="1"/>
  <c r="S306" i="1" a="1"/>
  <c r="S306" i="1" s="1"/>
  <c r="T305" i="1" a="1"/>
  <c r="T305" i="1"/>
  <c r="S305" i="1" a="1"/>
  <c r="S305" i="1" s="1"/>
  <c r="D303" i="12" s="1"/>
  <c r="T304" i="1" a="1"/>
  <c r="T304" i="1" s="1"/>
  <c r="S304" i="1" a="1"/>
  <c r="S304" i="1"/>
  <c r="T303" i="1" a="1"/>
  <c r="T303" i="1" s="1"/>
  <c r="E301" i="12" s="1"/>
  <c r="S303" i="1" a="1"/>
  <c r="S303" i="1" s="1"/>
  <c r="T302" i="1" a="1"/>
  <c r="T302" i="1"/>
  <c r="S302" i="1" a="1"/>
  <c r="S302" i="1" s="1"/>
  <c r="D300" i="12" s="1"/>
  <c r="T301" i="1" a="1"/>
  <c r="T301" i="1" s="1"/>
  <c r="S301" i="1" a="1"/>
  <c r="S301" i="1"/>
  <c r="T300" i="1" a="1"/>
  <c r="T300" i="1" s="1"/>
  <c r="E298" i="12" s="1"/>
  <c r="S300" i="1" a="1"/>
  <c r="S300" i="1" s="1"/>
  <c r="D298" i="12" s="1"/>
  <c r="T299" i="1" a="1"/>
  <c r="T299" i="1"/>
  <c r="S299" i="1" a="1"/>
  <c r="S299" i="1" s="1"/>
  <c r="T298" i="1" a="1"/>
  <c r="T298" i="1" s="1"/>
  <c r="E296" i="12" s="1"/>
  <c r="S298" i="1" a="1"/>
  <c r="S298" i="1"/>
  <c r="T297" i="1" a="1"/>
  <c r="T297" i="1" s="1"/>
  <c r="S297" i="1" a="1"/>
  <c r="S297" i="1" s="1"/>
  <c r="D295" i="12" s="1"/>
  <c r="T296" i="1" a="1"/>
  <c r="T296" i="1"/>
  <c r="S296" i="1" a="1"/>
  <c r="S296" i="1" s="1"/>
  <c r="D294" i="12" s="1"/>
  <c r="T295" i="1" a="1"/>
  <c r="T295" i="1" s="1"/>
  <c r="E293" i="12" s="1"/>
  <c r="S295" i="1" a="1"/>
  <c r="S295" i="1"/>
  <c r="T294" i="1" a="1"/>
  <c r="T294" i="1" s="1"/>
  <c r="S294" i="1" a="1"/>
  <c r="S294" i="1" s="1"/>
  <c r="D292" i="12" s="1"/>
  <c r="T293" i="1" a="1"/>
  <c r="T293" i="1"/>
  <c r="S293" i="1" a="1"/>
  <c r="S293" i="1" s="1"/>
  <c r="D291" i="12" s="1"/>
  <c r="T292" i="1" a="1"/>
  <c r="T292" i="1" s="1"/>
  <c r="E290" i="12" s="1"/>
  <c r="S292" i="1" a="1"/>
  <c r="S292" i="1"/>
  <c r="T291" i="1" a="1"/>
  <c r="T291" i="1" s="1"/>
  <c r="S291" i="1" a="1"/>
  <c r="S291" i="1" s="1"/>
  <c r="D289" i="12" s="1"/>
  <c r="T290" i="1" a="1"/>
  <c r="T290" i="1"/>
  <c r="S290" i="1" a="1"/>
  <c r="S290" i="1" s="1"/>
  <c r="D288" i="12" s="1"/>
  <c r="T289" i="1" a="1"/>
  <c r="T289" i="1" s="1"/>
  <c r="E287" i="12" s="1"/>
  <c r="S289" i="1" a="1"/>
  <c r="S289" i="1"/>
  <c r="T288" i="1" a="1"/>
  <c r="T288" i="1" s="1"/>
  <c r="E286" i="12" s="1"/>
  <c r="S288" i="1" a="1"/>
  <c r="S288" i="1" s="1"/>
  <c r="D286" i="12" s="1"/>
  <c r="T287" i="1" a="1"/>
  <c r="T287" i="1"/>
  <c r="S287" i="1" a="1"/>
  <c r="S287" i="1" s="1"/>
  <c r="D285" i="12" s="1"/>
  <c r="T286" i="1" a="1"/>
  <c r="T286" i="1" s="1"/>
  <c r="E284" i="12" s="1"/>
  <c r="S286" i="1" a="1"/>
  <c r="S286" i="1"/>
  <c r="T285" i="1" a="1"/>
  <c r="T285" i="1" s="1"/>
  <c r="E283" i="12" s="1"/>
  <c r="S285" i="1" a="1"/>
  <c r="S285" i="1" s="1"/>
  <c r="T284" i="1" a="1"/>
  <c r="T284" i="1"/>
  <c r="S284" i="1" a="1"/>
  <c r="S284" i="1" s="1"/>
  <c r="D282" i="12" s="1"/>
  <c r="T283" i="1" a="1"/>
  <c r="T283" i="1" s="1"/>
  <c r="E281" i="12" s="1"/>
  <c r="S283" i="1" a="1"/>
  <c r="S283" i="1"/>
  <c r="T282" i="1" a="1"/>
  <c r="T282" i="1" s="1"/>
  <c r="E280" i="12" s="1"/>
  <c r="S282" i="1" a="1"/>
  <c r="S282" i="1" s="1"/>
  <c r="D280" i="12" s="1"/>
  <c r="T281" i="1" a="1"/>
  <c r="T281" i="1"/>
  <c r="S281" i="1" a="1"/>
  <c r="S281" i="1" s="1"/>
  <c r="D279" i="12" s="1"/>
  <c r="T280" i="1" a="1"/>
  <c r="T280" i="1" s="1"/>
  <c r="E278" i="12" s="1"/>
  <c r="S280" i="1" a="1"/>
  <c r="S280" i="1"/>
  <c r="T279" i="1" a="1"/>
  <c r="T279" i="1" s="1"/>
  <c r="E277" i="12" s="1"/>
  <c r="S279" i="1" a="1"/>
  <c r="S279" i="1" s="1"/>
  <c r="T278" i="1" a="1"/>
  <c r="T278" i="1"/>
  <c r="S278" i="1" a="1"/>
  <c r="S278" i="1" s="1"/>
  <c r="T277" i="1" a="1"/>
  <c r="T277" i="1" s="1"/>
  <c r="E275" i="12" s="1"/>
  <c r="S277" i="1" a="1"/>
  <c r="S277" i="1"/>
  <c r="T276" i="1" a="1"/>
  <c r="T276" i="1" s="1"/>
  <c r="E274" i="12" s="1"/>
  <c r="S276" i="1" a="1"/>
  <c r="S276" i="1" s="1"/>
  <c r="T275" i="1" a="1"/>
  <c r="T275" i="1"/>
  <c r="S275" i="1" a="1"/>
  <c r="S275" i="1" s="1"/>
  <c r="D273" i="12" s="1"/>
  <c r="T274" i="1" a="1"/>
  <c r="T274" i="1" s="1"/>
  <c r="S274" i="1" a="1"/>
  <c r="S274" i="1"/>
  <c r="T273" i="1" a="1"/>
  <c r="T273" i="1" s="1"/>
  <c r="E271" i="12" s="1"/>
  <c r="S273" i="1" a="1"/>
  <c r="S273" i="1" s="1"/>
  <c r="T272" i="1" a="1"/>
  <c r="T272" i="1"/>
  <c r="S272" i="1" a="1"/>
  <c r="S272" i="1" s="1"/>
  <c r="D270" i="12" s="1"/>
  <c r="T271" i="1" a="1"/>
  <c r="T271" i="1" s="1"/>
  <c r="S271" i="1" a="1"/>
  <c r="S271" i="1"/>
  <c r="T270" i="1" a="1"/>
  <c r="T270" i="1" s="1"/>
  <c r="E268" i="12" s="1"/>
  <c r="S270" i="1" a="1"/>
  <c r="S270" i="1" s="1"/>
  <c r="D268" i="12" s="1"/>
  <c r="T269" i="1" a="1"/>
  <c r="T269" i="1"/>
  <c r="S269" i="1" a="1"/>
  <c r="S269" i="1" s="1"/>
  <c r="D267" i="12" s="1"/>
  <c r="T268" i="1" a="1"/>
  <c r="T268" i="1" s="1"/>
  <c r="E266" i="12" s="1"/>
  <c r="S268" i="1" a="1"/>
  <c r="S268" i="1"/>
  <c r="T267" i="1" a="1"/>
  <c r="T267" i="1" s="1"/>
  <c r="S267" i="1" a="1"/>
  <c r="S267" i="1" s="1"/>
  <c r="D265" i="12" s="1"/>
  <c r="T266" i="1" a="1"/>
  <c r="T266" i="1"/>
  <c r="S266" i="1" a="1"/>
  <c r="S266" i="1" s="1"/>
  <c r="T265" i="1" a="1"/>
  <c r="T265" i="1" s="1"/>
  <c r="E263" i="12" s="1"/>
  <c r="S265" i="1" a="1"/>
  <c r="S265" i="1"/>
  <c r="T264" i="1" a="1"/>
  <c r="T264" i="1" s="1"/>
  <c r="S264" i="1" a="1"/>
  <c r="S264" i="1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 s="1"/>
  <c r="T244" i="1" a="1"/>
  <c r="T244" i="1" s="1"/>
  <c r="E242" i="12" s="1"/>
  <c r="S244" i="1" a="1"/>
  <c r="S244" i="1" s="1"/>
  <c r="D242" i="12" s="1"/>
  <c r="T243" i="1" a="1"/>
  <c r="T243" i="1" s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U330" i="1"/>
  <c r="AI330" i="1"/>
  <c r="BB330" i="1" s="1"/>
  <c r="AJ330" i="1"/>
  <c r="AK330" i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AL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AM111" i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AM112" i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AM114" i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AM115" i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AM116" i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AM117" i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G123" i="11"/>
  <c r="AN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AM124" i="1"/>
  <c r="AN124" i="1"/>
  <c r="R124" i="1"/>
  <c r="U124" i="1"/>
  <c r="AI124" i="1"/>
  <c r="BB124" i="1" s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41" i="12"/>
  <c r="D240" i="12"/>
  <c r="D243" i="12"/>
  <c r="D203" i="12"/>
  <c r="E167" i="12"/>
  <c r="D166" i="12"/>
  <c r="E206" i="12"/>
  <c r="D284" i="12"/>
  <c r="E282" i="12"/>
  <c r="E189" i="12"/>
  <c r="D234" i="12"/>
  <c r="E215" i="12"/>
  <c r="D281" i="12"/>
  <c r="E208" i="12"/>
  <c r="E186" i="12"/>
  <c r="E235" i="12"/>
  <c r="E201" i="12"/>
  <c r="D181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D338" i="12"/>
  <c r="E335" i="12"/>
  <c r="D335" i="12"/>
  <c r="E333" i="12"/>
  <c r="E330" i="12"/>
  <c r="D329" i="12"/>
  <c r="E327" i="12"/>
  <c r="D327" i="12"/>
  <c r="E324" i="12"/>
  <c r="D323" i="12"/>
  <c r="E321" i="12"/>
  <c r="D320" i="12"/>
  <c r="E318" i="12"/>
  <c r="D317" i="12"/>
  <c r="E315" i="12"/>
  <c r="D314" i="12"/>
  <c r="E312" i="12"/>
  <c r="D311" i="12"/>
  <c r="E309" i="12"/>
  <c r="D307" i="12"/>
  <c r="E306" i="12"/>
  <c r="E305" i="12"/>
  <c r="D305" i="12"/>
  <c r="D304" i="12"/>
  <c r="E303" i="12"/>
  <c r="E302" i="12"/>
  <c r="D302" i="12"/>
  <c r="D301" i="12"/>
  <c r="E300" i="12"/>
  <c r="E299" i="12"/>
  <c r="D299" i="12"/>
  <c r="D297" i="12"/>
  <c r="D293" i="12"/>
  <c r="E289" i="12"/>
  <c r="D287" i="12"/>
  <c r="D283" i="12"/>
  <c r="E279" i="12"/>
  <c r="D278" i="12"/>
  <c r="E276" i="12"/>
  <c r="D276" i="12"/>
  <c r="D275" i="12"/>
  <c r="D274" i="12"/>
  <c r="E273" i="12"/>
  <c r="E272" i="12"/>
  <c r="D272" i="12"/>
  <c r="D271" i="12"/>
  <c r="E270" i="12"/>
  <c r="E269" i="12"/>
  <c r="D269" i="12"/>
  <c r="E267" i="12"/>
  <c r="D266" i="12"/>
  <c r="E265" i="12"/>
  <c r="E264" i="12"/>
  <c r="D264" i="12"/>
  <c r="D263" i="12"/>
  <c r="E262" i="12"/>
  <c r="D262" i="12"/>
  <c r="E259" i="12"/>
  <c r="D258" i="12"/>
  <c r="D255" i="12"/>
  <c r="E253" i="12"/>
  <c r="E250" i="12"/>
  <c r="E247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29" i="1" l="1"/>
  <c r="AJ128" i="1"/>
  <c r="AJ118" i="1"/>
  <c r="AJ127" i="1"/>
  <c r="AJ126" i="1"/>
  <c r="AJ125" i="1"/>
  <c r="AJ110" i="1"/>
  <c r="AJ109" i="1"/>
  <c r="AJ108" i="1"/>
  <c r="AJ124" i="1"/>
  <c r="AJ122" i="1"/>
  <c r="AJ121" i="1"/>
  <c r="AJ120" i="1"/>
  <c r="AJ119" i="1"/>
  <c r="AJ113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<sst xmlns="http://schemas.openxmlformats.org/spreadsheetml/2006/main" count="5152" uniqueCount="1218">
  <si>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</si>
  <si>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</si>
  <si>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</si>
  <si>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</si>
  <si>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</si>
  <si>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</si>
  <si>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</si>
  <si>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</si>
  <si>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</si>
  <si>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</si>
  <si>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</si>
  <si>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</si>
  <si>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</si>
  <si>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</si>
  <si>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</si>
  <si>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</si>
  <si>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</si>
  <si>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</si>
  <si>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</si>
  <si>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</si>
  <si>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</si>
  <si>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</si>
  <si>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</si>
  <si>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</si>
  <si>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</si>
  <si>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</si>
  <si>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</si>
  <si>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</si>
  <si>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</si>
  <si>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</si>
  <si>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</si>
  <si>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</si>
  <si>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</si>
  <si>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</si>
  <si>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</si>
  <si>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</si>
  <si>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</si>
  <si>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</si>
  <si>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</si>
  <si>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</si>
  <si>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</si>
  <si>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</si>
  <si>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</si>
  <si>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</si>
  <si>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</si>
  <si>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</si>
  <si>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</si>
  <si>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</si>
  <si>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</si>
  <si>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</si>
  <si>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</si>
  <si>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</si>
  <si>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</si>
  <si>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</si>
  <si>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</si>
  <si>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</si>
  <si>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</si>
  <si>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</si>
  <si>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</si>
  <si>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</si>
  <si>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</si>
  <si>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</si>
  <si>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</si>
  <si>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</si>
  <si>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</si>
  <si>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</si>
  <si>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</si>
  <si>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</si>
  <si>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</si>
  <si>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</si>
  <si>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</si>
  <si>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</si>
  <si>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</si>
  <si>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</si>
  <si>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</si>
  <si>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</si>
  <si>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</si>
  <si>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</si>
  <si>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</si>
  <si>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</si>
  <si>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</si>
  <si>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</si>
  <si>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</si>
  <si>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</si>
  <si>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</si>
  <si>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</si>
  <si>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</si>
  <si>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</si>
  <si>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</si>
  <si>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</si>
  <si>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</si>
  <si>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</si>
  <si>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</si>
  <si>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</si>
  <si>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</si>
  <si>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</si>
  <si>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</si>
  <si>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</si>
  <si>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</si>
  <si>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</si>
  <si>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</si>
  <si>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</si>
  <si>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</si>
  <si>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</si>
  <si>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</si>
  <si>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</si>
  <si>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</si>
  <si>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</si>
  <si>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</si>
  <si>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</si>
  <si>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</si>
  <si>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</si>
  <si>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</si>
  <si>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</si>
  <si>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</si>
  <si>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</si>
  <si>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</si>
  <si>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</si>
  <si>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</si>
  <si>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</si>
  <si>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</si>
  <si>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</si>
  <si>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</si>
  <si>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</si>
  <si>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</si>
  <si>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</si>
  <si>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</si>
  <si>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</si>
  <si>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</si>
  <si>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</si>
  <si>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</si>
  <si>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</si>
  <si>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</si>
  <si>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</si>
  <si>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</si>
  <si>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</si>
  <si>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</si>
  <si>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</si>
  <si>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</si>
  <si>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</si>
  <si>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</si>
  <si>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</si>
  <si>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</si>
  <si>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</si>
  <si>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</si>
  <si>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</si>
  <si>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</si>
  <si>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</si>
  <si>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</si>
  <si>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</si>
  <si>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</si>
  <si>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</si>
  <si>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</si>
  <si>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</si>
  <si>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</si>
  <si>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</si>
  <si>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</si>
  <si>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</si>
  <si>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</si>
  <si>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</si>
  <si>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</si>
  <si>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</si>
  <si>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</si>
  <si>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</si>
  <si>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</si>
  <si>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</si>
  <si>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</si>
  <si>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</si>
  <si>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</si>
  <si>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</si>
  <si>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</si>
  <si>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</si>
  <si>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</si>
  <si>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</si>
  <si>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</si>
  <si>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</si>
  <si>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</si>
  <si>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</si>
  <si>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</si>
  <si>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</si>
  <si>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</si>
  <si>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</si>
  <si>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</si>
  <si>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</si>
  <si>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</si>
  <si>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</si>
  <si>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</si>
  <si>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</si>
  <si>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</si>
  <si>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</si>
  <si>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</si>
  <si>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</si>
  <si>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</si>
  <si>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</si>
  <si>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</si>
  <si>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</si>
  <si>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</si>
  <si>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</si>
  <si>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</si>
  <si>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</si>
  <si>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</si>
  <si>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</si>
  <si>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</si>
  <si>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</si>
  <si>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</si>
  <si>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</si>
  <si>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</si>
  <si>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</si>
  <si>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</si>
  <si>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</si>
  <si>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</si>
  <si>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</si>
  <si>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</si>
  <si>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</si>
  <si>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</si>
  <si>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</si>
  <si>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</si>
  <si>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</si>
  <si>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</si>
  <si>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</si>
  <si>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</si>
  <si>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</si>
  <si>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</si>
  <si>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</si>
  <si>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</si>
  <si>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</si>
  <si>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</si>
  <si>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</si>
  <si>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</si>
  <si>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</si>
  <si>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</si>
  <si>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</si>
  <si>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</si>
  <si>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</si>
  <si>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</si>
  <si>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</si>
  <si>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</si>
  <si>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</si>
  <si>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</si>
  <si>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</si>
  <si>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</si>
  <si>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</si>
  <si>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</si>
  <si>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</si>
  <si>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</si>
  <si>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</si>
  <si>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</si>
  <si>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</si>
  <si>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</si>
  <si>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</si>
  <si>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</si>
  <si>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</si>
  <si>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</si>
  <si>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</si>
  <si>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</si>
  <si>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</si>
  <si>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</si>
  <si>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</si>
  <si>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</si>
  <si>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</si>
  <si>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</si>
  <si>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</si>
  <si>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</si>
  <si>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</si>
  <si>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</si>
  <si>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</si>
  <si>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</si>
  <si>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</si>
  <si>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</si>
  <si>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</si>
  <si>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</si>
  <si>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</si>
  <si>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</si>
  <si>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</si>
  <si>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</si>
  <si>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</si>
  <si>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</si>
  <si>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</si>
  <si>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</si>
  <si>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</si>
  <si>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</si>
  <si>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</si>
  <si>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</si>
  <si>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</si>
  <si>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</si>
  <si>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</si>
  <si>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</si>
  <si>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</si>
  <si>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</si>
  <si>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</si>
  <si>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</si>
  <si>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</si>
  <si>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</si>
  <si>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</si>
  <si>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</si>
  <si>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</si>
  <si>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</si>
  <si>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</si>
  <si>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</si>
  <si>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</si>
  <si>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</si>
  <si>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</si>
  <si>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</si>
  <si>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</si>
  <si>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</si>
  <si>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</si>
  <si>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</si>
  <si>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</si>
  <si>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</si>
  <si>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</si>
  <si>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</si>
  <si>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</si>
  <si>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</si>
  <si>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</si>
  <si>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</si>
  <si>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</si>
  <si>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</si>
  <si>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</si>
  <si>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</si>
  <si>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</si>
  <si>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</si>
  <si>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</si>
  <si>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</si>
  <si>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</si>
  <si>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</si>
  <si>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</si>
  <si>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</si>
  <si>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</si>
  <si>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</si>
  <si>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</si>
  <si>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</si>
  <si>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</si>
  <si>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</si>
  <si>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</si>
  <si>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</si>
  <si>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</si>
  <si>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</si>
  <si>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</si>
  <si>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</si>
  <si>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</si>
  <si>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</si>
  <si>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</si>
  <si>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</si>
  <si>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</si>
  <si>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</si>
  <si>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</si>
  <si>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</si>
  <si>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</si>
  <si>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</si>
  <si>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</si>
  <si>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</si>
  <si>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</si>
  <si>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</si>
  <si>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</si>
  <si>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</si>
  <si>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</si>
  <si>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</si>
  <si>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</si>
  <si>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</si>
  <si>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</si>
  <si>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</si>
  <si>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</si>
  <si>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</si>
  <si>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</si>
  <si>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</si>
  <si>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</si>
  <si>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</si>
  <si>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</si>
  <si>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</si>
  <si>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</si>
  <si>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</si>
  <si>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</si>
  <si>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</si>
  <si>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</si>
  <si>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</si>
  <si>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</si>
  <si>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</si>
  <si>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</si>
  <si>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</si>
  <si>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</si>
  <si>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</si>
  <si>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</si>
  <si>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</si>
  <si>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</si>
  <si>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</si>
  <si>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</si>
  <si>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</si>
  <si>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</si>
  <si>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</si>
  <si>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</si>
  <si>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</si>
  <si>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</si>
  <si>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</si>
  <si>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</si>
  <si>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</si>
  <si>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</si>
  <si>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</si>
  <si>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</si>
  <si>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</si>
  <si>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</si>
  <si>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</si>
  <si>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</si>
  <si>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</si>
  <si>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</si>
  <si>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</si>
  <si>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</si>
  <si>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</si>
  <si>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</si>
  <si>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</si>
  <si>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</si>
  <si>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</si>
  <si>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</si>
  <si>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</si>
  <si>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</si>
  <si>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</si>
  <si>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</si>
  <si>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</si>
  <si>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</si>
  <si>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</si>
  <si>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</si>
  <si>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</si>
  <si>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</si>
  <si>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</si>
  <si>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</si>
  <si>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</si>
  <si>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</si>
  <si>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</si>
  <si>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</si>
  <si>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</si>
  <si>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</si>
  <si>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</si>
  <si>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</si>
  <si>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</si>
  <si>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</si>
  <si>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</si>
  <si>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</si>
  <si>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</si>
  <si>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</si>
  <si>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</si>
  <si>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</si>
  <si>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</si>
  <si>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</si>
  <si>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</si>
  <si>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</si>
  <si>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</si>
  <si>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</si>
  <si>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</si>
  <si>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</si>
  <si>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</si>
  <si>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</si>
  <si>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</si>
  <si>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</si>
  <si>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</si>
  <si>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</si>
  <si>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</si>
  <si>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</si>
  <si>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</si>
  <si>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</si>
  <si>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</si>
  <si>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</si>
  <si>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</si>
  <si>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</si>
  <si>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</si>
  <si>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</si>
  <si>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</si>
  <si>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</si>
  <si>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</si>
  <si>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</si>
  <si>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</si>
  <si>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</si>
  <si>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</si>
  <si>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</si>
  <si>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</si>
  <si>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</si>
  <si>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</si>
  <si>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</si>
  <si>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</si>
  <si>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</si>
  <si>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</si>
  <si>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</si>
  <si>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</si>
  <si>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</si>
  <si>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</si>
  <si>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</si>
  <si>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</si>
  <si>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</si>
  <si>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</si>
  <si>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</si>
  <si>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</si>
  <si>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</si>
  <si>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</si>
  <si>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</si>
  <si>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</si>
  <si>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</si>
  <si>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</si>
  <si>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</si>
  <si>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</si>
  <si>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</si>
  <si>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</si>
  <si>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</si>
  <si>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</si>
  <si>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</si>
  <si>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</si>
  <si>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</si>
  <si>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</si>
  <si>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</si>
  <si>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</si>
  <si>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</si>
  <si>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</si>
  <si>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</si>
  <si>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</si>
  <si>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</si>
  <si>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</si>
  <si>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</si>
  <si>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</si>
  <si>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</si>
  <si>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</si>
  <si>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</si>
  <si>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</si>
  <si>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</si>
  <si>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</si>
  <si>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</si>
  <si>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</si>
  <si>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</si>
  <si>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</si>
  <si>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</si>
  <si>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</si>
  <si>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</si>
  <si>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</si>
  <si>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</si>
  <si>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</si>
  <si>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</si>
  <si>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</si>
  <si>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</si>
  <si>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</si>
  <si>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</si>
  <si>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</si>
  <si>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</si>
  <si>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</si>
  <si>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</si>
  <si>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</si>
  <si>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</si>
  <si>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</si>
  <si>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</si>
  <si>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</si>
  <si>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</si>
  <si>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</si>
  <si>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</si>
  <si>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</si>
  <si>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</si>
  <si>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</si>
  <si>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</si>
  <si>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</si>
  <si>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</si>
  <si>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</si>
  <si>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</si>
  <si>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</si>
  <si>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</si>
  <si>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</si>
  <si>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</si>
  <si>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</si>
  <si>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</si>
  <si>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</si>
  <si>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</si>
  <si>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</si>
  <si>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</si>
  <si>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</si>
  <si>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</si>
  <si>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</si>
  <si>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</si>
  <si>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</si>
  <si>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</si>
  <si>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</si>
  <si>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</si>
  <si>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</si>
  <si>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</si>
  <si>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</si>
  <si>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</si>
  <si>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</si>
  <si>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</si>
  <si>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</si>
  <si>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</si>
  <si>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</si>
  <si>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</si>
  <si>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</si>
  <si>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</si>
  <si>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</si>
  <si>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</si>
  <si>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</si>
  <si>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</si>
  <si>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</si>
  <si>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</si>
  <si>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</si>
  <si>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</si>
  <si>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</si>
  <si>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</si>
  <si>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</si>
  <si>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</si>
  <si>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</si>
  <si>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</si>
  <si>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</si>
  <si>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</si>
  <si>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</si>
  <si>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</si>
  <si>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</si>
  <si>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</si>
  <si>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</si>
  <si>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</si>
  <si>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</si>
  <si>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</si>
  <si>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</si>
  <si>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</si>
  <si>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</si>
  <si>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</si>
  <si>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</si>
  <si>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</si>
  <si>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</si>
  <si>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</si>
  <si>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</si>
  <si>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</si>
  <si>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</si>
  <si>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</si>
  <si>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</si>
  <si>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</si>
  <si>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</si>
  <si>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</si>
  <si>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</si>
  <si>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</si>
  <si>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</si>
  <si>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</si>
  <si>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</si>
  <si>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</si>
  <si>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</si>
  <si>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</si>
  <si>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</si>
  <si>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</si>
  <si>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</si>
  <si>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</si>
  <si>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</si>
  <si>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</si>
  <si>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</si>
  <si>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</si>
  <si>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</si>
  <si>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</si>
  <si>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</si>
  <si>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</si>
  <si>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</si>
  <si>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</si>
  <si>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</si>
  <si>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</si>
  <si>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</si>
  <si>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</si>
  <si>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</si>
  <si>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</si>
  <si>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</si>
  <si>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</si>
  <si>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</si>
  <si>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</si>
  <si>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</si>
  <si>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</si>
  <si>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</si>
  <si>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</si>
  <si>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</si>
  <si>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</si>
  <si>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</si>
  <si>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</si>
  <si>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</si>
  <si>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</si>
  <si>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</si>
  <si>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</si>
  <si>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</si>
  <si>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</si>
  <si>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</si>
  <si>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</si>
  <si>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</si>
  <si>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</si>
  <si>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</si>
  <si>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</si>
  <si>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</si>
  <si>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</si>
  <si>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</si>
  <si>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</si>
  <si>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</si>
  <si>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</si>
  <si>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</si>
  <si>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</si>
  <si>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</si>
  <si>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</si>
  <si>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</si>
  <si>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</si>
  <si>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</si>
  <si>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</si>
  <si>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</si>
  <si>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</si>
  <si>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</si>
  <si>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</si>
  <si>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</si>
  <si>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</si>
  <si>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</si>
  <si>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</si>
  <si>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</si>
  <si>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</si>
  <si>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</si>
  <si>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</si>
  <si>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</si>
  <si>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</si>
  <si>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</si>
  <si>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</si>
  <si>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</si>
  <si>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</si>
  <si>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</si>
  <si>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</si>
  <si>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</si>
  <si>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</si>
  <si>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</si>
  <si>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</si>
  <si>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</si>
  <si>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</si>
  <si>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</si>
  <si>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</si>
  <si>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</si>
  <si>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</si>
  <si>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</si>
  <si>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</si>
  <si>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</si>
  <si>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</si>
  <si>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</si>
  <si>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</si>
  <si>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</si>
  <si>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</si>
  <si>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</si>
  <si>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</si>
  <si>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</si>
  <si>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</si>
  <si>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</si>
  <si>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</si>
  <si>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</si>
  <si>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</si>
  <si>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</si>
  <si>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</si>
  <si>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</si>
  <si>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</si>
  <si>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</si>
  <si>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</si>
  <si>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</si>
  <si>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</si>
  <si>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</si>
  <si>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</si>
  <si>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</si>
  <si>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</si>
  <si>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</si>
  <si>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</si>
  <si>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</si>
  <si>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</si>
  <si>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</si>
  <si>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</si>
  <si>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</si>
  <si>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</si>
  <si>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</si>
  <si>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</si>
  <si>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</si>
  <si>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</si>
  <si>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</si>
  <si>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</si>
  <si>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</si>
  <si>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</si>
  <si>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</si>
  <si>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</si>
  <si>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</si>
  <si>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</si>
  <si>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</si>
  <si>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</si>
  <si>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</si>
  <si>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</si>
  <si>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</si>
  <si>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</si>
  <si>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</si>
  <si>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</si>
  <si>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</si>
  <si>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</si>
  <si>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</si>
  <si>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</si>
  <si>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</si>
  <si>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</si>
  <si>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</si>
  <si>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</si>
  <si>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</si>
  <si>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</si>
  <si>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</si>
  <si>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</si>
  <si>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</si>
  <si>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</si>
  <si>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</si>
  <si>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</si>
  <si>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</si>
  <si>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</si>
  <si>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</si>
  <si>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</si>
  <si>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</si>
  <si>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</si>
  <si>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</si>
  <si>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</si>
  <si>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</si>
  <si>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</si>
  <si>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</si>
  <si>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</si>
  <si>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</si>
  <si>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</si>
  <si>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</si>
  <si>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</si>
  <si>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</si>
  <si>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</si>
  <si>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</si>
  <si>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</si>
  <si>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</si>
  <si>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</si>
  <si>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</si>
  <si>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</si>
  <si>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</si>
  <si>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</si>
  <si>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</si>
  <si>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</si>
  <si>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</si>
  <si>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</si>
  <si>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</si>
  <si>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</si>
  <si>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</si>
  <si>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</si>
  <si>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</si>
  <si>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</si>
  <si>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</si>
  <si>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</si>
  <si>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</si>
  <si>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</si>
  <si>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</si>
  <si>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</si>
  <si>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</si>
  <si>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</si>
  <si>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</si>
  <si>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</si>
  <si>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</si>
  <si>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</si>
  <si>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</si>
  <si>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</si>
  <si>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</si>
  <si>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</si>
  <si>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</si>
  <si>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</si>
  <si>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</si>
  <si>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</si>
  <si>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</si>
  <si>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</si>
  <si>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</si>
  <si>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</si>
  <si>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</si>
  <si>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</si>
  <si>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</si>
  <si>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</si>
  <si>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</si>
  <si>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</si>
  <si>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</si>
  <si>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</si>
  <si>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</si>
  <si>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</si>
  <si>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</si>
  <si>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</si>
  <si>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</si>
  <si>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</si>
  <si>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</si>
  <si>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</si>
  <si>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</si>
  <si>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</si>
  <si>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</si>
  <si>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</si>
  <si>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</si>
  <si>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</si>
  <si>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</si>
  <si>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</si>
  <si>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</si>
  <si>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</si>
  <si>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</si>
  <si>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</si>
  <si>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</si>
  <si>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</si>
  <si>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</si>
  <si>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</si>
  <si>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</si>
  <si>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</si>
  <si>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</si>
  <si>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</si>
  <si>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</si>
  <si>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</si>
  <si>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</si>
  <si>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</si>
  <si>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</si>
  <si>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</si>
  <si>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</si>
  <si>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</si>
  <si>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</si>
  <si>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</si>
  <si>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</si>
  <si>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</si>
  <si>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</si>
  <si>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</si>
  <si>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</si>
  <si>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</si>
  <si>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</si>
  <si>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</si>
  <si>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</si>
  <si>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</si>
  <si>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</si>
  <si>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</si>
  <si>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</si>
  <si>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</si>
  <si>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</si>
  <si>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</si>
  <si>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</si>
  <si>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</si>
  <si>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</si>
  <si>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</si>
  <si>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</si>
  <si>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</si>
  <si>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</si>
  <si>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</si>
  <si>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</si>
  <si>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</si>
  <si>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</si>
  <si>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</si>
  <si>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</si>
  <si>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</si>
  <si>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</si>
  <si>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</si>
  <si>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</si>
  <si>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</si>
  <si>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</si>
  <si>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</si>
  <si>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</si>
  <si>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</si>
  <si>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</si>
  <si>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</si>
  <si>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</si>
  <si>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</si>
  <si>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</si>
  <si>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</si>
  <si>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</si>
  <si>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</si>
  <si>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</si>
  <si>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</si>
  <si>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</si>
  <si>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</si>
  <si>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</si>
  <si>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</si>
  <si>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</si>
  <si>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</si>
  <si>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</si>
  <si>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</si>
  <si>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</si>
  <si>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</si>
  <si>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</si>
  <si>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</si>
  <si>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</si>
  <si>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</si>
  <si>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</si>
  <si>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</si>
  <si>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</si>
  <si>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</si>
  <si>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</si>
  <si>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</si>
  <si>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</si>
  <si>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</si>
  <si>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</si>
  <si>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</si>
  <si>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</si>
  <si>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</si>
  <si>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</si>
  <si>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</si>
  <si>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</si>
  <si>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</si>
  <si>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</si>
  <si>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</si>
  <si>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</si>
  <si>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</si>
  <si>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</si>
  <si>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</si>
  <si>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</si>
  <si>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</si>
  <si>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</si>
  <si>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</si>
  <si>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</si>
  <si>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</si>
  <si>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</si>
  <si>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</si>
  <si>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</si>
  <si>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</si>
  <si>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</si>
  <si>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</si>
  <si>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</si>
  <si>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</si>
  <si>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</si>
  <si>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</si>
  <si>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</si>
  <si>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</si>
  <si>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</si>
  <si>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</si>
  <si>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</si>
  <si>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</si>
  <si>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</si>
  <si>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</si>
  <si>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</si>
  <si>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</si>
  <si>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</si>
  <si>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</si>
  <si>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</si>
  <si>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</si>
  <si>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</si>
  <si>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</si>
  <si>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</si>
  <si>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</si>
  <si>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</si>
  <si>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</si>
  <si>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</si>
  <si>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</si>
  <si>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</si>
  <si>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</si>
  <si>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</si>
  <si>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</si>
  <si>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</si>
  <si>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</si>
  <si>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</si>
  <si>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</si>
  <si>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</si>
  <si>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</si>
  <si>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</si>
  <si>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</si>
  <si>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</si>
  <si>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</si>
  <si>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</si>
  <si>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</si>
  <si>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</si>
  <si>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</si>
  <si>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</si>
  <si>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</si>
  <si>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</si>
  <si>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</si>
  <si>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</si>
  <si>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</si>
  <si>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</si>
  <si>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</si>
  <si>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</si>
  <si>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</si>
  <si>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</si>
  <si>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</si>
  <si>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</si>
  <si>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</si>
  <si>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</si>
  <si>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</si>
  <si>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</si>
  <si>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</si>
  <si>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</si>
  <si>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</si>
  <si>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</si>
  <si>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</si>
  <si>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</si>
  <si>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</si>
  <si>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</si>
  <si>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</si>
  <si>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</si>
  <si>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</si>
  <si>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</si>
  <si>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</si>
  <si>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</si>
  <si>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</si>
  <si>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</si>
  <si>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</si>
  <si>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</si>
  <si>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</si>
  <si>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</si>
  <si>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</si>
  <si>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</si>
  <si>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</si>
  <si>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</si>
  <si>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</si>
  <si>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</si>
  <si>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</si>
  <si>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</si>
  <si>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</si>
  <si>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</si>
  <si>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</si>
  <si>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</si>
  <si>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</si>
  <si>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</si>
  <si>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</si>
  <si>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</si>
  <si>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</si>
  <si>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</si>
  <si>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</si>
  <si>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</si>
  <si>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Em intervalo das 11h50 até 13h20.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</si>
  <si>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</si>
  <si>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</si>
  <si>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</si>
  <si>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</si>
  <si>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</si>
  <si>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Santinelli</t>
  </si>
  <si>
    <t>Substituição de trilho - Condicionado à temperatura (80m de rebatimento)</t>
  </si>
  <si>
    <t>TP não solicita intervalo/ realizando outra atividade.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</si>
  <si>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</si>
  <si>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</si>
  <si>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</si>
  <si>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</si>
  <si>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N42</t>
  </si>
  <si>
    <t>ZEM-ZEV</t>
  </si>
  <si>
    <t>ZEMZEV</t>
  </si>
  <si>
    <t>Deslocamento locos escoteiras para E42</t>
  </si>
  <si>
    <t>1 (Allan + Danilo)</t>
  </si>
  <si>
    <t>MC1 08h50 / previsão de faixa após i08</t>
  </si>
  <si>
    <t xml:space="preserve">MC1 08h50 / previsão de faixa após R40 / </t>
  </si>
  <si>
    <t>Onil</t>
  </si>
  <si>
    <t>Huelton</t>
  </si>
  <si>
    <t>TP pronto 11h31 / Em intervalo das 11h38 até 13h08</t>
  </si>
  <si>
    <t>Deslocamento e recolhimento das TP's na serra</t>
  </si>
  <si>
    <t>1 Celso</t>
  </si>
  <si>
    <t>MC1 08h21 / pronto 08h33 / autorizado entrada na via 08h40/ Em deslocamento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</si>
  <si>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</si>
  <si>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</si>
  <si>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</si>
  <si>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</si>
  <si>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</si>
  <si>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</si>
  <si>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</si>
  <si>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</si>
  <si>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</si>
  <si>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</si>
  <si>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</si>
  <si>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</si>
  <si>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</si>
  <si>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</si>
  <si>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</si>
  <si>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N59</t>
  </si>
  <si>
    <t>ZBV-3</t>
  </si>
  <si>
    <t>ZYU-1</t>
  </si>
  <si>
    <t>ZBV-ZYU</t>
  </si>
  <si>
    <t>Deslocamento da locomotiva 9272 de ZBV para ZYU (W59)</t>
  </si>
  <si>
    <t>Cotona</t>
  </si>
  <si>
    <t>ZKW-ZKE-ZKW</t>
  </si>
  <si>
    <t>ZKWZKEZKW</t>
  </si>
  <si>
    <t>R7d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</si>
  <si>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</si>
  <si>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V96 solicita MC1 em K67ZEV-2 às 07h30 e circula em licença até o KM 157+500 em ZEV157-1;</t>
  </si>
  <si>
    <t>W97 solicita MC1 em ZEM-1 às 07h00 e circula em licença até o KM 156+900 em 157156-1</t>
  </si>
  <si>
    <t>W96 solicita MC1 em ZEM-1 às 07h20 e circula em licença até o KM 153+100 em 154ZRB-1;</t>
  </si>
  <si>
    <t>Projeto de Capacitação - Serra
Premissas:
* Horário limite de abertura de intervalo: 10h00;
* Duração de 5h30 com interdição total de ZGP1; 105ZPG1 e ZPT105 (total);
* V85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</si>
  <si>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IAAS29</t>
  </si>
  <si>
    <t>ZPG-ZPT</t>
  </si>
  <si>
    <t>ZPGZPT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</si>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</sst>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Q99" activePane="bottomRight" state="frozen"/>
      <selection pane="bottomRight" activeCell="E118" sqref="E11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4" t="s">
        <v>829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830</v>
      </c>
      <c r="BI1" s="339"/>
      <c r="BJ1" s="340"/>
      <c r="BK1" s="341"/>
      <c r="BL1" s="50"/>
      <c r="BM1" s="331" t="s">
        <v>831</v>
      </c>
      <c r="BN1" s="332"/>
      <c r="BO1" s="332"/>
      <c r="BP1" s="332"/>
      <c r="BQ1" s="332"/>
      <c r="BR1" s="332"/>
      <c r="BS1" s="333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4" t="s">
        <v>832</v>
      </c>
      <c r="AJ2" s="335"/>
      <c r="AK2" s="335"/>
      <c r="AL2" s="335"/>
      <c r="AM2" s="335"/>
      <c r="AN2" s="335"/>
      <c r="AO2" s="335"/>
      <c r="AP2" s="335"/>
      <c r="AQ2" s="337"/>
      <c r="AR2" s="240"/>
      <c r="AS2" s="349" t="s">
        <v>835</v>
      </c>
      <c r="AT2" s="336"/>
      <c r="AU2" s="336"/>
      <c r="AV2" s="336"/>
      <c r="AW2" s="336"/>
      <c r="AX2" s="335"/>
      <c r="AY2" s="337"/>
      <c r="AZ2" s="4"/>
      <c r="BA2" s="328" t="s">
        <v>836</v>
      </c>
      <c r="BB2" s="330"/>
      <c r="BC2" s="334" t="s">
        <v>833</v>
      </c>
      <c r="BD2" s="335"/>
      <c r="BE2" s="335"/>
      <c r="BF2" s="337"/>
      <c r="BG2" s="3"/>
      <c r="BH2" s="342"/>
      <c r="BI2" s="343"/>
      <c r="BJ2" s="344"/>
      <c r="BK2" s="345"/>
      <c r="BL2" s="50"/>
      <c r="BM2" s="346"/>
      <c r="BN2" s="347"/>
      <c r="BO2" s="347"/>
      <c r="BP2" s="347"/>
      <c r="BQ2" s="347"/>
      <c r="BR2" s="347"/>
      <c r="BS2" s="348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8" t="s">
        <v>837</v>
      </c>
      <c r="AJ3" s="330"/>
      <c r="AK3" s="328" t="s">
        <v>838</v>
      </c>
      <c r="AL3" s="329"/>
      <c r="AM3" s="329"/>
      <c r="AN3" s="329"/>
      <c r="AO3" s="329"/>
      <c r="AP3" s="329"/>
      <c r="AQ3" s="330"/>
      <c r="AR3" s="241"/>
      <c r="AS3" s="352" t="s">
        <v>844</v>
      </c>
      <c r="AT3" s="353"/>
      <c r="AU3" s="352" t="s">
        <v>845</v>
      </c>
      <c r="AV3" s="353"/>
      <c r="AW3" s="352" t="s">
        <v>846</v>
      </c>
      <c r="AX3" s="354"/>
      <c r="AY3" s="64" t="s">
        <v>847</v>
      </c>
      <c r="AZ3" s="64"/>
      <c r="BA3" s="350"/>
      <c r="BB3" s="351"/>
      <c r="BC3" s="328" t="s">
        <v>840</v>
      </c>
      <c r="BD3" s="329"/>
      <c r="BE3" s="329"/>
      <c r="BF3" s="330"/>
      <c r="BG3" s="63"/>
      <c r="BH3" s="342"/>
      <c r="BI3" s="343"/>
      <c r="BJ3" s="344"/>
      <c r="BK3" s="345"/>
      <c r="BL3" s="50"/>
      <c r="BM3" s="331" t="s">
        <v>848</v>
      </c>
      <c r="BN3" s="332"/>
      <c r="BO3" s="332"/>
      <c r="BP3" s="333"/>
      <c r="BQ3" s="331" t="s">
        <v>466</v>
      </c>
      <c r="BR3" s="332"/>
      <c r="BS3" s="333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 hidden="1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hidden="1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hidden="1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4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6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>MecanizaçãoOperação</v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460</v>
      </c>
      <c r="G60" s="9" t="str">
        <f>IF(D60="","*",VLOOKUP(F60,BS_ATIVIDADE[#All],3,FALSE))</f>
        <v>OUTROS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1</v>
      </c>
      <c r="R60" s="10" t="str">
        <f>IFERROR(_xlfn.XLOOKUP(F60, BS_ATIVIDADE[ATIVIDADE],BS_ATIVIDADE[UNIDADE] ), "*")</f>
        <v>BINÁRIO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6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6" t="str">
        <f t="shared" si="6"/>
        <v>OKOK</v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6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1065</v>
      </c>
      <c r="J62" s="218">
        <v>49</v>
      </c>
      <c r="K62" s="218">
        <v>185</v>
      </c>
      <c r="L62" s="84"/>
      <c r="M62" s="205" t="s">
        <v>1066</v>
      </c>
      <c r="N62" s="205" t="s">
        <v>1067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4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6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>CondiçõesClimáticaTemperatura</v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4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6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>AnomaliaVia</v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1071</v>
      </c>
      <c r="J66" s="218">
        <v>92</v>
      </c>
      <c r="K66" s="218">
        <v>66.5</v>
      </c>
      <c r="L66" s="84" t="s">
        <v>317</v>
      </c>
      <c r="M66" s="205" t="s">
        <v>1072</v>
      </c>
      <c r="N66" s="205" t="s">
        <v>1073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1076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6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6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6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1078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6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6" t="str">
        <f t="shared" si="12"/>
        <v>OKOK</v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4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6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>CondiçõesClimáticaTemperatura</v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4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6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>SemOportunidadeSemOportunidade</v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4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6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>PCMVIARecursosInternos</v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4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6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6" t="str">
        <f t="shared" si="12"/>
        <v>TISistema</v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/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/>
      <c r="M79" s="205"/>
      <c r="N79" s="205"/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>W5945995</v>
      </c>
      <c r="B80" s="172">
        <v>45995</v>
      </c>
      <c r="C80" s="8">
        <f>IF(BS_CONTROLE[[#This Row],[DATA]]="","",WEEKNUM(BS_CONTROLE[[#This Row],[DATA]]))</f>
        <v>49</v>
      </c>
      <c r="D80" s="321" t="s">
        <v>537</v>
      </c>
      <c r="E80" s="315">
        <v>171</v>
      </c>
      <c r="F80" s="71" t="s">
        <v>460</v>
      </c>
      <c r="G80" s="9" t="str">
        <f>IF(D80="","*",VLOOKUP(F80,BS_ATIVIDADE[#All],3,FALSE))</f>
        <v>OUTROS</v>
      </c>
      <c r="H80" s="174" t="s">
        <v>102</v>
      </c>
      <c r="I80" s="174" t="s">
        <v>102</v>
      </c>
      <c r="J80" s="218">
        <v>49</v>
      </c>
      <c r="K80" s="218">
        <v>240.89</v>
      </c>
      <c r="L80" s="84">
        <v>198.4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4">
        <v>0.375</v>
      </c>
      <c r="P80" s="174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2" t="s">
        <v>920</v>
      </c>
      <c r="W80" s="262" t="s">
        <v>1091</v>
      </c>
      <c r="X80" s="219" t="s">
        <v>662</v>
      </c>
      <c r="Y80" s="159" t="s">
        <v>665</v>
      </c>
      <c r="Z80" s="159" t="s">
        <v>669</v>
      </c>
      <c r="AA80" s="218">
        <v>1</v>
      </c>
      <c r="AB80" s="71" t="s">
        <v>653</v>
      </c>
      <c r="AC80" s="71" t="s">
        <v>648</v>
      </c>
      <c r="AD80" s="317">
        <v>0.33333333333333331</v>
      </c>
      <c r="AE80" s="218">
        <v>9347</v>
      </c>
      <c r="AF80" s="218" t="s">
        <v>317</v>
      </c>
      <c r="AG80" s="218" t="s">
        <v>317</v>
      </c>
      <c r="AH80" s="49"/>
      <c r="AI80" s="143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9" t="str">
        <f>IF(BS_CONTROLE[[#This Row],[Local - Partida]]=0, "-", BS_CONTROLE[[#This Row],[Local - Partida]])</f>
        <v>ZYU1</v>
      </c>
      <c r="AL80" s="259" t="str">
        <f>IF(BS_CONTROLE[[#This Row],[Local - Encerramento]]=0, "-", BS_CONTROLE[[#This Row],[Local - Encerramento]])</f>
        <v>ZYU1</v>
      </c>
      <c r="AM80" s="259" t="str">
        <f>IF(BS_CONTROLE[[#This Row],[Entre - Estações]]=0, "-", BS_CONTROLE[[#This Row],[Entre - Estações]])</f>
        <v>ZDS-ZQB</v>
      </c>
      <c r="AN80" s="259" t="str">
        <f>IF(BS_CONTROLE[[#This Row],[SB]]=0, "-", BS_CONTROLE[[#This Row],[SB]])</f>
        <v>ZDS2481</v>
      </c>
      <c r="AO80" s="260">
        <f>IF(BS_CONTROLE[[#This Row],[SUB]]=0, "-", BS_CONTROLE[[#This Row],[SUB]])</f>
        <v>49</v>
      </c>
      <c r="AP80" s="261">
        <f>IF(BS_CONTROLE[[#This Row],[KM - Inicio]]=0, "-", BS_CONTROLE[[#This Row],[KM - Inicio]])</f>
        <v>240.89</v>
      </c>
      <c r="AQ80" s="261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4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2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6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6" t="str">
        <f t="shared" si="12"/>
        <v>MecânicaLocomotiva</v>
      </c>
    </row>
    <row r="81" spans="1:72">
      <c r="A81" s="51" t="str">
        <f t="shared" si="7"/>
        <v>V8945995</v>
      </c>
      <c r="B81" s="172">
        <v>45995</v>
      </c>
      <c r="C81" s="8">
        <f>IF(BS_CONTROLE[[#This Row],[DATA]]="","",WEEKNUM(BS_CONTROLE[[#This Row],[DATA]]))</f>
        <v>49</v>
      </c>
      <c r="D81" s="321" t="s">
        <v>523</v>
      </c>
      <c r="E81" s="315">
        <v>171</v>
      </c>
      <c r="F81" s="71" t="s">
        <v>422</v>
      </c>
      <c r="G81" s="9" t="str">
        <f>IF(D81="","*",VLOOKUP(F81,BS_ATIVIDADE[#All],3,FALSE))</f>
        <v>MECANIZAÇÃO - SOCADORA</v>
      </c>
      <c r="H81" s="174" t="s">
        <v>102</v>
      </c>
      <c r="I81" s="174" t="s">
        <v>102</v>
      </c>
      <c r="J81" s="218">
        <v>49</v>
      </c>
      <c r="K81" s="218">
        <v>225</v>
      </c>
      <c r="L81" s="84">
        <v>224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4">
        <v>0.39583333333333331</v>
      </c>
      <c r="P81" s="174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2" t="s">
        <v>924</v>
      </c>
      <c r="W81" s="262" t="s">
        <v>1092</v>
      </c>
      <c r="X81" s="219" t="s">
        <v>657</v>
      </c>
      <c r="Y81" s="159" t="s">
        <v>656</v>
      </c>
      <c r="Z81" s="159" t="s">
        <v>658</v>
      </c>
      <c r="AA81" s="218">
        <v>1</v>
      </c>
      <c r="AB81" s="71" t="s">
        <v>653</v>
      </c>
      <c r="AC81" s="71" t="s">
        <v>648</v>
      </c>
      <c r="AD81" s="317">
        <v>0.33333333333333331</v>
      </c>
      <c r="AE81" s="218">
        <v>6809</v>
      </c>
      <c r="AF81" s="218">
        <v>6239</v>
      </c>
      <c r="AG81" s="218" t="s">
        <v>317</v>
      </c>
      <c r="AH81" s="49"/>
      <c r="AI81" s="143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9" t="str">
        <f>IF(BS_CONTROLE[[#This Row],[Local - Partida]]=0, "-", BS_CONTROLE[[#This Row],[Local - Partida]])</f>
        <v>ZYU1</v>
      </c>
      <c r="AL81" s="259" t="str">
        <f>IF(BS_CONTROLE[[#This Row],[Local - Encerramento]]=0, "-", BS_CONTROLE[[#This Row],[Local - Encerramento]])</f>
        <v>ZYU1</v>
      </c>
      <c r="AM81" s="259" t="str">
        <f>IF(BS_CONTROLE[[#This Row],[Entre - Estações]]=0, "-", BS_CONTROLE[[#This Row],[Entre - Estações]])</f>
        <v>ZXI-ZVK</v>
      </c>
      <c r="AN81" s="259" t="str">
        <f>IF(BS_CONTROLE[[#This Row],[SB]]=0, "-", BS_CONTROLE[[#This Row],[SB]])</f>
        <v>224ZIC1</v>
      </c>
      <c r="AO81" s="260">
        <f>IF(BS_CONTROLE[[#This Row],[SUB]]=0, "-", BS_CONTROLE[[#This Row],[SUB]])</f>
        <v>49</v>
      </c>
      <c r="AP81" s="261">
        <f>IF(BS_CONTROLE[[#This Row],[KM - Inicio]]=0, "-", BS_CONTROLE[[#This Row],[KM - Inicio]])</f>
        <v>225</v>
      </c>
      <c r="AQ81" s="261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4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2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6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6" t="str">
        <f t="shared" si="12"/>
        <v>MecanizaçãoAtivos</v>
      </c>
    </row>
    <row r="82" spans="1:72">
      <c r="A82" s="51" t="str">
        <f t="shared" si="7"/>
        <v>ROGÉRIO (TP-730)45995</v>
      </c>
      <c r="B82" s="172">
        <v>45995</v>
      </c>
      <c r="C82" s="8">
        <f>IF(BS_CONTROLE[[#This Row],[DATA]]="","",WEEKNUM(BS_CONTROLE[[#This Row],[DATA]]))</f>
        <v>49</v>
      </c>
      <c r="D82" s="52" t="s">
        <v>633</v>
      </c>
      <c r="E82" s="296">
        <v>77</v>
      </c>
      <c r="F82" s="173" t="s">
        <v>503</v>
      </c>
      <c r="G82" s="9" t="str">
        <f>IF(D82="","*",VLOOKUP(F82,BS_ATIVIDADE[#All],3,FALSE))</f>
        <v>DORMENTE - SUBSTITUIÇÂO</v>
      </c>
      <c r="H82" s="174" t="s">
        <v>317</v>
      </c>
      <c r="I82" s="174" t="s">
        <v>317</v>
      </c>
      <c r="J82" s="218">
        <v>49</v>
      </c>
      <c r="K82" s="218">
        <v>203.5</v>
      </c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4">
        <v>0.41666666666666669</v>
      </c>
      <c r="P82" s="174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2" t="s">
        <v>1095</v>
      </c>
      <c r="W82" s="174" t="s">
        <v>931</v>
      </c>
      <c r="X82" s="219" t="s">
        <v>662</v>
      </c>
      <c r="Y82" s="159" t="s">
        <v>665</v>
      </c>
      <c r="Z82" s="159" t="s">
        <v>663</v>
      </c>
      <c r="AA82" s="84" t="s">
        <v>317</v>
      </c>
      <c r="AB82" s="71" t="s">
        <v>317</v>
      </c>
      <c r="AC82" s="71" t="s">
        <v>317</v>
      </c>
      <c r="AD82" s="174" t="s">
        <v>317</v>
      </c>
      <c r="AE82" s="84" t="s">
        <v>317</v>
      </c>
      <c r="AF82" s="84" t="s">
        <v>317</v>
      </c>
      <c r="AG82" s="84" t="s">
        <v>317</v>
      </c>
      <c r="AH82" s="49"/>
      <c r="AI82" s="143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ZYU</v>
      </c>
      <c r="AN82" s="259" t="s">
        <v>1096</v>
      </c>
      <c r="AO82" s="260">
        <f>IF(BS_CONTROLE[[#This Row],[SUB]]=0, "-", BS_CONTROLE[[#This Row],[SUB]])</f>
        <v>49</v>
      </c>
      <c r="AP82" s="261">
        <v>198</v>
      </c>
      <c r="AQ82" s="261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4">
        <f t="shared" si="8"/>
        <v>6.25E-2</v>
      </c>
      <c r="AZ82" s="14"/>
      <c r="BA82" s="72"/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2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/>
      <c r="BN82" s="15"/>
      <c r="BO82" s="166"/>
      <c r="BP82" s="17"/>
      <c r="BQ82" s="13" t="str">
        <f t="shared" si="9"/>
        <v>Produção</v>
      </c>
      <c r="BR82" s="19">
        <f t="shared" si="10"/>
        <v>1</v>
      </c>
      <c r="BS82" s="19">
        <f t="shared" si="11"/>
        <v>0</v>
      </c>
      <c r="BT82" s="226" t="str">
        <f t="shared" si="12"/>
        <v/>
      </c>
    </row>
    <row r="83" spans="1:72">
      <c r="A83" s="51" t="str">
        <f t="shared" si="7"/>
        <v>EDSON (TP-780)45995</v>
      </c>
      <c r="B83" s="172">
        <v>45995</v>
      </c>
      <c r="C83" s="8">
        <f>IF(BS_CONTROLE[[#This Row],[DATA]]="","",WEEKNUM(BS_CONTROLE[[#This Row],[DATA]]))</f>
        <v>49</v>
      </c>
      <c r="D83" s="52" t="s">
        <v>585</v>
      </c>
      <c r="E83" s="295">
        <v>78</v>
      </c>
      <c r="F83" s="173" t="s">
        <v>503</v>
      </c>
      <c r="G83" s="9" t="str">
        <f>IF(D83="","*",VLOOKUP(F83,BS_ATIVIDADE[#All],3,FALSE))</f>
        <v>DORMENTE - SUBSTITUIÇÂO</v>
      </c>
      <c r="H83" s="174" t="s">
        <v>317</v>
      </c>
      <c r="I83" s="174" t="s">
        <v>317</v>
      </c>
      <c r="J83" s="218">
        <v>49</v>
      </c>
      <c r="K83" s="218">
        <v>203.5</v>
      </c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4">
        <v>0.41666666666666669</v>
      </c>
      <c r="P83" s="174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2" t="s">
        <v>1098</v>
      </c>
      <c r="W83" s="174" t="s">
        <v>931</v>
      </c>
      <c r="X83" s="219" t="s">
        <v>662</v>
      </c>
      <c r="Y83" s="159" t="s">
        <v>665</v>
      </c>
      <c r="Z83" s="159" t="s">
        <v>663</v>
      </c>
      <c r="AA83" s="84" t="s">
        <v>317</v>
      </c>
      <c r="AB83" s="71" t="s">
        <v>317</v>
      </c>
      <c r="AC83" s="71" t="s">
        <v>317</v>
      </c>
      <c r="AD83" s="174" t="s">
        <v>317</v>
      </c>
      <c r="AE83" s="84" t="s">
        <v>317</v>
      </c>
      <c r="AF83" s="84" t="s">
        <v>317</v>
      </c>
      <c r="AG83" s="84" t="s">
        <v>317</v>
      </c>
      <c r="AH83" s="49"/>
      <c r="AI83" s="143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ZYU</v>
      </c>
      <c r="AN83" s="259" t="str">
        <f>IF(BS_CONTROLE[[#This Row],[SB]]=0, "-", BS_CONTROLE[[#This Row],[SB]])</f>
        <v>ZYU1</v>
      </c>
      <c r="AO83" s="260">
        <f>IF(BS_CONTROLE[[#This Row],[SUB]]=0, "-", BS_CONTROLE[[#This Row],[SUB]])</f>
        <v>49</v>
      </c>
      <c r="AP83" s="261">
        <f>IF(BS_CONTROLE[[#This Row],[KM - Inicio]]=0, "-", BS_CONTROLE[[#This Row],[KM - Inicio]])</f>
        <v>203.5</v>
      </c>
      <c r="AQ83" s="261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4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2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6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6" t="str">
        <f t="shared" si="12"/>
        <v>SuperExecução</v>
      </c>
    </row>
    <row r="84" spans="1:72">
      <c r="A84" s="51" t="str">
        <f t="shared" si="7"/>
        <v>ROBSON (TP-729)45995</v>
      </c>
      <c r="B84" s="172">
        <v>45995</v>
      </c>
      <c r="C84" s="8">
        <f>IF(BS_CONTROLE[[#This Row],[DATA]]="","",WEEKNUM(BS_CONTROLE[[#This Row],[DATA]]))</f>
        <v>49</v>
      </c>
      <c r="D84" s="52" t="s">
        <v>632</v>
      </c>
      <c r="E84" s="295">
        <v>79</v>
      </c>
      <c r="F84" s="173" t="s">
        <v>395</v>
      </c>
      <c r="G84" s="9" t="str">
        <f>IF(D84="","*",VLOOKUP(F84,BS_ATIVIDADE[#All],3,FALSE))</f>
        <v>LIMPEZA LASTRO</v>
      </c>
      <c r="H84" s="174" t="s">
        <v>317</v>
      </c>
      <c r="I84" s="174" t="s">
        <v>317</v>
      </c>
      <c r="J84" s="218">
        <v>56</v>
      </c>
      <c r="K84" s="218">
        <v>195.5</v>
      </c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4">
        <v>0.41666666666666669</v>
      </c>
      <c r="P84" s="174">
        <v>6.25E-2</v>
      </c>
      <c r="Q84" s="84">
        <v>20</v>
      </c>
      <c r="R84" s="10" t="str">
        <f>IFERROR(_xlfn.XLOOKUP(F84, BS_ATIVIDADE[ATIVIDADE],BS_ATIVIDADE[UNIDADE] ), "*")</f>
        <v>M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2" t="s">
        <v>1100</v>
      </c>
      <c r="W84" s="174" t="s">
        <v>928</v>
      </c>
      <c r="X84" s="219" t="s">
        <v>662</v>
      </c>
      <c r="Y84" s="159" t="s">
        <v>665</v>
      </c>
      <c r="Z84" s="159" t="s">
        <v>667</v>
      </c>
      <c r="AA84" s="84" t="s">
        <v>317</v>
      </c>
      <c r="AB84" s="71" t="s">
        <v>317</v>
      </c>
      <c r="AC84" s="71" t="s">
        <v>317</v>
      </c>
      <c r="AD84" s="174" t="s">
        <v>317</v>
      </c>
      <c r="AE84" s="84" t="s">
        <v>317</v>
      </c>
      <c r="AF84" s="84" t="s">
        <v>317</v>
      </c>
      <c r="AG84" s="84" t="s">
        <v>317</v>
      </c>
      <c r="AH84" s="49"/>
      <c r="AI84" s="143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ZFY</v>
      </c>
      <c r="AN84" s="259" t="str">
        <f>IF(BS_CONTROLE[[#This Row],[SB]]=0, "-", BS_CONTROLE[[#This Row],[SB]])</f>
        <v>ZFY1982</v>
      </c>
      <c r="AO84" s="260">
        <f>IF(BS_CONTROLE[[#This Row],[SUB]]=0, "-", BS_CONTROLE[[#This Row],[SUB]])</f>
        <v>56</v>
      </c>
      <c r="AP84" s="261">
        <f>IF(BS_CONTROLE[[#This Row],[KM - Inicio]]=0, "-", BS_CONTROLE[[#This Row],[KM - Inicio]])</f>
        <v>195.5</v>
      </c>
      <c r="AQ84" s="261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4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2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6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6" t="str">
        <f t="shared" si="12"/>
        <v>SuperExecução</v>
      </c>
    </row>
    <row r="85" spans="1:72">
      <c r="A85" s="51" t="str">
        <f t="shared" si="7"/>
        <v>ROBSON (TF-701)45995</v>
      </c>
      <c r="B85" s="172">
        <v>45995</v>
      </c>
      <c r="C85" s="8">
        <f>IF(BS_CONTROLE[[#This Row],[DATA]]="","",WEEKNUM(BS_CONTROLE[[#This Row],[DATA]]))</f>
        <v>49</v>
      </c>
      <c r="D85" s="52" t="s">
        <v>631</v>
      </c>
      <c r="E85" s="295">
        <v>80</v>
      </c>
      <c r="F85" s="173" t="s">
        <v>506</v>
      </c>
      <c r="G85" s="9" t="str">
        <f>IF(D85="","*",VLOOKUP(F85,BS_ATIVIDADE[#All],3,FALSE))</f>
        <v>TRILHO - SUBSTITUIÇÂO</v>
      </c>
      <c r="H85" s="174" t="s">
        <v>317</v>
      </c>
      <c r="I85" s="174" t="s">
        <v>317</v>
      </c>
      <c r="J85" s="218">
        <v>61</v>
      </c>
      <c r="K85" s="218">
        <v>73.900000000000006</v>
      </c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4">
        <v>0.41666666666666669</v>
      </c>
      <c r="P85" s="174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2" t="s">
        <v>920</v>
      </c>
      <c r="W85" s="174" t="s">
        <v>1102</v>
      </c>
      <c r="X85" s="219" t="s">
        <v>662</v>
      </c>
      <c r="Y85" s="159" t="s">
        <v>665</v>
      </c>
      <c r="Z85" s="159" t="s">
        <v>668</v>
      </c>
      <c r="AA85" s="84" t="s">
        <v>317</v>
      </c>
      <c r="AB85" s="71" t="s">
        <v>317</v>
      </c>
      <c r="AC85" s="71" t="s">
        <v>317</v>
      </c>
      <c r="AD85" s="174" t="s">
        <v>317</v>
      </c>
      <c r="AE85" s="84" t="s">
        <v>317</v>
      </c>
      <c r="AF85" s="84" t="s">
        <v>317</v>
      </c>
      <c r="AG85" s="84" t="s">
        <v>317</v>
      </c>
      <c r="AH85" s="49"/>
      <c r="AI85" s="143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ZPS-ZAL</v>
      </c>
      <c r="AN85" s="259" t="str">
        <f>IF(BS_CONTROLE[[#This Row],[SB]]=0, "-", BS_CONTROLE[[#This Row],[SB]])</f>
        <v>ZPS075</v>
      </c>
      <c r="AO85" s="260">
        <f>IF(BS_CONTROLE[[#This Row],[SUB]]=0, "-", BS_CONTROLE[[#This Row],[SUB]])</f>
        <v>61</v>
      </c>
      <c r="AP85" s="261">
        <f>IF(BS_CONTROLE[[#This Row],[KM - Inicio]]=0, "-", BS_CONTROLE[[#This Row],[KM - Inicio]])</f>
        <v>73.900000000000006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>
        <f t="shared" si="8"/>
        <v>0</v>
      </c>
      <c r="AZ85" s="14"/>
      <c r="BA85" s="72"/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2" t="str">
        <f>IF(BS_CONTROLE[[#This Row],[Responsavel pelo boletim]]=0, "-", BS_CONTROLE[[#This Row],[Responsavel pelo boletim]])</f>
        <v>Jonas</v>
      </c>
      <c r="BG85" s="16"/>
      <c r="BH85" s="17">
        <v>1</v>
      </c>
      <c r="BI85" s="17"/>
      <c r="BJ85" s="17" t="s">
        <v>988</v>
      </c>
      <c r="BK85" s="17" t="s">
        <v>988</v>
      </c>
      <c r="BL85" s="16"/>
      <c r="BM85" s="15"/>
      <c r="BN85" s="15"/>
      <c r="BO85" s="166"/>
      <c r="BP85" s="17"/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2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>GEOVANIO (TF-675)45995</v>
      </c>
      <c r="B87" s="172">
        <v>45995</v>
      </c>
      <c r="C87" s="8">
        <f>IF(BS_CONTROLE[[#This Row],[DATA]]="","",WEEKNUM(BS_CONTROLE[[#This Row],[DATA]]))</f>
        <v>49</v>
      </c>
      <c r="D87" s="52" t="s">
        <v>593</v>
      </c>
      <c r="E87" s="295">
        <v>82</v>
      </c>
      <c r="F87" s="173" t="s">
        <v>506</v>
      </c>
      <c r="G87" s="9" t="str">
        <f>IF(D87="","*",VLOOKUP(F87,BS_ATIVIDADE[#All],3,FALSE))</f>
        <v>TRILHO - SUBSTITUIÇÂO</v>
      </c>
      <c r="H87" s="205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4" t="s">
        <v>317</v>
      </c>
      <c r="J87" s="218">
        <v>48</v>
      </c>
      <c r="K87" s="218">
        <v>88.68</v>
      </c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4">
        <v>0.41666666666666669</v>
      </c>
      <c r="P87" s="174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2" t="s">
        <v>1103</v>
      </c>
      <c r="W87" s="174" t="s">
        <v>1104</v>
      </c>
      <c r="X87" s="219" t="s">
        <v>662</v>
      </c>
      <c r="Y87" s="159" t="s">
        <v>665</v>
      </c>
      <c r="Z87" s="159" t="s">
        <v>658</v>
      </c>
      <c r="AA87" s="84" t="s">
        <v>317</v>
      </c>
      <c r="AB87" s="71" t="s">
        <v>317</v>
      </c>
      <c r="AC87" s="71" t="s">
        <v>317</v>
      </c>
      <c r="AD87" s="174" t="s">
        <v>317</v>
      </c>
      <c r="AE87" s="84" t="s">
        <v>317</v>
      </c>
      <c r="AF87" s="84" t="s">
        <v>317</v>
      </c>
      <c r="AG87" s="84" t="s">
        <v>317</v>
      </c>
      <c r="AH87" s="49"/>
      <c r="AI87" s="143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9" t="str">
        <f>IF(BS_CONTROLE[[#This Row],[Local - Partida]]=0, "-", BS_CONTROLE[[#This Row],[Local - Partida]])</f>
        <v>K91ZWW1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ZWW-ZKW</v>
      </c>
      <c r="AN87" s="259" t="str">
        <f>IF(BS_CONTROLE[[#This Row],[SB]]=0, "-", BS_CONTROLE[[#This Row],[SB]])</f>
        <v>K91ZWW1</v>
      </c>
      <c r="AO87" s="260">
        <f>IF(BS_CONTROLE[[#This Row],[SUB]]=0, "-", BS_CONTROLE[[#This Row],[SUB]])</f>
        <v>48</v>
      </c>
      <c r="AP87" s="261">
        <f>IF(BS_CONTROLE[[#This Row],[KM - Inicio]]=0, "-", BS_CONTROLE[[#This Row],[KM - Inicio]])</f>
        <v>88.68</v>
      </c>
      <c r="AQ87" s="261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4">
        <f t="shared" si="8"/>
        <v>0</v>
      </c>
      <c r="AZ87" s="14"/>
      <c r="BA87" s="72"/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2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1105</v>
      </c>
      <c r="BL87" s="16"/>
      <c r="BM87" s="15" t="s">
        <v>682</v>
      </c>
      <c r="BN87" s="15" t="s">
        <v>712</v>
      </c>
      <c r="BO87" s="166" t="s">
        <v>764</v>
      </c>
      <c r="BP87" s="381" t="s">
        <v>1105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6" t="str">
        <f t="shared" si="12"/>
        <v>SuperExecução</v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2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>ADENILSON (TP-512)45995</v>
      </c>
      <c r="B89" s="172">
        <v>45995</v>
      </c>
      <c r="C89" s="8">
        <f>IF(BS_CONTROLE[[#This Row],[DATA]]="","",WEEKNUM(BS_CONTROLE[[#This Row],[DATA]]))</f>
        <v>49</v>
      </c>
      <c r="D89" s="52" t="s">
        <v>1076</v>
      </c>
      <c r="E89" s="295">
        <v>63</v>
      </c>
      <c r="F89" s="173" t="s">
        <v>450</v>
      </c>
      <c r="G89" s="9" t="str">
        <f>IF(D89="","*",VLOOKUP(F89,BS_ATIVIDADE[#All],3,FALSE))</f>
        <v>MODERNIZAÇÃO</v>
      </c>
      <c r="H89" s="205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4" t="s">
        <v>317</v>
      </c>
      <c r="J89" s="218">
        <v>55</v>
      </c>
      <c r="K89" s="218">
        <v>122.196</v>
      </c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5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4">
        <v>0.375</v>
      </c>
      <c r="P89" s="174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8" t="s">
        <v>1008</v>
      </c>
      <c r="W89" s="174" t="s">
        <v>1106</v>
      </c>
      <c r="X89" s="219" t="s">
        <v>662</v>
      </c>
      <c r="Y89" s="159" t="s">
        <v>665</v>
      </c>
      <c r="Z89" s="159" t="s">
        <v>663</v>
      </c>
      <c r="AA89" s="84" t="s">
        <v>317</v>
      </c>
      <c r="AB89" s="71" t="s">
        <v>317</v>
      </c>
      <c r="AC89" s="71"/>
      <c r="AD89" s="174" t="s">
        <v>317</v>
      </c>
      <c r="AE89" s="84" t="s">
        <v>317</v>
      </c>
      <c r="AF89" s="84" t="s">
        <v>317</v>
      </c>
      <c r="AG89" s="84" t="s">
        <v>317</v>
      </c>
      <c r="AH89" s="49"/>
      <c r="AI89" s="143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9">
        <f>IF(BS_CONTROLE[[#This Row],[Local - Partida]]=0, "-", BS_CONTROLE[[#This Row],[Local - Partida]])</f>
        <v>1231212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ZWI-ZYQ</v>
      </c>
      <c r="AN89" s="259">
        <f>IF(BS_CONTROLE[[#This Row],[SB]]=0, "-", BS_CONTROLE[[#This Row],[SB]])</f>
        <v>1231212</v>
      </c>
      <c r="AO89" s="260">
        <f>IF(BS_CONTROLE[[#This Row],[SUB]]=0, "-", BS_CONTROLE[[#This Row],[SUB]])</f>
        <v>55</v>
      </c>
      <c r="AP89" s="261">
        <f>IF(BS_CONTROLE[[#This Row],[KM - Inicio]]=0, "-", BS_CONTROLE[[#This Row],[KM - Inicio]])</f>
        <v>122.196</v>
      </c>
      <c r="AQ89" s="261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4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2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6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6" t="str">
        <f t="shared" si="12"/>
        <v>CondiçõesClimáticaTemperatura</v>
      </c>
    </row>
    <row r="90" spans="1:72">
      <c r="A90" s="51" t="str">
        <f t="shared" si="7"/>
        <v>CAIQUE (TP-869)45995</v>
      </c>
      <c r="B90" s="172">
        <v>45995</v>
      </c>
      <c r="C90" s="8">
        <f>IF(BS_CONTROLE[[#This Row],[DATA]]="","",WEEKNUM(BS_CONTROLE[[#This Row],[DATA]]))</f>
        <v>49</v>
      </c>
      <c r="D90" s="52" t="s">
        <v>569</v>
      </c>
      <c r="E90" s="295">
        <v>64</v>
      </c>
      <c r="F90" s="173" t="s">
        <v>450</v>
      </c>
      <c r="G90" s="9" t="str">
        <f>IF(D90="","*",VLOOKUP(F90,BS_ATIVIDADE[#All],3,FALSE))</f>
        <v>MODERNIZAÇÃO</v>
      </c>
      <c r="H90" s="205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4" t="s">
        <v>317</v>
      </c>
      <c r="J90" s="218">
        <v>55</v>
      </c>
      <c r="K90" s="218">
        <v>122.199</v>
      </c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5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4">
        <v>0.375</v>
      </c>
      <c r="P90" s="174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8" t="s">
        <v>1008</v>
      </c>
      <c r="W90" s="174" t="s">
        <v>1106</v>
      </c>
      <c r="X90" s="219" t="s">
        <v>662</v>
      </c>
      <c r="Y90" s="159" t="s">
        <v>665</v>
      </c>
      <c r="Z90" s="159" t="s">
        <v>663</v>
      </c>
      <c r="AA90" s="84" t="s">
        <v>317</v>
      </c>
      <c r="AB90" s="71" t="s">
        <v>317</v>
      </c>
      <c r="AC90" s="71" t="s">
        <v>317</v>
      </c>
      <c r="AD90" s="174" t="s">
        <v>317</v>
      </c>
      <c r="AE90" s="84" t="s">
        <v>317</v>
      </c>
      <c r="AF90" s="84" t="s">
        <v>317</v>
      </c>
      <c r="AG90" s="84" t="s">
        <v>317</v>
      </c>
      <c r="AH90" s="49"/>
      <c r="AI90" s="143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9">
        <f>IF(BS_CONTROLE[[#This Row],[Local - Partida]]=0, "-", BS_CONTROLE[[#This Row],[Local - Partida]])</f>
        <v>1231212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ZWI-ZYQ</v>
      </c>
      <c r="AN90" s="259">
        <f>IF(BS_CONTROLE[[#This Row],[SB]]=0, "-", BS_CONTROLE[[#This Row],[SB]])</f>
        <v>1231212</v>
      </c>
      <c r="AO90" s="260">
        <f>IF(BS_CONTROLE[[#This Row],[SUB]]=0, "-", BS_CONTROLE[[#This Row],[SUB]])</f>
        <v>55</v>
      </c>
      <c r="AP90" s="261">
        <f>IF(BS_CONTROLE[[#This Row],[KM - Inicio]]=0, "-", BS_CONTROLE[[#This Row],[KM - Inicio]])</f>
        <v>122.199</v>
      </c>
      <c r="AQ90" s="261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4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2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6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6" t="str">
        <f t="shared" si="12"/>
        <v>CondiçõesClimáticaTemperatura</v>
      </c>
    </row>
    <row r="91" spans="1:72">
      <c r="A91" s="51" t="str">
        <f t="shared" si="7"/>
        <v>MATEUS (TP-809)45995</v>
      </c>
      <c r="B91" s="172">
        <v>45995</v>
      </c>
      <c r="C91" s="8">
        <f>IF(BS_CONTROLE[[#This Row],[DATA]]="","",WEEKNUM(BS_CONTROLE[[#This Row],[DATA]]))</f>
        <v>49</v>
      </c>
      <c r="D91" s="52" t="s">
        <v>620</v>
      </c>
      <c r="E91" s="296">
        <v>65</v>
      </c>
      <c r="F91" s="173" t="s">
        <v>450</v>
      </c>
      <c r="G91" s="9" t="str">
        <f>IF(D91="","*",VLOOKUP(F91,BS_ATIVIDADE[#All],3,FALSE))</f>
        <v>MODERNIZAÇÃO</v>
      </c>
      <c r="H91" s="205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4" t="s">
        <v>317</v>
      </c>
      <c r="J91" s="218">
        <v>55</v>
      </c>
      <c r="K91" s="218">
        <v>122.2</v>
      </c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5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4">
        <v>0.375</v>
      </c>
      <c r="P91" s="174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8" t="s">
        <v>1008</v>
      </c>
      <c r="W91" s="174" t="s">
        <v>1106</v>
      </c>
      <c r="X91" s="219" t="s">
        <v>662</v>
      </c>
      <c r="Y91" s="159" t="s">
        <v>665</v>
      </c>
      <c r="Z91" s="159" t="s">
        <v>663</v>
      </c>
      <c r="AA91" s="84" t="s">
        <v>317</v>
      </c>
      <c r="AB91" s="71"/>
      <c r="AC91" s="71" t="s">
        <v>317</v>
      </c>
      <c r="AD91" s="174" t="s">
        <v>317</v>
      </c>
      <c r="AE91" s="84" t="s">
        <v>317</v>
      </c>
      <c r="AF91" s="84" t="s">
        <v>317</v>
      </c>
      <c r="AG91" s="84" t="s">
        <v>317</v>
      </c>
      <c r="AH91" s="49"/>
      <c r="AI91" s="143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9">
        <f>IF(BS_CONTROLE[[#This Row],[Local - Partida]]=0, "-", BS_CONTROLE[[#This Row],[Local - Partida]])</f>
        <v>1231212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ZWI-ZYQ</v>
      </c>
      <c r="AN91" s="259">
        <f>IF(BS_CONTROLE[[#This Row],[SB]]=0, "-", BS_CONTROLE[[#This Row],[SB]])</f>
        <v>1231212</v>
      </c>
      <c r="AO91" s="260">
        <f>IF(BS_CONTROLE[[#This Row],[SUB]]=0, "-", BS_CONTROLE[[#This Row],[SUB]])</f>
        <v>55</v>
      </c>
      <c r="AP91" s="261">
        <f>IF(BS_CONTROLE[[#This Row],[KM - Inicio]]=0, "-", BS_CONTROLE[[#This Row],[KM - Inicio]])</f>
        <v>122.2</v>
      </c>
      <c r="AQ91" s="261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4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2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6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6" t="str">
        <f t="shared" si="12"/>
        <v>CondiçõesClimáticaTemperatura</v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2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>N4245995</v>
      </c>
      <c r="B93" s="172">
        <v>45995</v>
      </c>
      <c r="C93" s="8">
        <f>IF(BS_CONTROLE[[#This Row],[DATA]]="","",WEEKNUM(BS_CONTROLE[[#This Row],[DATA]]))</f>
        <v>49</v>
      </c>
      <c r="D93" s="52" t="s">
        <v>1110</v>
      </c>
      <c r="E93" s="295">
        <v>88</v>
      </c>
      <c r="F93" s="173" t="s">
        <v>331</v>
      </c>
      <c r="G93" s="9" t="str">
        <f>IF(D93="","*",VLOOKUP(F93,BS_ATIVIDADE[#All],3,FALSE))</f>
        <v>OUTROS</v>
      </c>
      <c r="H93" s="205" t="s">
        <v>208</v>
      </c>
      <c r="I93" s="174" t="s">
        <v>145</v>
      </c>
      <c r="J93" s="218">
        <v>55</v>
      </c>
      <c r="K93" s="218">
        <v>132</v>
      </c>
      <c r="L93" s="84" t="s">
        <v>317</v>
      </c>
      <c r="M93" s="205" t="s">
        <v>1111</v>
      </c>
      <c r="N93" s="205" t="s">
        <v>1112</v>
      </c>
      <c r="O93" s="174">
        <v>0.375</v>
      </c>
      <c r="P93" s="174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2" t="s">
        <v>945</v>
      </c>
      <c r="W93" s="174" t="s">
        <v>1113</v>
      </c>
      <c r="X93" s="219" t="s">
        <v>662</v>
      </c>
      <c r="Y93" s="159" t="s">
        <v>665</v>
      </c>
      <c r="Z93" s="159" t="s">
        <v>668</v>
      </c>
      <c r="AA93" s="84" t="s">
        <v>1114</v>
      </c>
      <c r="AB93" s="71" t="s">
        <v>653</v>
      </c>
      <c r="AC93" s="71" t="s">
        <v>648</v>
      </c>
      <c r="AD93" s="174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3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9" t="str">
        <f>IF(BS_CONTROLE[[#This Row],[Local - Partida]]=0, "-", BS_CONTROLE[[#This Row],[Local - Partida]])</f>
        <v>ZEM1302</v>
      </c>
      <c r="AL93" s="259" t="str">
        <f>IF(BS_CONTROLE[[#This Row],[Local - Encerramento]]=0, "-", BS_CONTROLE[[#This Row],[Local - Encerramento]])</f>
        <v>Z3VZEV</v>
      </c>
      <c r="AM93" s="259" t="str">
        <f>IF(BS_CONTROLE[[#This Row],[Entre - Estações]]=0, "-", BS_CONTROLE[[#This Row],[Entre - Estações]])</f>
        <v>ZEM-ZEV</v>
      </c>
      <c r="AN93" s="259" t="str">
        <f>IF(BS_CONTROLE[[#This Row],[SB]]=0, "-", BS_CONTROLE[[#This Row],[SB]])</f>
        <v>ZEMZEV</v>
      </c>
      <c r="AO93" s="260">
        <f>IF(BS_CONTROLE[[#This Row],[SUB]]=0, "-", BS_CONTROLE[[#This Row],[SUB]])</f>
        <v>55</v>
      </c>
      <c r="AP93" s="261">
        <f>IF(BS_CONTROLE[[#This Row],[KM - Inicio]]=0, "-", BS_CONTROLE[[#This Row],[KM - Inicio]])</f>
        <v>132</v>
      </c>
      <c r="AQ93" s="261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4">
        <f t="shared" si="8"/>
        <v>4.1666666666666664E-2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2" t="str">
        <f>IF(BS_CONTROLE[[#This Row],[Responsavel pelo boletim]]=0, "-", BS_CONTROLE[[#This Row],[Responsavel pelo boletim]])</f>
        <v>PCM Via</v>
      </c>
      <c r="BG93" s="16"/>
      <c r="BH93" s="17">
        <v>1</v>
      </c>
      <c r="BI93" s="17"/>
      <c r="BJ93" s="17" t="s">
        <v>1115</v>
      </c>
      <c r="BK93" s="17" t="s">
        <v>1116</v>
      </c>
      <c r="BL93" s="16"/>
      <c r="BM93" s="15"/>
      <c r="BN93" s="15"/>
      <c r="BO93" s="166"/>
      <c r="BP93" s="17"/>
      <c r="BQ93" s="13" t="str">
        <f t="shared" si="9"/>
        <v>Produção</v>
      </c>
      <c r="BR93" s="19">
        <f t="shared" si="10"/>
        <v>1</v>
      </c>
      <c r="BS93" s="19">
        <f t="shared" si="11"/>
        <v>0</v>
      </c>
      <c r="BT93" s="226" t="str">
        <f t="shared" si="12"/>
        <v/>
      </c>
    </row>
    <row r="94" spans="1:72">
      <c r="A94" s="51" t="str">
        <f t="shared" si="7"/>
        <v>FRANCENILDO (TF-513)45995</v>
      </c>
      <c r="B94" s="172">
        <v>45995</v>
      </c>
      <c r="C94" s="8">
        <f>IF(BS_CONTROLE[[#This Row],[DATA]]="","",WEEKNUM(BS_CONTROLE[[#This Row],[DATA]]))</f>
        <v>49</v>
      </c>
      <c r="D94" s="52" t="s">
        <v>591</v>
      </c>
      <c r="E94" s="295">
        <v>88</v>
      </c>
      <c r="F94" s="173" t="s">
        <v>506</v>
      </c>
      <c r="G94" s="9" t="str">
        <f>IF(D94="","*",VLOOKUP(F94,BS_ATIVIDADE[#All],3,FALSE))</f>
        <v>TRILHO - SUBSTITUIÇÂO</v>
      </c>
      <c r="H94" s="205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4" t="s">
        <v>317</v>
      </c>
      <c r="J94" s="218">
        <v>55</v>
      </c>
      <c r="K94" s="218">
        <v>140.69999999999999</v>
      </c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4">
        <v>0.41666666666666669</v>
      </c>
      <c r="P94" s="174">
        <v>6.25E-2</v>
      </c>
      <c r="Q94" s="84">
        <v>18</v>
      </c>
      <c r="R94" s="10" t="str">
        <f>IFERROR(_xlfn.XLOOKUP(F94, BS_ATIVIDADE[ATIVIDADE],BS_ATIVIDADE[UNIDADE] ), "*")</f>
        <v>M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2" t="s">
        <v>1117</v>
      </c>
      <c r="W94" s="174" t="s">
        <v>1102</v>
      </c>
      <c r="X94" s="219" t="s">
        <v>662</v>
      </c>
      <c r="Y94" s="159" t="s">
        <v>665</v>
      </c>
      <c r="Z94" s="159" t="s">
        <v>667</v>
      </c>
      <c r="AA94" s="84" t="s">
        <v>317</v>
      </c>
      <c r="AB94" s="71" t="s">
        <v>317</v>
      </c>
      <c r="AC94" s="71" t="s">
        <v>317</v>
      </c>
      <c r="AD94" s="174" t="s">
        <v>317</v>
      </c>
      <c r="AE94" s="84" t="s">
        <v>317</v>
      </c>
      <c r="AF94" s="84" t="s">
        <v>317</v>
      </c>
      <c r="AG94" s="84" t="s">
        <v>317</v>
      </c>
      <c r="AH94" s="49"/>
      <c r="AI94" s="143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9" t="str">
        <f>IF(BS_CONTROLE[[#This Row],[Local - Partida]]=0, "-", BS_CONTROLE[[#This Row],[Local - Partida]])</f>
        <v>ZMS1402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ZEM-ZEJ</v>
      </c>
      <c r="AN94" s="259" t="str">
        <f>IF(BS_CONTROLE[[#This Row],[SB]]=0, "-", BS_CONTROLE[[#This Row],[SB]])</f>
        <v>ZMS1402</v>
      </c>
      <c r="AO94" s="260">
        <f>IF(BS_CONTROLE[[#This Row],[SUB]]=0, "-", BS_CONTROLE[[#This Row],[SUB]])</f>
        <v>55</v>
      </c>
      <c r="AP94" s="261">
        <f>IF(BS_CONTROLE[[#This Row],[KM - Inicio]]=0, "-", BS_CONTROLE[[#This Row],[KM - Inicio]])</f>
        <v>140.69999999999999</v>
      </c>
      <c r="AQ94" s="261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4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2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1105</v>
      </c>
      <c r="BL94" s="16"/>
      <c r="BM94" s="15" t="s">
        <v>682</v>
      </c>
      <c r="BN94" s="15" t="s">
        <v>712</v>
      </c>
      <c r="BO94" s="166" t="s">
        <v>764</v>
      </c>
      <c r="BP94" s="17" t="s">
        <v>1105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6" t="str">
        <f t="shared" si="12"/>
        <v>SuperExecução</v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205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2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>HUELTON (TP-725)45995</v>
      </c>
      <c r="B96" s="172">
        <v>45995</v>
      </c>
      <c r="C96" s="8">
        <f>IF(BS_CONTROLE[[#This Row],[DATA]]="","",WEEKNUM(BS_CONTROLE[[#This Row],[DATA]]))</f>
        <v>49</v>
      </c>
      <c r="D96" s="52" t="s">
        <v>596</v>
      </c>
      <c r="E96" s="295">
        <v>90</v>
      </c>
      <c r="F96" s="173" t="s">
        <v>499</v>
      </c>
      <c r="G96" s="9" t="str">
        <f>IF(D96="","*",VLOOKUP(F96,BS_ATIVIDADE[#All],3,FALSE))</f>
        <v>SOLDA</v>
      </c>
      <c r="H96" s="205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4" t="s">
        <v>317</v>
      </c>
      <c r="J96" s="218">
        <v>54</v>
      </c>
      <c r="K96" s="218">
        <v>68.3</v>
      </c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4">
        <v>0.41666666666666669</v>
      </c>
      <c r="P96" s="174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2" t="s">
        <v>1118</v>
      </c>
      <c r="W96" s="174" t="s">
        <v>1106</v>
      </c>
      <c r="X96" s="219" t="s">
        <v>662</v>
      </c>
      <c r="Y96" s="159" t="s">
        <v>665</v>
      </c>
      <c r="Z96" s="159" t="s">
        <v>669</v>
      </c>
      <c r="AA96" s="84" t="s">
        <v>317</v>
      </c>
      <c r="AB96" s="71" t="s">
        <v>317</v>
      </c>
      <c r="AC96" s="71" t="s">
        <v>317</v>
      </c>
      <c r="AD96" s="174" t="s">
        <v>317</v>
      </c>
      <c r="AE96" s="84" t="s">
        <v>317</v>
      </c>
      <c r="AF96" s="84" t="s">
        <v>317</v>
      </c>
      <c r="AG96" s="84" t="s">
        <v>317</v>
      </c>
      <c r="AH96" s="49"/>
      <c r="AI96" s="143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9" t="str">
        <f>IF(BS_CONTROLE[[#This Row],[Local - Partida]]=0, "-", BS_CONTROLE[[#This Row],[Local - Partida]])</f>
        <v>K69K671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069-ZEV</v>
      </c>
      <c r="AN96" s="259" t="str">
        <f>IF(BS_CONTROLE[[#This Row],[SB]]=0, "-", BS_CONTROLE[[#This Row],[SB]])</f>
        <v>K69K671</v>
      </c>
      <c r="AO96" s="260">
        <f>IF(BS_CONTROLE[[#This Row],[SUB]]=0, "-", BS_CONTROLE[[#This Row],[SUB]])</f>
        <v>54</v>
      </c>
      <c r="AP96" s="261">
        <f>IF(BS_CONTROLE[[#This Row],[KM - Inicio]]=0, "-", BS_CONTROLE[[#This Row],[KM - Inicio]])</f>
        <v>68.3</v>
      </c>
      <c r="AQ96" s="261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4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2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/>
      <c r="BN96" s="15"/>
      <c r="BO96" s="166"/>
      <c r="BP96" s="17"/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6" t="str">
        <f t="shared" si="12"/>
        <v/>
      </c>
    </row>
    <row r="97" spans="1:72">
      <c r="A97" s="51" t="str">
        <f t="shared" si="7"/>
        <v>W6145995</v>
      </c>
      <c r="B97" s="172">
        <v>45995</v>
      </c>
      <c r="C97" s="8">
        <f>IF(BS_CONTROLE[[#This Row],[DATA]]="","",WEEKNUM(BS_CONTROLE[[#This Row],[DATA]]))</f>
        <v>49</v>
      </c>
      <c r="D97" s="52" t="s">
        <v>539</v>
      </c>
      <c r="E97" s="295">
        <v>91</v>
      </c>
      <c r="F97" s="173" t="s">
        <v>331</v>
      </c>
      <c r="G97" s="9" t="str">
        <f>IF(D97="","*",VLOOKUP(F97,BS_ATIVIDADE[#All],3,FALSE))</f>
        <v>OUTROS</v>
      </c>
      <c r="H97" s="174" t="s">
        <v>143</v>
      </c>
      <c r="I97" s="174" t="s">
        <v>143</v>
      </c>
      <c r="J97" s="218">
        <v>92</v>
      </c>
      <c r="K97" s="218">
        <v>83.7</v>
      </c>
      <c r="L97" s="218" t="s">
        <v>317</v>
      </c>
      <c r="M97" s="218" t="s">
        <v>957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4">
        <v>0.3125</v>
      </c>
      <c r="P97" s="174">
        <v>4.1666666666666664E-2</v>
      </c>
      <c r="Q97" s="218">
        <v>1</v>
      </c>
      <c r="R97" s="10" t="str">
        <f>IFERROR(_xlfn.XLOOKUP(F97, BS_ATIVIDADE[ATIVIDADE],BS_ATIVIDADE[UNIDADE] ), "*")</f>
        <v>BINÁRIO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2" t="s">
        <v>958</v>
      </c>
      <c r="W97" s="262" t="s">
        <v>1120</v>
      </c>
      <c r="X97" s="219" t="s">
        <v>657</v>
      </c>
      <c r="Y97" s="159" t="s">
        <v>656</v>
      </c>
      <c r="Z97" s="159" t="s">
        <v>658</v>
      </c>
      <c r="AA97" s="84" t="s">
        <v>1121</v>
      </c>
      <c r="AB97" s="71" t="s">
        <v>653</v>
      </c>
      <c r="AC97" s="71" t="s">
        <v>648</v>
      </c>
      <c r="AD97" s="174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3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9" t="str">
        <f>IF(BS_CONTROLE[[#This Row],[Local - Partida]]=0, "-", BS_CONTROLE[[#This Row],[Local - Partida]])</f>
        <v>K67ZEV1</v>
      </c>
      <c r="AL97" s="259" t="str">
        <f>IF(BS_CONTROLE[[#This Row],[Local - Encerramento]]=0, "-", BS_CONTROLE[[#This Row],[Local - Encerramento]])</f>
        <v>K67ZEV1</v>
      </c>
      <c r="AM97" s="259" t="str">
        <f>IF(BS_CONTROLE[[#This Row],[Entre - Estações]]=0, "-", BS_CONTROLE[[#This Row],[Entre - Estações]])</f>
        <v>ZEV-ZXW</v>
      </c>
      <c r="AN97" s="259" t="str">
        <f>IF(BS_CONTROLE[[#This Row],[SB]]=0, "-", BS_CONTROLE[[#This Row],[SB]])</f>
        <v>K84ZXW2</v>
      </c>
      <c r="AO97" s="260">
        <f>IF(BS_CONTROLE[[#This Row],[SUB]]=0, "-", BS_CONTROLE[[#This Row],[SUB]])</f>
        <v>92</v>
      </c>
      <c r="AP97" s="261">
        <f>IF(BS_CONTROLE[[#This Row],[KM - Inicio]]=0, "-", BS_CONTROLE[[#This Row],[KM - Inicio]])</f>
        <v>83.7</v>
      </c>
      <c r="AQ97" s="261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4">
        <f t="shared" si="8"/>
        <v>4.1666666666666664E-2</v>
      </c>
      <c r="AZ97" s="14"/>
      <c r="BA97" s="72"/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2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1122</v>
      </c>
      <c r="BL97" s="16"/>
      <c r="BM97" s="15"/>
      <c r="BN97" s="15"/>
      <c r="BO97" s="166"/>
      <c r="BP97" s="17"/>
      <c r="BQ97" s="13" t="str">
        <f t="shared" si="9"/>
        <v>Produção</v>
      </c>
      <c r="BR97" s="19">
        <f t="shared" si="10"/>
        <v>1</v>
      </c>
      <c r="BS97" s="19">
        <f t="shared" si="11"/>
        <v>0</v>
      </c>
      <c r="BT97" s="226" t="str">
        <f t="shared" si="12"/>
        <v/>
      </c>
    </row>
    <row r="98" spans="1:72">
      <c r="A98" s="51" t="str">
        <f t="shared" si="7"/>
        <v>EDSON (TP-719)45995</v>
      </c>
      <c r="B98" s="172">
        <v>45995</v>
      </c>
      <c r="C98" s="8">
        <f>IF(BS_CONTROLE[[#This Row],[DATA]]="","",WEEKNUM(BS_CONTROLE[[#This Row],[DATA]]))</f>
        <v>49</v>
      </c>
      <c r="D98" s="52" t="s">
        <v>584</v>
      </c>
      <c r="E98" s="295">
        <v>92</v>
      </c>
      <c r="F98" s="173" t="s">
        <v>469</v>
      </c>
      <c r="G98" s="9" t="str">
        <f>IF(D98="","*",VLOOKUP(F98,BS_ATIVIDADE[#All],3,FALSE))</f>
        <v>ALÍVIO</v>
      </c>
      <c r="H98" s="205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4" t="s">
        <v>317</v>
      </c>
      <c r="J98" s="218">
        <v>92</v>
      </c>
      <c r="K98" s="218">
        <v>95.5</v>
      </c>
      <c r="L98" s="84" t="s">
        <v>317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4">
        <v>0.41666666666666669</v>
      </c>
      <c r="P98" s="174">
        <v>6.25E-2</v>
      </c>
      <c r="Q98" s="84">
        <v>300</v>
      </c>
      <c r="R98" s="10" t="str">
        <f>IFERROR(_xlfn.XLOOKUP(F98, BS_ATIVIDADE[ATIVIDADE],BS_ATIVIDADE[UNIDADE] ), "*")</f>
        <v>M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2" t="s">
        <v>958</v>
      </c>
      <c r="W98" s="174" t="s">
        <v>1123</v>
      </c>
      <c r="X98" s="219" t="s">
        <v>662</v>
      </c>
      <c r="Y98" s="159" t="s">
        <v>665</v>
      </c>
      <c r="Z98" s="159" t="s">
        <v>667</v>
      </c>
      <c r="AA98" s="84" t="s">
        <v>317</v>
      </c>
      <c r="AB98" s="71" t="s">
        <v>317</v>
      </c>
      <c r="AC98" s="71" t="s">
        <v>317</v>
      </c>
      <c r="AD98" s="174" t="s">
        <v>317</v>
      </c>
      <c r="AE98" s="84" t="s">
        <v>317</v>
      </c>
      <c r="AF98" s="84" t="s">
        <v>317</v>
      </c>
      <c r="AG98" s="84" t="s">
        <v>317</v>
      </c>
      <c r="AH98" s="49"/>
      <c r="AI98" s="143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9" t="str">
        <f>IF(BS_CONTROLE[[#This Row],[Local - Partida]]=0, "-", BS_CONTROLE[[#This Row],[Local - Partida]])</f>
        <v>K96K952</v>
      </c>
      <c r="AL98" s="259" t="str">
        <f>IF(BS_CONTROLE[[#This Row],[Local - Encerramento]]=0, "-", BS_CONTROLE[[#This Row],[Local - Encerramento]])</f>
        <v>-</v>
      </c>
      <c r="AM98" s="259" t="s">
        <v>1124</v>
      </c>
      <c r="AN98" s="259" t="s">
        <v>146</v>
      </c>
      <c r="AO98" s="260">
        <v>54</v>
      </c>
      <c r="AP98" s="261">
        <v>68.3</v>
      </c>
      <c r="AQ98" s="261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4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2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1125</v>
      </c>
      <c r="BK98" s="17" t="s">
        <v>1126</v>
      </c>
      <c r="BL98" s="16"/>
      <c r="BM98" s="15" t="s">
        <v>686</v>
      </c>
      <c r="BN98" s="15"/>
      <c r="BO98" s="166"/>
      <c r="BP98" s="17"/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6" t="str">
        <f t="shared" si="12"/>
        <v/>
      </c>
    </row>
    <row r="99" spans="1:72">
      <c r="A99" s="51" t="str">
        <f t="shared" si="7"/>
        <v>LEANDRO (TP-727)45995</v>
      </c>
      <c r="B99" s="172">
        <v>45995</v>
      </c>
      <c r="C99" s="8">
        <f>IF(BS_CONTROLE[[#This Row],[DATA]]="","",WEEKNUM(BS_CONTROLE[[#This Row],[DATA]]))</f>
        <v>49</v>
      </c>
      <c r="D99" s="52" t="s">
        <v>615</v>
      </c>
      <c r="E99" s="295">
        <v>93</v>
      </c>
      <c r="F99" s="173" t="s">
        <v>506</v>
      </c>
      <c r="G99" s="9" t="str">
        <f>IF(D99="","*",VLOOKUP(F99,BS_ATIVIDADE[#All],3,FALSE))</f>
        <v>TRILHO - SUBSTITUIÇÂO</v>
      </c>
      <c r="H99" s="205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4" t="s">
        <v>317</v>
      </c>
      <c r="J99" s="218">
        <v>92</v>
      </c>
      <c r="K99" s="218">
        <v>103.3</v>
      </c>
      <c r="L99" s="84" t="s">
        <v>317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4">
        <v>0.45833333333333331</v>
      </c>
      <c r="P99" s="174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2" t="s">
        <v>958</v>
      </c>
      <c r="W99" s="174" t="s">
        <v>1127</v>
      </c>
      <c r="X99" s="219" t="s">
        <v>662</v>
      </c>
      <c r="Y99" s="159" t="s">
        <v>665</v>
      </c>
      <c r="Z99" s="159" t="s">
        <v>670</v>
      </c>
      <c r="AA99" s="84" t="s">
        <v>317</v>
      </c>
      <c r="AB99" s="71" t="s">
        <v>317</v>
      </c>
      <c r="AC99" s="71" t="s">
        <v>317</v>
      </c>
      <c r="AD99" s="174" t="s">
        <v>317</v>
      </c>
      <c r="AE99" s="84" t="s">
        <v>317</v>
      </c>
      <c r="AF99" s="84" t="s">
        <v>317</v>
      </c>
      <c r="AG99" s="84" t="s">
        <v>317</v>
      </c>
      <c r="AH99" s="49"/>
      <c r="AI99" s="143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9" t="str">
        <f>IF(BS_CONTROLE[[#This Row],[Local - Partida]]=0, "-", BS_CONTROLE[[#This Row],[Local - Partida]])</f>
        <v>ZGP2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ZGP</v>
      </c>
      <c r="AN99" s="259" t="str">
        <f>IF(BS_CONTROLE[[#This Row],[SB]]=0, "-", BS_CONTROLE[[#This Row],[SB]])</f>
        <v>ZGP2</v>
      </c>
      <c r="AO99" s="260">
        <f>IF(BS_CONTROLE[[#This Row],[SUB]]=0, "-", BS_CONTROLE[[#This Row],[SUB]])</f>
        <v>92</v>
      </c>
      <c r="AP99" s="261">
        <f>IF(BS_CONTROLE[[#This Row],[KM - Inicio]]=0, "-", BS_CONTROLE[[#This Row],[KM - Inicio]])</f>
        <v>103.3</v>
      </c>
      <c r="AQ99" s="261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4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2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1128</v>
      </c>
      <c r="BL99" s="16"/>
      <c r="BM99" s="15" t="s">
        <v>682</v>
      </c>
      <c r="BN99" s="15" t="s">
        <v>712</v>
      </c>
      <c r="BO99" s="166" t="s">
        <v>764</v>
      </c>
      <c r="BP99" s="381" t="s">
        <v>1128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6" t="str">
        <f t="shared" si="12"/>
        <v>SuperExecução</v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94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2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>A8445995</v>
      </c>
      <c r="B101" s="172">
        <v>45995</v>
      </c>
      <c r="C101" s="8">
        <f>IF(BS_CONTROLE[[#This Row],[DATA]]="","",WEEKNUM(BS_CONTROLE[[#This Row],[DATA]]))</f>
        <v>49</v>
      </c>
      <c r="D101" s="52" t="s">
        <v>445</v>
      </c>
      <c r="E101" s="295">
        <v>95</v>
      </c>
      <c r="F101" s="173" t="s">
        <v>338</v>
      </c>
      <c r="G101" s="9" t="str">
        <f>IF(D101="","*",VLOOKUP(F101,BS_ATIVIDADE[#All],3,FALSE))</f>
        <v>DETECÇÃO</v>
      </c>
      <c r="H101" s="174" t="s">
        <v>178</v>
      </c>
      <c r="I101" s="174" t="s">
        <v>61</v>
      </c>
      <c r="J101" s="218">
        <v>54</v>
      </c>
      <c r="K101" s="218">
        <v>105.5</v>
      </c>
      <c r="L101" s="84" t="s">
        <v>317</v>
      </c>
      <c r="M101" s="205" t="s">
        <v>1129</v>
      </c>
      <c r="N101" s="205" t="s">
        <v>1130</v>
      </c>
      <c r="O101" s="174">
        <v>0.3125</v>
      </c>
      <c r="P101" s="174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2" t="s">
        <v>1131</v>
      </c>
      <c r="W101" s="174" t="s">
        <v>1132</v>
      </c>
      <c r="X101" s="219" t="s">
        <v>657</v>
      </c>
      <c r="Y101" s="159" t="s">
        <v>656</v>
      </c>
      <c r="Z101" s="159" t="s">
        <v>663</v>
      </c>
      <c r="AA101" s="84">
        <v>1</v>
      </c>
      <c r="AB101" s="71" t="s">
        <v>653</v>
      </c>
      <c r="AC101" s="71" t="s">
        <v>648</v>
      </c>
      <c r="AD101" s="174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3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9" t="str">
        <f>IF(BS_CONTROLE[[#This Row],[Local - Partida]]=0, "-", BS_CONTROLE[[#This Row],[Local - Partida]])</f>
        <v>ZPT1051</v>
      </c>
      <c r="AL101" s="259" t="str">
        <f>IF(BS_CONTROLE[[#This Row],[Local - Encerramento]]=0, "-", BS_CONTROLE[[#This Row],[Local - Encerramento]])</f>
        <v>ZEM1</v>
      </c>
      <c r="AM101" s="259" t="str">
        <f>IF(BS_CONTROLE[[#This Row],[Entre - Estações]]=0, "-", BS_CONTROLE[[#This Row],[Entre - Estações]])</f>
        <v>ZPT-ZEM</v>
      </c>
      <c r="AN101" s="259" t="str">
        <f>IF(BS_CONTROLE[[#This Row],[SB]]=0, "-", BS_CONTROLE[[#This Row],[SB]])</f>
        <v>ZPTZEM</v>
      </c>
      <c r="AO101" s="260">
        <f>IF(BS_CONTROLE[[#This Row],[SUB]]=0, "-", BS_CONTROLE[[#This Row],[SUB]])</f>
        <v>54</v>
      </c>
      <c r="AP101" s="261">
        <f>IF(BS_CONTROLE[[#This Row],[KM - Inicio]]=0, "-", BS_CONTROLE[[#This Row],[KM - Inicio]])</f>
        <v>105.5</v>
      </c>
      <c r="AQ101" s="261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4">
        <f t="shared" ref="AY101:AY163" si="14">IF(D101="","*",IFERROR(IF(ISODD(COUNT(AS101:AX695)),"ERRO",SUM((AT101-AS101),(AV101-AU101),(AX101-AW101))),"ERRO"))</f>
        <v>4.1666666666666664E-2</v>
      </c>
      <c r="AZ101" s="14"/>
      <c r="BA101" s="72"/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2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1133</v>
      </c>
      <c r="BK101" s="17" t="s">
        <v>1133</v>
      </c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Produção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0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96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2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>V8545995</v>
      </c>
      <c r="B103" s="172">
        <v>45995</v>
      </c>
      <c r="C103" s="8">
        <f>IF(BS_CONTROLE[[#This Row],[DATA]]="","",WEEKNUM(BS_CONTROLE[[#This Row],[DATA]]))</f>
        <v>49</v>
      </c>
      <c r="D103" s="52" t="s">
        <v>513</v>
      </c>
      <c r="E103" s="295">
        <v>608</v>
      </c>
      <c r="F103" s="71" t="s">
        <v>422</v>
      </c>
      <c r="G103" s="9" t="str">
        <f>IF(D103="","*",VLOOKUP(F103,BS_ATIVIDADE[#All],3,FALSE))</f>
        <v>MECANIZAÇÃO - SOCADORA</v>
      </c>
      <c r="H103" s="174" t="s">
        <v>983</v>
      </c>
      <c r="I103" s="174" t="s">
        <v>951</v>
      </c>
      <c r="J103" s="218">
        <v>30</v>
      </c>
      <c r="K103" s="218">
        <v>114.3</v>
      </c>
      <c r="L103" s="218">
        <v>115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4">
        <v>0.35416666666666669</v>
      </c>
      <c r="P103" s="174">
        <v>8.3333333333333329E-2</v>
      </c>
      <c r="Q103" s="218">
        <v>700</v>
      </c>
      <c r="R103" s="10" t="str">
        <f>IFERROR(_xlfn.XLOOKUP(F103, BS_ATIVIDADE[ATIVIDADE],BS_ATIVIDADE[UNIDADE] ), "*")</f>
        <v>M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2" t="s">
        <v>924</v>
      </c>
      <c r="W103" s="262" t="s">
        <v>1092</v>
      </c>
      <c r="X103" s="219" t="s">
        <v>662</v>
      </c>
      <c r="Y103" s="159" t="s">
        <v>665</v>
      </c>
      <c r="Z103" s="159" t="s">
        <v>668</v>
      </c>
      <c r="AA103" s="218">
        <v>1</v>
      </c>
      <c r="AB103" s="173" t="s">
        <v>653</v>
      </c>
      <c r="AC103" s="173" t="s">
        <v>648</v>
      </c>
      <c r="AD103" s="317">
        <v>0.25</v>
      </c>
      <c r="AE103" s="218">
        <v>6235</v>
      </c>
      <c r="AF103" s="218">
        <v>6215</v>
      </c>
      <c r="AG103" s="218" t="s">
        <v>317</v>
      </c>
      <c r="AH103" s="49"/>
      <c r="AI103" s="143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9" t="str">
        <f>IF(BS_CONTROLE[[#This Row],[Local - Partida]]=0, "-", BS_CONTROLE[[#This Row],[Local - Partida]])</f>
        <v>109ZPT2</v>
      </c>
      <c r="AL103" s="259" t="str">
        <f>IF(BS_CONTROLE[[#This Row],[Local - Encerramento]]=0, "-", BS_CONTROLE[[#This Row],[Local - Encerramento]])</f>
        <v>ZPTZDR</v>
      </c>
      <c r="AM103" s="259" t="str">
        <f>IF(BS_CONTROLE[[#This Row],[Entre - Estações]]=0, "-", BS_CONTROLE[[#This Row],[Entre - Estações]])</f>
        <v>ZGM1</v>
      </c>
      <c r="AN103" s="259" t="str">
        <f>IF(BS_CONTROLE[[#This Row],[SB]]=0, "-", BS_CONTROLE[[#This Row],[SB]])</f>
        <v>ZGM1</v>
      </c>
      <c r="AO103" s="260">
        <f>IF(BS_CONTROLE[[#This Row],[SUB]]=0, "-", BS_CONTROLE[[#This Row],[SUB]])</f>
        <v>30</v>
      </c>
      <c r="AP103" s="261">
        <f>IF(BS_CONTROLE[[#This Row],[KM - Inicio]]=0, "-", BS_CONTROLE[[#This Row],[KM - Inicio]])</f>
        <v>114.3</v>
      </c>
      <c r="AQ103" s="261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4">
        <f t="shared" si="14"/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2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1134</v>
      </c>
      <c r="BK103" s="17" t="s">
        <v>1135</v>
      </c>
      <c r="BL103" s="16"/>
      <c r="BM103" s="15" t="s">
        <v>692</v>
      </c>
      <c r="BN103" s="15" t="s">
        <v>692</v>
      </c>
      <c r="BO103" s="166" t="s">
        <v>692</v>
      </c>
      <c r="BP103" s="17" t="s">
        <v>1135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6" t="str">
        <f t="shared" si="18"/>
        <v>SemOportunidadeSemOportunidade</v>
      </c>
    </row>
    <row r="104" spans="1:72">
      <c r="A104" s="51" t="str">
        <f t="shared" si="13"/>
        <v>DIEGO (TF-42)45995</v>
      </c>
      <c r="B104" s="172">
        <v>45995</v>
      </c>
      <c r="C104" s="8">
        <f>IF(BS_CONTROLE[[#This Row],[DATA]]="","",WEEKNUM(BS_CONTROLE[[#This Row],[DATA]]))</f>
        <v>49</v>
      </c>
      <c r="D104" s="52" t="s">
        <v>579</v>
      </c>
      <c r="E104" s="295">
        <v>46</v>
      </c>
      <c r="F104" s="173" t="s">
        <v>395</v>
      </c>
      <c r="G104" s="9" t="str">
        <f>IF(D104="","*",VLOOKUP(F104,BS_ATIVIDADE[#All],3,FALSE))</f>
        <v>LIMPEZA LASTRO</v>
      </c>
      <c r="H104" s="174" t="s">
        <v>317</v>
      </c>
      <c r="I104" s="174" t="s">
        <v>317</v>
      </c>
      <c r="J104" s="218">
        <v>53</v>
      </c>
      <c r="K104" s="218">
        <v>115.5</v>
      </c>
      <c r="L104" s="84" t="s">
        <v>317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4">
        <v>0.45833333333333331</v>
      </c>
      <c r="P104" s="174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2" t="s">
        <v>958</v>
      </c>
      <c r="W104" s="174" t="s">
        <v>928</v>
      </c>
      <c r="X104" s="219" t="s">
        <v>662</v>
      </c>
      <c r="Y104" s="159" t="s">
        <v>665</v>
      </c>
      <c r="Z104" s="159" t="s">
        <v>670</v>
      </c>
      <c r="AA104" s="84" t="s">
        <v>317</v>
      </c>
      <c r="AB104" s="71" t="s">
        <v>317</v>
      </c>
      <c r="AC104" s="71" t="s">
        <v>317</v>
      </c>
      <c r="AD104" s="174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3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ZGM-109</v>
      </c>
      <c r="AN104" s="259" t="str">
        <f>IF(BS_CONTROLE[[#This Row],[SB]]=0, "-", BS_CONTROLE[[#This Row],[SB]])</f>
        <v>117ZGM2</v>
      </c>
      <c r="AO104" s="260">
        <f>IF(BS_CONTROLE[[#This Row],[SUB]]=0, "-", BS_CONTROLE[[#This Row],[SUB]])</f>
        <v>53</v>
      </c>
      <c r="AP104" s="261">
        <f>IF(BS_CONTROLE[[#This Row],[KM - Inicio]]=0, "-", BS_CONTROLE[[#This Row],[KM - Inicio]])</f>
        <v>115.5</v>
      </c>
      <c r="AQ104" s="261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4">
        <f t="shared" si="14"/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2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1136</v>
      </c>
      <c r="BK104" s="17" t="s">
        <v>1137</v>
      </c>
      <c r="BL104" s="16"/>
      <c r="BM104" s="15" t="s">
        <v>692</v>
      </c>
      <c r="BN104" s="15" t="s">
        <v>692</v>
      </c>
      <c r="BO104" s="166" t="s">
        <v>692</v>
      </c>
      <c r="BP104" s="17" t="s">
        <v>1137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6" t="str">
        <f t="shared" si="18"/>
        <v>SemOportunidadeSemOportunidade</v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2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262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262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>N5945996</v>
      </c>
      <c r="B108" s="172">
        <v>45996</v>
      </c>
      <c r="C108" s="8">
        <f>IF(BS_CONTROLE[[#This Row],[DATA]]="","",WEEKNUM(BS_CONTROLE[[#This Row],[DATA]]))</f>
        <v>49</v>
      </c>
      <c r="D108" s="52" t="s">
        <v>1138</v>
      </c>
      <c r="E108" s="295">
        <v>103</v>
      </c>
      <c r="F108" s="173" t="s">
        <v>331</v>
      </c>
      <c r="G108" s="9" t="str">
        <f>IF(D108="","*",VLOOKUP(F108,BS_ATIVIDADE[#All],3,FALSE))</f>
        <v>OUTROS</v>
      </c>
      <c r="H108" s="174" t="s">
        <v>1139</v>
      </c>
      <c r="I108" s="174" t="s">
        <v>1140</v>
      </c>
      <c r="J108" s="218">
        <v>56</v>
      </c>
      <c r="K108" s="218">
        <v>256</v>
      </c>
      <c r="L108" s="84" t="s">
        <v>317</v>
      </c>
      <c r="M108" s="205" t="s">
        <v>1141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8" s="174"/>
      <c r="P108" s="174">
        <v>4.1666666666666664E-2</v>
      </c>
      <c r="Q108" s="84">
        <v>1</v>
      </c>
      <c r="R108" s="10" t="str">
        <f>IFERROR(_xlfn.XLOOKUP(F108, BS_ATIVIDADE[ATIVIDADE],BS_ATIVIDADE[UNIDADE] ), "*")</f>
        <v>BINÁRIO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ZGA</v>
      </c>
      <c r="V108" s="262" t="s">
        <v>945</v>
      </c>
      <c r="W108" s="174" t="s">
        <v>1142</v>
      </c>
      <c r="X108" s="219" t="s">
        <v>662</v>
      </c>
      <c r="Y108" s="159"/>
      <c r="Z108" s="159"/>
      <c r="AA108" s="84" t="s">
        <v>1143</v>
      </c>
      <c r="AB108" s="71" t="s">
        <v>653</v>
      </c>
      <c r="AC108" s="71" t="s">
        <v>648</v>
      </c>
      <c r="AD108" s="174">
        <v>0.375</v>
      </c>
      <c r="AE108" s="84">
        <v>9272</v>
      </c>
      <c r="AF108" s="84" t="s">
        <v>317</v>
      </c>
      <c r="AG108" s="84" t="s">
        <v>317</v>
      </c>
      <c r="AH108" s="49"/>
      <c r="AI108" s="143" t="str">
        <f>IF(BS_CONTROLE[[#This Row],[Atividade]]=0, "-", BS_CONTROLE[[#This Row],[Atividade]])</f>
        <v>DESLOCAMENTO</v>
      </c>
      <c r="AJ108" s="9" t="str">
        <f>IF(D108="","*",VLOOKUP(AI108,BS_ATIVIDADE[#Data],3,FALSE))</f>
        <v>OUTROS</v>
      </c>
      <c r="AK108" s="259" t="str">
        <f>IF(BS_CONTROLE[[#This Row],[Local - Partida]]=0, "-", BS_CONTROLE[[#This Row],[Local - Partida]])</f>
        <v>ZBV-3</v>
      </c>
      <c r="AL108" s="259" t="str">
        <f>IF(BS_CONTROLE[[#This Row],[Local - Encerramento]]=0, "-", BS_CONTROLE[[#This Row],[Local - Encerramento]])</f>
        <v>ZYU-1</v>
      </c>
      <c r="AM108" s="259" t="str">
        <f>IF(BS_CONTROLE[[#This Row],[Entre - Estações]]=0, "-", BS_CONTROLE[[#This Row],[Entre - Estações]])</f>
        <v>ZBV-ZYU</v>
      </c>
      <c r="AN108" s="259" t="str">
        <f>IF(BS_CONTROLE[[#This Row],[SB]]=0, "-", BS_CONTROLE[[#This Row],[SB]])</f>
        <v>ZQBZBL</v>
      </c>
      <c r="AO108" s="260">
        <f>IF(BS_CONTROLE[[#This Row],[SUB]]=0, "-", BS_CONTROLE[[#This Row],[SUB]])</f>
        <v>56</v>
      </c>
      <c r="AP108" s="261">
        <f>IF(BS_CONTROLE[[#This Row],[KM - Inicio]]=0, "-", BS_CONTROLE[[#This Row],[KM - Inicio]])</f>
        <v>256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>
        <f t="shared" si="14"/>
        <v>0</v>
      </c>
      <c r="AZ108" s="14"/>
      <c r="BA108" s="72"/>
      <c r="BB108" s="10" t="str">
        <f>IFERROR(_xlfn.XLOOKUP(AI108, BS_ATIVIDADE[ATIVIDADE],BS_ATIVIDADE[UNIDADE] ), "*")</f>
        <v>BINÁRIO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ZGA</v>
      </c>
      <c r="BF108" s="262" t="str">
        <f>IF(BS_CONTROLE[[#This Row],[Responsavel pelo boletim]]=0, "-", BS_CONTROLE[[#This Row],[Responsavel pelo boletim]])</f>
        <v>PCM Via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6" t="str">
        <f t="shared" si="18"/>
        <v/>
      </c>
    </row>
    <row r="109" spans="1:72" hidden="1">
      <c r="A109" s="51" t="str">
        <f t="shared" si="13"/>
        <v>W5945996</v>
      </c>
      <c r="B109" s="172">
        <v>45996</v>
      </c>
      <c r="C109" s="8">
        <f>IF(BS_CONTROLE[[#This Row],[DATA]]="","",WEEKNUM(BS_CONTROLE[[#This Row],[DATA]]))</f>
        <v>49</v>
      </c>
      <c r="D109" s="321" t="s">
        <v>537</v>
      </c>
      <c r="E109" s="315">
        <v>171</v>
      </c>
      <c r="F109" s="71" t="s">
        <v>460</v>
      </c>
      <c r="G109" s="9" t="str">
        <f>IF(D109="","*",VLOOKUP(F109,BS_ATIVIDADE[#All],3,FALSE))</f>
        <v>OUTROS</v>
      </c>
      <c r="H109" s="174" t="s">
        <v>102</v>
      </c>
      <c r="I109" s="174" t="s">
        <v>102</v>
      </c>
      <c r="J109" s="218">
        <v>49</v>
      </c>
      <c r="K109" s="218">
        <v>240.89</v>
      </c>
      <c r="L109" s="84">
        <v>198.4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9" s="174">
        <v>0.375</v>
      </c>
      <c r="P109" s="174">
        <v>8.3333333333333329E-2</v>
      </c>
      <c r="Q109" s="84">
        <v>1</v>
      </c>
      <c r="R109" s="10" t="str">
        <f>IFERROR(_xlfn.XLOOKUP(F109, BS_ATIVIDADE[ATIVIDADE],BS_ATIVIDADE[UNIDADE] ), "*")</f>
        <v>BINÁRIO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2" t="s">
        <v>920</v>
      </c>
      <c r="W109" s="262" t="s">
        <v>1091</v>
      </c>
      <c r="X109" s="219" t="s">
        <v>662</v>
      </c>
      <c r="Y109" s="159"/>
      <c r="Z109" s="159"/>
      <c r="AA109" s="218">
        <v>1</v>
      </c>
      <c r="AB109" s="71" t="s">
        <v>653</v>
      </c>
      <c r="AC109" s="71" t="s">
        <v>648</v>
      </c>
      <c r="AD109" s="317">
        <v>0.33333333333333331</v>
      </c>
      <c r="AE109" s="218">
        <v>9347</v>
      </c>
      <c r="AF109" s="218" t="s">
        <v>317</v>
      </c>
      <c r="AG109" s="218" t="s">
        <v>317</v>
      </c>
      <c r="AH109" s="49"/>
      <c r="AI109" s="143" t="str">
        <f>IF(BS_CONTROLE[[#This Row],[Atividade]]=0, "-", BS_CONTROLE[[#This Row],[Atividade]])</f>
        <v>OUTRAS ATIVIDADES</v>
      </c>
      <c r="AJ109" s="9" t="str">
        <f>IF(D109="","*",VLOOKUP(AI109,BS_ATIVIDADE[#Data],3,FALSE))</f>
        <v>OUTROS</v>
      </c>
      <c r="AK109" s="259" t="str">
        <f>IF(BS_CONTROLE[[#This Row],[Local - Partida]]=0, "-", BS_CONTROLE[[#This Row],[Local - Partida]])</f>
        <v>ZYU1</v>
      </c>
      <c r="AL109" s="259" t="str">
        <f>IF(BS_CONTROLE[[#This Row],[Local - Encerramento]]=0, "-", BS_CONTROLE[[#This Row],[Local - Encerramento]])</f>
        <v>ZYU1</v>
      </c>
      <c r="AM109" s="259" t="str">
        <f>IF(BS_CONTROLE[[#This Row],[Entre - Estações]]=0, "-", BS_CONTROLE[[#This Row],[Entre - Estações]])</f>
        <v>ZDS-ZQB</v>
      </c>
      <c r="AN109" s="259" t="str">
        <f>IF(BS_CONTROLE[[#This Row],[SB]]=0, "-", BS_CONTROLE[[#This Row],[SB]])</f>
        <v>ZDS2481</v>
      </c>
      <c r="AO109" s="260">
        <f>IF(BS_CONTROLE[[#This Row],[SUB]]=0, "-", BS_CONTROLE[[#This Row],[SUB]])</f>
        <v>49</v>
      </c>
      <c r="AP109" s="261">
        <f>IF(BS_CONTROLE[[#This Row],[KM - Inicio]]=0, "-", BS_CONTROLE[[#This Row],[KM - Inicio]])</f>
        <v>240.89</v>
      </c>
      <c r="AQ109" s="261">
        <f>IF(BS_CONTROLE[[#This Row],[KM - Fim]]=0, "-", BS_CONTROLE[[#This Row],[KM - Fim]])</f>
        <v>198.4</v>
      </c>
      <c r="AR109" s="39"/>
      <c r="AS109" s="39"/>
      <c r="AT109" s="39"/>
      <c r="AU109" s="39"/>
      <c r="AV109" s="39"/>
      <c r="AW109" s="39"/>
      <c r="AX109" s="39"/>
      <c r="AY109" s="294">
        <f t="shared" si="14"/>
        <v>0</v>
      </c>
      <c r="AZ109" s="14"/>
      <c r="BA109" s="72"/>
      <c r="BB109" s="10" t="str">
        <f>IFERROR(_xlfn.XLOOKUP(AI109, BS_ATIVIDADE[ATIVIDADE],BS_ATIVIDADE[UNIDADE] ), "*")</f>
        <v>BINÁRIO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2" t="str">
        <f>IF(BS_CONTROLE[[#This Row],[Responsavel pelo boletim]]=0, "-", BS_CONTROLE[[#This Row],[Responsavel pelo boletim]])</f>
        <v>Jonas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6" t="str">
        <f t="shared" si="18"/>
        <v/>
      </c>
    </row>
    <row r="110" spans="1:72" hidden="1">
      <c r="A110" s="51" t="str">
        <f t="shared" si="13"/>
        <v>V8945996</v>
      </c>
      <c r="B110" s="172">
        <v>45996</v>
      </c>
      <c r="C110" s="8">
        <f>IF(BS_CONTROLE[[#This Row],[DATA]]="","",WEEKNUM(BS_CONTROLE[[#This Row],[DATA]]))</f>
        <v>49</v>
      </c>
      <c r="D110" s="321" t="s">
        <v>523</v>
      </c>
      <c r="E110" s="315">
        <v>171</v>
      </c>
      <c r="F110" s="71" t="s">
        <v>422</v>
      </c>
      <c r="G110" s="9" t="str">
        <f>IF(D110="","*",VLOOKUP(F110,BS_ATIVIDADE[#All],3,FALSE))</f>
        <v>MECANIZAÇÃO - SOCADORA</v>
      </c>
      <c r="H110" s="174" t="s">
        <v>102</v>
      </c>
      <c r="I110" s="174" t="s">
        <v>102</v>
      </c>
      <c r="J110" s="218">
        <v>49</v>
      </c>
      <c r="K110" s="218">
        <v>225</v>
      </c>
      <c r="L110" s="84">
        <v>224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0" s="174">
        <v>0.39583333333333331</v>
      </c>
      <c r="P110" s="174">
        <v>6.25E-2</v>
      </c>
      <c r="Q110" s="84">
        <v>480</v>
      </c>
      <c r="R110" s="10" t="str">
        <f>IFERROR(_xlfn.XLOOKUP(F110, BS_ATIVIDADE[ATIVIDADE],BS_ATIVIDADE[UNIDADE] ), "*")</f>
        <v>M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2" t="s">
        <v>924</v>
      </c>
      <c r="W110" s="262" t="s">
        <v>1092</v>
      </c>
      <c r="X110" s="219" t="s">
        <v>662</v>
      </c>
      <c r="Y110" s="159"/>
      <c r="Z110" s="159"/>
      <c r="AA110" s="218">
        <v>1</v>
      </c>
      <c r="AB110" s="71" t="s">
        <v>653</v>
      </c>
      <c r="AC110" s="71" t="s">
        <v>648</v>
      </c>
      <c r="AD110" s="317">
        <v>0.33333333333333331</v>
      </c>
      <c r="AE110" s="218">
        <v>6809</v>
      </c>
      <c r="AF110" s="218">
        <v>6239</v>
      </c>
      <c r="AG110" s="218" t="s">
        <v>317</v>
      </c>
      <c r="AH110" s="49"/>
      <c r="AI110" s="143" t="str">
        <f>IF(BS_CONTROLE[[#This Row],[Atividade]]=0, "-", BS_CONTROLE[[#This Row],[Atividade]])</f>
        <v>MECANIZAÇÃO - SOCADORA</v>
      </c>
      <c r="AJ110" s="9" t="str">
        <f>IF(D110="","*",VLOOKUP(AI110,BS_ATIVIDADE[#Data],3,FALSE))</f>
        <v>MECANIZAÇÃO - SOCADORA</v>
      </c>
      <c r="AK110" s="259" t="str">
        <f>IF(BS_CONTROLE[[#This Row],[Local - Partida]]=0, "-", BS_CONTROLE[[#This Row],[Local - Partida]])</f>
        <v>ZYU1</v>
      </c>
      <c r="AL110" s="259" t="str">
        <f>IF(BS_CONTROLE[[#This Row],[Local - Encerramento]]=0, "-", BS_CONTROLE[[#This Row],[Local - Encerramento]])</f>
        <v>ZYU1</v>
      </c>
      <c r="AM110" s="259" t="str">
        <f>IF(BS_CONTROLE[[#This Row],[Entre - Estações]]=0, "-", BS_CONTROLE[[#This Row],[Entre - Estações]])</f>
        <v>ZXI-ZVK</v>
      </c>
      <c r="AN110" s="259" t="str">
        <f>IF(BS_CONTROLE[[#This Row],[SB]]=0, "-", BS_CONTROLE[[#This Row],[SB]])</f>
        <v>224ZIC1</v>
      </c>
      <c r="AO110" s="260">
        <f>IF(BS_CONTROLE[[#This Row],[SUB]]=0, "-", BS_CONTROLE[[#This Row],[SUB]])</f>
        <v>49</v>
      </c>
      <c r="AP110" s="261">
        <f>IF(BS_CONTROLE[[#This Row],[KM - Inicio]]=0, "-", BS_CONTROLE[[#This Row],[KM - Inicio]])</f>
        <v>225</v>
      </c>
      <c r="AQ110" s="261">
        <f>IF(BS_CONTROLE[[#This Row],[KM - Fim]]=0, "-", BS_CONTROLE[[#This Row],[KM - Fim]])</f>
        <v>224</v>
      </c>
      <c r="AR110" s="39"/>
      <c r="AS110" s="39"/>
      <c r="AT110" s="39"/>
      <c r="AU110" s="39"/>
      <c r="AV110" s="39"/>
      <c r="AW110" s="39"/>
      <c r="AX110" s="39"/>
      <c r="AY110" s="294">
        <f t="shared" si="14"/>
        <v>0</v>
      </c>
      <c r="AZ110" s="14"/>
      <c r="BA110" s="72"/>
      <c r="BB110" s="10" t="str">
        <f>IFERROR(_xlfn.XLOOKUP(AI110, BS_ATIVIDADE[ATIVIDADE],BS_ATIVIDADE[UNIDADE] ), "*")</f>
        <v>M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2" t="str">
        <f>IF(BS_CONTROLE[[#This Row],[Responsavel pelo boletim]]=0, "-", BS_CONTROLE[[#This Row],[Responsavel pelo boletim]])</f>
        <v>Saulo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>SUPER ZWW45996</v>
      </c>
      <c r="B113" s="172">
        <v>45996</v>
      </c>
      <c r="C113" s="8">
        <f>IF(BS_CONTROLE[[#This Row],[DATA]]="","",WEEKNUM(BS_CONTROLE[[#This Row],[DATA]]))</f>
        <v>49</v>
      </c>
      <c r="D113" s="52" t="s">
        <v>377</v>
      </c>
      <c r="E113" s="296">
        <v>415</v>
      </c>
      <c r="F113" s="71" t="s">
        <v>306</v>
      </c>
      <c r="G113" s="9" t="str">
        <f>IF(D113="","*",VLOOKUP(F113,BS_ATIVIDADE[#All],3,FALSE))</f>
        <v>OUTROS</v>
      </c>
      <c r="H113" s="174" t="s">
        <v>317</v>
      </c>
      <c r="I113" s="174" t="s">
        <v>317</v>
      </c>
      <c r="J113" s="218">
        <v>55</v>
      </c>
      <c r="K113" s="218">
        <v>97.843000000000004</v>
      </c>
      <c r="L113" s="218">
        <v>108.22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8" t="s">
        <v>936</v>
      </c>
      <c r="O113" s="174">
        <v>0.41666666666666669</v>
      </c>
      <c r="P113" s="174">
        <v>0.125</v>
      </c>
      <c r="Q113" s="218">
        <v>1</v>
      </c>
      <c r="R113" s="10" t="str">
        <f>IFERROR(_xlfn.XLOOKUP(F113, BS_ATIVIDADE[ATIVIDADE],BS_ATIVIDADE[UNIDADE] ), "*")</f>
        <v>BINÁRIO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2" t="s">
        <v>933</v>
      </c>
      <c r="W113" s="262" t="s">
        <v>937</v>
      </c>
      <c r="X113" s="219" t="s">
        <v>657</v>
      </c>
      <c r="Y113" s="159"/>
      <c r="Z113" s="159"/>
      <c r="AA113" s="84" t="s">
        <v>317</v>
      </c>
      <c r="AB113" s="71" t="s">
        <v>317</v>
      </c>
      <c r="AC113" s="71" t="s">
        <v>317</v>
      </c>
      <c r="AD113" s="174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3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ZKW</v>
      </c>
      <c r="AN113" s="259" t="str">
        <f>IF(BS_CONTROLE[[#This Row],[SB]]=0, "-", BS_CONTROLE[[#This Row],[SB]])</f>
        <v>ZKWZLU</v>
      </c>
      <c r="AO113" s="260">
        <f>IF(BS_CONTROLE[[#This Row],[SUB]]=0, "-", BS_CONTROLE[[#This Row],[SUB]])</f>
        <v>55</v>
      </c>
      <c r="AP113" s="261">
        <f>IF(BS_CONTROLE[[#This Row],[KM - Inicio]]=0, "-", BS_CONTROLE[[#This Row],[KM - Inicio]])</f>
        <v>97.843000000000004</v>
      </c>
      <c r="AQ113" s="261">
        <f>IF(BS_CONTROLE[[#This Row],[KM - Fim]]=0, "-", BS_CONTROLE[[#This Row],[KM - Fim]])</f>
        <v>108.22</v>
      </c>
      <c r="AR113" s="39"/>
      <c r="AS113" s="39"/>
      <c r="AT113" s="39"/>
      <c r="AU113" s="39"/>
      <c r="AV113" s="39"/>
      <c r="AW113" s="39"/>
      <c r="AX113" s="39"/>
      <c r="AY113" s="294">
        <f t="shared" si="14"/>
        <v>0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2" t="str">
        <f>IF(BS_CONTROLE[[#This Row],[Responsavel pelo boletim]]=0, "-", BS_CONTROLE[[#This Row],[Responsavel pelo boletim]])</f>
        <v>Felipe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Produção e Intervalo</v>
      </c>
      <c r="BR113" s="19">
        <f t="shared" si="16"/>
        <v>0</v>
      </c>
      <c r="BS113" s="19">
        <f t="shared" si="17"/>
        <v>0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>A8445996</v>
      </c>
      <c r="B118" s="172">
        <v>45996</v>
      </c>
      <c r="C118" s="8">
        <f>IF(BS_CONTROLE[[#This Row],[DATA]]="","",WEEKNUM(BS_CONTROLE[[#This Row],[DATA]]))</f>
        <v>49</v>
      </c>
      <c r="D118" s="52" t="s">
        <v>445</v>
      </c>
      <c r="E118" s="296">
        <v>113</v>
      </c>
      <c r="F118" s="173" t="s">
        <v>338</v>
      </c>
      <c r="G118" s="9" t="str">
        <f>IF(D118="","*",VLOOKUP(F118,BS_ATIVIDADE[#All],3,FALSE))</f>
        <v>DETECÇÃO</v>
      </c>
      <c r="H118" s="174" t="s">
        <v>195</v>
      </c>
      <c r="I118" s="174" t="s">
        <v>195</v>
      </c>
      <c r="J118" s="218">
        <v>48</v>
      </c>
      <c r="K118" s="218">
        <v>102</v>
      </c>
      <c r="L118" s="84" t="s">
        <v>317</v>
      </c>
      <c r="M118" s="205" t="s">
        <v>1144</v>
      </c>
      <c r="N118" s="205" t="s">
        <v>1145</v>
      </c>
      <c r="O118" s="174">
        <v>0.27083333333333331</v>
      </c>
      <c r="P118" s="174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2" t="s">
        <v>953</v>
      </c>
      <c r="W118" s="174" t="s">
        <v>1146</v>
      </c>
      <c r="X118" s="219" t="s">
        <v>657</v>
      </c>
      <c r="Y118" s="159"/>
      <c r="Z118" s="159"/>
      <c r="AA118" s="84">
        <v>1</v>
      </c>
      <c r="AB118" s="71" t="s">
        <v>653</v>
      </c>
      <c r="AC118" s="71" t="s">
        <v>648</v>
      </c>
      <c r="AD118" s="174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3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9" t="str">
        <f>IF(BS_CONTROLE[[#This Row],[Local - Partida]]=0, "-", BS_CONTROLE[[#This Row],[Local - Partida]])</f>
        <v>102ZKW2</v>
      </c>
      <c r="AL118" s="259" t="str">
        <f>IF(BS_CONTROLE[[#This Row],[Local - Encerramento]]=0, "-", BS_CONTROLE[[#This Row],[Local - Encerramento]])</f>
        <v>102ZKW2</v>
      </c>
      <c r="AM118" s="259" t="str">
        <f>IF(BS_CONTROLE[[#This Row],[Entre - Estações]]=0, "-", BS_CONTROLE[[#This Row],[Entre - Estações]])</f>
        <v>ZKW-ZKE-ZKW</v>
      </c>
      <c r="AN118" s="259" t="str">
        <f>IF(BS_CONTROLE[[#This Row],[SB]]=0, "-", BS_CONTROLE[[#This Row],[SB]])</f>
        <v>ZKWZKEZKW</v>
      </c>
      <c r="AO118" s="260">
        <f>IF(BS_CONTROLE[[#This Row],[SUB]]=0, "-", BS_CONTROLE[[#This Row],[SUB]])</f>
        <v>48</v>
      </c>
      <c r="AP118" s="261">
        <f>IF(BS_CONTROLE[[#This Row],[KM - Inicio]]=0, "-", BS_CONTROLE[[#This Row],[KM - Inicio]])</f>
        <v>102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>
        <f t="shared" si="14"/>
        <v>0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2" t="str">
        <f>IF(BS_CONTROLE[[#This Row],[Responsavel pelo boletim]]=0, "-", BS_CONTROLE[[#This Row],[Responsavel pelo boletim]])</f>
        <v>John / Andressa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Produção e Intervalo</v>
      </c>
      <c r="BR118" s="19">
        <f t="shared" si="16"/>
        <v>0</v>
      </c>
      <c r="BS118" s="19">
        <f t="shared" si="17"/>
        <v>0</v>
      </c>
      <c r="BT118" s="226" t="str">
        <f t="shared" si="18"/>
        <v/>
      </c>
    </row>
    <row r="119" spans="1:75" hidden="1">
      <c r="A119" s="51" t="str">
        <f t="shared" si="13"/>
        <v>MOD ZRB ZEV45996</v>
      </c>
      <c r="B119" s="172">
        <v>45996</v>
      </c>
      <c r="C119" s="8">
        <f>IF(BS_CONTROLE[[#This Row],[DATA]]="","",WEEKNUM(BS_CONTROLE[[#This Row],[DATA]]))</f>
        <v>49</v>
      </c>
      <c r="D119" s="321" t="s">
        <v>1006</v>
      </c>
      <c r="E119" s="315">
        <v>613.29597131785704</v>
      </c>
      <c r="F119" s="71" t="s">
        <v>306</v>
      </c>
      <c r="G119" s="9" t="str">
        <f>IF(D119="","*",VLOOKUP(F119,BS_ATIVIDADE[#All],3,FALSE))</f>
        <v>OUTROS</v>
      </c>
      <c r="H119" s="174" t="s">
        <v>317</v>
      </c>
      <c r="I119" s="174" t="s">
        <v>317</v>
      </c>
      <c r="J119" s="218">
        <v>48</v>
      </c>
      <c r="K119" s="218">
        <v>152.04599999999999</v>
      </c>
      <c r="L119" s="218">
        <v>159</v>
      </c>
      <c r="M119" s="218" t="s">
        <v>73</v>
      </c>
      <c r="N119" s="218" t="s">
        <v>1007</v>
      </c>
      <c r="O119" s="174">
        <v>0.33333333333333331</v>
      </c>
      <c r="P119" s="174">
        <v>0.33333333333333331</v>
      </c>
      <c r="Q119" s="218">
        <v>1</v>
      </c>
      <c r="R119" s="10" t="str">
        <f>IFERROR(_xlfn.XLOOKUP(F119, BS_ATIVIDADE[ATIVIDADE],BS_ATIVIDADE[UNIDADE] ), "*")</f>
        <v>BINÁRIO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9" t="s">
        <v>1008</v>
      </c>
      <c r="W119" s="325" t="s">
        <v>1147</v>
      </c>
      <c r="X119" s="219" t="s">
        <v>657</v>
      </c>
      <c r="Y119" s="159"/>
      <c r="Z119" s="159"/>
      <c r="AA119" s="84" t="s">
        <v>317</v>
      </c>
      <c r="AB119" s="71" t="s">
        <v>317</v>
      </c>
      <c r="AC119" s="71" t="s">
        <v>317</v>
      </c>
      <c r="AD119" s="174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3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ZRB-ZEV</v>
      </c>
      <c r="AN119" s="259" t="str">
        <f>IF(BS_CONTROLE[[#This Row],[SB]]=0, "-", BS_CONTROLE[[#This Row],[SB]])</f>
        <v>ZRBZEV</v>
      </c>
      <c r="AO119" s="260">
        <f>IF(BS_CONTROLE[[#This Row],[SUB]]=0, "-", BS_CONTROLE[[#This Row],[SUB]])</f>
        <v>48</v>
      </c>
      <c r="AP119" s="261">
        <f>IF(BS_CONTROLE[[#This Row],[KM - Inicio]]=0, "-", BS_CONTROLE[[#This Row],[KM - Inicio]])</f>
        <v>152.04599999999999</v>
      </c>
      <c r="AQ119" s="261">
        <f>IF(BS_CONTROLE[[#This Row],[KM - Fim]]=0, "-", BS_CONTROLE[[#This Row],[KM - Fim]])</f>
        <v>159</v>
      </c>
      <c r="AR119" s="39"/>
      <c r="AS119" s="39"/>
      <c r="AT119" s="39"/>
      <c r="AU119" s="39"/>
      <c r="AV119" s="39"/>
      <c r="AW119" s="39"/>
      <c r="AX119" s="39"/>
      <c r="AY119" s="294">
        <f t="shared" si="14"/>
        <v>0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2" t="str">
        <f>IF(BS_CONTROLE[[#This Row],[Responsavel pelo boletim]]=0, "-", BS_CONTROLE[[#This Row],[Responsavel pelo boletim]])</f>
        <v>Alison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Produção e Intervalo</v>
      </c>
      <c r="BR119" s="19">
        <f t="shared" si="16"/>
        <v>0</v>
      </c>
      <c r="BS119" s="19">
        <f t="shared" si="17"/>
        <v>0</v>
      </c>
      <c r="BT119" s="226" t="str">
        <f t="shared" si="18"/>
        <v/>
      </c>
    </row>
    <row r="120" spans="1:75" hidden="1">
      <c r="A120" s="51" t="str">
        <f t="shared" si="13"/>
        <v>V9645996</v>
      </c>
      <c r="B120" s="172">
        <v>45996</v>
      </c>
      <c r="C120" s="8">
        <f>IF(BS_CONTROLE[[#This Row],[DATA]]="","",WEEKNUM(BS_CONTROLE[[#This Row],[DATA]]))</f>
        <v>49</v>
      </c>
      <c r="D120" s="321" t="s">
        <v>529</v>
      </c>
      <c r="E120" s="295">
        <v>336</v>
      </c>
      <c r="F120" s="71" t="s">
        <v>448</v>
      </c>
      <c r="G120" s="9" t="str">
        <f>IF(D120="","*",VLOOKUP(F120,BS_ATIVIDADE[#All],3,FALSE))</f>
        <v>MODERNIZAÇÃO</v>
      </c>
      <c r="H120" s="174" t="s">
        <v>273</v>
      </c>
      <c r="I120" s="174" t="s">
        <v>273</v>
      </c>
      <c r="J120" s="218">
        <v>48</v>
      </c>
      <c r="K120" s="218">
        <v>157.5</v>
      </c>
      <c r="L120" s="218" t="s">
        <v>317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4">
        <v>0.3125</v>
      </c>
      <c r="P120" s="174">
        <v>6.9444444444444447E-4</v>
      </c>
      <c r="Q120" s="218">
        <v>1900</v>
      </c>
      <c r="R120" s="10" t="str">
        <f>IFERROR(_xlfn.XLOOKUP(F120, BS_ATIVIDADE[ATIVIDADE],BS_ATIVIDADE[UNIDADE] ), "*")</f>
        <v>M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9" t="s">
        <v>1008</v>
      </c>
      <c r="W120" s="174" t="s">
        <v>1148</v>
      </c>
      <c r="X120" s="219" t="s">
        <v>657</v>
      </c>
      <c r="Y120" s="159"/>
      <c r="Z120" s="159"/>
      <c r="AA120" s="218">
        <v>1</v>
      </c>
      <c r="AB120" s="71" t="s">
        <v>653</v>
      </c>
      <c r="AC120" s="71" t="s">
        <v>648</v>
      </c>
      <c r="AD120" s="317">
        <v>0.29166666666666669</v>
      </c>
      <c r="AE120" s="218">
        <v>7641</v>
      </c>
      <c r="AF120" s="218">
        <v>6966</v>
      </c>
      <c r="AG120" s="218" t="s">
        <v>317</v>
      </c>
      <c r="AH120" s="49"/>
      <c r="AI120" s="143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9" t="str">
        <f>IF(BS_CONTROLE[[#This Row],[Local - Partida]]=0, "-", BS_CONTROLE[[#This Row],[Local - Partida]])</f>
        <v>K67ZEV2</v>
      </c>
      <c r="AL120" s="259" t="str">
        <f>IF(BS_CONTROLE[[#This Row],[Local - Encerramento]]=0, "-", BS_CONTROLE[[#This Row],[Local - Encerramento]])</f>
        <v>K67ZEV2</v>
      </c>
      <c r="AM120" s="259" t="str">
        <f>IF(BS_CONTROLE[[#This Row],[Entre - Estações]]=0, "-", BS_CONTROLE[[#This Row],[Entre - Estações]])</f>
        <v>ZEJ-ZEV</v>
      </c>
      <c r="AN120" s="259" t="str">
        <f>IF(BS_CONTROLE[[#This Row],[SB]]=0, "-", BS_CONTROLE[[#This Row],[SB]])</f>
        <v>ZEV1571</v>
      </c>
      <c r="AO120" s="260">
        <f>IF(BS_CONTROLE[[#This Row],[SUB]]=0, "-", BS_CONTROLE[[#This Row],[SUB]])</f>
        <v>48</v>
      </c>
      <c r="AP120" s="261">
        <f>IF(BS_CONTROLE[[#This Row],[KM - Inicio]]=0, "-", BS_CONTROLE[[#This Row],[KM - Inicio]])</f>
        <v>157.5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>
        <f t="shared" si="14"/>
        <v>0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2" t="str">
        <f>IF(BS_CONTROLE[[#This Row],[Responsavel pelo boletim]]=0, "-", BS_CONTROLE[[#This Row],[Responsavel pelo boletim]])</f>
        <v>Alison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Produção e Intervalo</v>
      </c>
      <c r="BR120" s="19">
        <f t="shared" si="16"/>
        <v>0</v>
      </c>
      <c r="BS120" s="19">
        <f t="shared" si="17"/>
        <v>0</v>
      </c>
      <c r="BT120" s="226" t="str">
        <f t="shared" si="18"/>
        <v/>
      </c>
    </row>
    <row r="121" spans="1:75" hidden="1">
      <c r="A121" s="51" t="str">
        <f t="shared" si="13"/>
        <v>W9745996</v>
      </c>
      <c r="B121" s="172">
        <v>45996</v>
      </c>
      <c r="C121" s="8">
        <f>IF(BS_CONTROLE[[#This Row],[DATA]]="","",WEEKNUM(BS_CONTROLE[[#This Row],[DATA]]))</f>
        <v>49</v>
      </c>
      <c r="D121" s="321" t="s">
        <v>553</v>
      </c>
      <c r="E121" s="295">
        <v>337</v>
      </c>
      <c r="F121" s="71" t="s">
        <v>446</v>
      </c>
      <c r="G121" s="9" t="str">
        <f>IF(D121="","*",VLOOKUP(F121,BS_ATIVIDADE[#All],3,FALSE))</f>
        <v>MODERNIZAÇÃO</v>
      </c>
      <c r="H121" s="174" t="s">
        <v>61</v>
      </c>
      <c r="I121" s="174" t="s">
        <v>61</v>
      </c>
      <c r="J121" s="218">
        <v>48</v>
      </c>
      <c r="K121" s="218">
        <v>156.9</v>
      </c>
      <c r="L121" s="218" t="s">
        <v>317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5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4">
        <v>0.29166666666666669</v>
      </c>
      <c r="P121" s="174">
        <v>6.9444444444444447E-4</v>
      </c>
      <c r="Q121" s="218">
        <v>24</v>
      </c>
      <c r="R121" s="10" t="str">
        <f>IFERROR(_xlfn.XLOOKUP(F121, BS_ATIVIDADE[ATIVIDADE],BS_ATIVIDADE[UNIDADE] ), "*")</f>
        <v>VAGÕES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9" t="s">
        <v>1008</v>
      </c>
      <c r="W121" s="174" t="s">
        <v>1149</v>
      </c>
      <c r="X121" s="219" t="s">
        <v>657</v>
      </c>
      <c r="Y121" s="159"/>
      <c r="Z121" s="159"/>
      <c r="AA121" s="218">
        <v>2</v>
      </c>
      <c r="AB121" s="71" t="s">
        <v>653</v>
      </c>
      <c r="AC121" s="71" t="s">
        <v>648</v>
      </c>
      <c r="AD121" s="317">
        <v>0.2638888888888889</v>
      </c>
      <c r="AE121" s="218">
        <v>9318</v>
      </c>
      <c r="AF121" s="218">
        <v>7660</v>
      </c>
      <c r="AG121" s="218" t="s">
        <v>317</v>
      </c>
      <c r="AH121" s="49"/>
      <c r="AI121" s="143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9" t="str">
        <f>IF(BS_CONTROLE[[#This Row],[Local - Partida]]=0, "-", BS_CONTROLE[[#This Row],[Local - Partida]])</f>
        <v>ZEM1</v>
      </c>
      <c r="AL121" s="259" t="str">
        <f>IF(BS_CONTROLE[[#This Row],[Local - Encerramento]]=0, "-", BS_CONTROLE[[#This Row],[Local - Encerramento]])</f>
        <v>ZEM1</v>
      </c>
      <c r="AM121" s="259" t="str">
        <f>IF(BS_CONTROLE[[#This Row],[Entre - Estações]]=0, "-", BS_CONTROLE[[#This Row],[Entre - Estações]])</f>
        <v>ZEJ-ZEV</v>
      </c>
      <c r="AN121" s="259">
        <f>IF(BS_CONTROLE[[#This Row],[SB]]=0, "-", BS_CONTROLE[[#This Row],[SB]])</f>
        <v>1571561</v>
      </c>
      <c r="AO121" s="260">
        <f>IF(BS_CONTROLE[[#This Row],[SUB]]=0, "-", BS_CONTROLE[[#This Row],[SUB]])</f>
        <v>48</v>
      </c>
      <c r="AP121" s="261">
        <f>IF(BS_CONTROLE[[#This Row],[KM - Inicio]]=0, "-", BS_CONTROLE[[#This Row],[KM - Inicio]])</f>
        <v>156.9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>
        <f t="shared" si="14"/>
        <v>0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2" t="str">
        <f>IF(BS_CONTROLE[[#This Row],[Responsavel pelo boletim]]=0, "-", BS_CONTROLE[[#This Row],[Responsavel pelo boletim]])</f>
        <v>Alison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Produção e Intervalo</v>
      </c>
      <c r="BR121" s="19">
        <f t="shared" si="16"/>
        <v>0</v>
      </c>
      <c r="BS121" s="19">
        <f t="shared" si="17"/>
        <v>0</v>
      </c>
      <c r="BT121" s="226" t="str">
        <f t="shared" si="18"/>
        <v/>
      </c>
    </row>
    <row r="122" spans="1:75" hidden="1">
      <c r="A122" s="51" t="str">
        <f t="shared" si="13"/>
        <v>W9645996</v>
      </c>
      <c r="B122" s="172">
        <v>45996</v>
      </c>
      <c r="C122" s="8">
        <f>IF(BS_CONTROLE[[#This Row],[DATA]]="","",WEEKNUM(BS_CONTROLE[[#This Row],[DATA]]))</f>
        <v>49</v>
      </c>
      <c r="D122" s="321" t="s">
        <v>552</v>
      </c>
      <c r="E122" s="295">
        <v>338</v>
      </c>
      <c r="F122" s="71" t="s">
        <v>439</v>
      </c>
      <c r="G122" s="9" t="str">
        <f>IF(D122="","*",VLOOKUP(F122,BS_ATIVIDADE[#All],3,FALSE))</f>
        <v>MODERNIZAÇÃO</v>
      </c>
      <c r="H122" s="174" t="s">
        <v>61</v>
      </c>
      <c r="I122" s="174" t="s">
        <v>61</v>
      </c>
      <c r="J122" s="218">
        <v>48</v>
      </c>
      <c r="K122" s="218">
        <v>153.1</v>
      </c>
      <c r="L122" s="218" t="s">
        <v>317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4">
        <v>0.30555555555555558</v>
      </c>
      <c r="P122" s="174">
        <v>6.9444444444444447E-4</v>
      </c>
      <c r="Q122" s="218">
        <v>1800</v>
      </c>
      <c r="R122" s="10" t="str">
        <f>IFERROR(_xlfn.XLOOKUP(F122, BS_ATIVIDADE[ATIVIDADE],BS_ATIVIDADE[UNIDADE] ), "*")</f>
        <v>Nº DE DORMENTES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9" t="s">
        <v>1008</v>
      </c>
      <c r="W122" s="174" t="s">
        <v>1150</v>
      </c>
      <c r="X122" s="219" t="s">
        <v>657</v>
      </c>
      <c r="Y122" s="159"/>
      <c r="Z122" s="159"/>
      <c r="AA122" s="218">
        <v>2</v>
      </c>
      <c r="AB122" s="71" t="s">
        <v>653</v>
      </c>
      <c r="AC122" s="71" t="s">
        <v>648</v>
      </c>
      <c r="AD122" s="317">
        <v>0.25</v>
      </c>
      <c r="AE122" s="218">
        <v>9244</v>
      </c>
      <c r="AF122" s="218">
        <v>9278</v>
      </c>
      <c r="AG122" s="218" t="s">
        <v>317</v>
      </c>
      <c r="AH122" s="49"/>
      <c r="AI122" s="143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9" t="str">
        <f>IF(BS_CONTROLE[[#This Row],[Local - Partida]]=0, "-", BS_CONTROLE[[#This Row],[Local - Partida]])</f>
        <v>ZEM1</v>
      </c>
      <c r="AL122" s="259" t="str">
        <f>IF(BS_CONTROLE[[#This Row],[Local - Encerramento]]=0, "-", BS_CONTROLE[[#This Row],[Local - Encerramento]])</f>
        <v>ZEM1</v>
      </c>
      <c r="AM122" s="259" t="str">
        <f>IF(BS_CONTROLE[[#This Row],[Entre - Estações]]=0, "-", BS_CONTROLE[[#This Row],[Entre - Estações]])</f>
        <v>ZRB-ZEV</v>
      </c>
      <c r="AN122" s="259" t="str">
        <f>IF(BS_CONTROLE[[#This Row],[SB]]=0, "-", BS_CONTROLE[[#This Row],[SB]])</f>
        <v>154ZRB1</v>
      </c>
      <c r="AO122" s="260">
        <f>IF(BS_CONTROLE[[#This Row],[SUB]]=0, "-", BS_CONTROLE[[#This Row],[SUB]])</f>
        <v>48</v>
      </c>
      <c r="AP122" s="261">
        <f>IF(BS_CONTROLE[[#This Row],[KM - Inicio]]=0, "-", BS_CONTROLE[[#This Row],[KM - Inicio]])</f>
        <v>153.1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>
        <f t="shared" si="14"/>
        <v>0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2" t="str">
        <f>IF(BS_CONTROLE[[#This Row],[Responsavel pelo boletim]]=0, "-", BS_CONTROLE[[#This Row],[Responsavel pelo boletim]])</f>
        <v>Alison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Produção e Intervalo</v>
      </c>
      <c r="BR122" s="19">
        <f t="shared" si="16"/>
        <v>0</v>
      </c>
      <c r="BS122" s="19">
        <f t="shared" si="17"/>
        <v>0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>HUELTON (TP-725)45996</v>
      </c>
      <c r="B124" s="172">
        <v>45996</v>
      </c>
      <c r="C124" s="8">
        <f>IF(BS_CONTROLE[[#This Row],[DATA]]="","",WEEKNUM(BS_CONTROLE[[#This Row],[DATA]]))</f>
        <v>49</v>
      </c>
      <c r="D124" s="52" t="s">
        <v>596</v>
      </c>
      <c r="E124" s="295">
        <v>90</v>
      </c>
      <c r="F124" s="173" t="s">
        <v>499</v>
      </c>
      <c r="G124" s="9" t="str">
        <f>IF(D124="","*",VLOOKUP(F124,BS_ATIVIDADE[#All],3,FALSE))</f>
        <v>SOLDA</v>
      </c>
      <c r="H124" s="174" t="s">
        <v>317</v>
      </c>
      <c r="I124" s="174" t="s">
        <v>317</v>
      </c>
      <c r="J124" s="218">
        <v>92</v>
      </c>
      <c r="K124" s="218">
        <v>95</v>
      </c>
      <c r="L124" s="84" t="s">
        <v>317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4">
        <v>0.41666666666666669</v>
      </c>
      <c r="P124" s="174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9" t="s">
        <v>963</v>
      </c>
      <c r="W124" s="174" t="s">
        <v>1106</v>
      </c>
      <c r="X124" s="219" t="s">
        <v>662</v>
      </c>
      <c r="Y124" s="159"/>
      <c r="Z124" s="159"/>
      <c r="AA124" s="84" t="s">
        <v>317</v>
      </c>
      <c r="AB124" s="71" t="s">
        <v>317</v>
      </c>
      <c r="AC124" s="71" t="s">
        <v>317</v>
      </c>
      <c r="AD124" s="174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3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ZWU-ZDC</v>
      </c>
      <c r="AN124" s="259" t="str">
        <f>IF(BS_CONTROLE[[#This Row],[SB]]=0, "-", BS_CONTROLE[[#This Row],[SB]])</f>
        <v>K95K942</v>
      </c>
      <c r="AO124" s="260">
        <f>IF(BS_CONTROLE[[#This Row],[SUB]]=0, "-", BS_CONTROLE[[#This Row],[SUB]])</f>
        <v>92</v>
      </c>
      <c r="AP124" s="261">
        <f>IF(BS_CONTROLE[[#This Row],[KM - Inicio]]=0, "-", BS_CONTROLE[[#This Row],[KM - Inicio]])</f>
        <v>95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>
        <f t="shared" si="14"/>
        <v>0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069-ZEV</v>
      </c>
      <c r="BF124" s="262" t="str">
        <f>IF(BS_CONTROLE[[#This Row],[Responsavel pelo boletim]]=0, "-", BS_CONTROLE[[#This Row],[Responsavel pelo boletim]])</f>
        <v>Moises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Produção e Intervalo</v>
      </c>
      <c r="BR124" s="19">
        <f t="shared" si="16"/>
        <v>0</v>
      </c>
      <c r="BS124" s="19">
        <f t="shared" si="17"/>
        <v>0</v>
      </c>
      <c r="BT124" s="226" t="str">
        <f t="shared" si="18"/>
        <v/>
      </c>
    </row>
    <row r="125" spans="1:75" hidden="1">
      <c r="A125" s="51" t="str">
        <f t="shared" si="13"/>
        <v>MOD ZGP45996</v>
      </c>
      <c r="B125" s="172">
        <v>45996</v>
      </c>
      <c r="C125" s="8">
        <f>IF(BS_CONTROLE[[#This Row],[DATA]]="","",WEEKNUM(BS_CONTROLE[[#This Row],[DATA]]))</f>
        <v>49</v>
      </c>
      <c r="D125" s="52" t="s">
        <v>1023</v>
      </c>
      <c r="E125" s="296">
        <v>455</v>
      </c>
      <c r="F125" s="71" t="s">
        <v>306</v>
      </c>
      <c r="G125" s="9" t="str">
        <f>IF(D125="","*",VLOOKUP(F125,BS_ATIVIDADE[#All],3,FALSE))</f>
        <v>OUTROS</v>
      </c>
      <c r="H125" s="174" t="s">
        <v>317</v>
      </c>
      <c r="I125" s="174" t="s">
        <v>317</v>
      </c>
      <c r="J125" s="218">
        <v>54</v>
      </c>
      <c r="K125" s="218">
        <v>102</v>
      </c>
      <c r="L125" s="218">
        <v>106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8" t="s">
        <v>1024</v>
      </c>
      <c r="O125" s="174">
        <v>0.33333333333333331</v>
      </c>
      <c r="P125" s="174">
        <v>0.20833333333333334</v>
      </c>
      <c r="Q125" s="218">
        <v>1</v>
      </c>
      <c r="R125" s="10" t="str">
        <f>IFERROR(_xlfn.XLOOKUP(F125, BS_ATIVIDADE[ATIVIDADE],BS_ATIVIDADE[UNIDADE] ), "*")</f>
        <v>BINÁRIO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9" t="s">
        <v>1025</v>
      </c>
      <c r="W125" s="325" t="s">
        <v>1151</v>
      </c>
      <c r="X125" s="219" t="s">
        <v>657</v>
      </c>
      <c r="Y125" s="159"/>
      <c r="Z125" s="159"/>
      <c r="AA125" s="84" t="s">
        <v>317</v>
      </c>
      <c r="AB125" s="71" t="s">
        <v>317</v>
      </c>
      <c r="AC125" s="71" t="s">
        <v>317</v>
      </c>
      <c r="AD125" s="174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3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105-ZGP</v>
      </c>
      <c r="AN125" s="259" t="str">
        <f>IF(BS_CONTROLE[[#This Row],[SB]]=0, "-", BS_CONTROLE[[#This Row],[SB]])</f>
        <v>ZGP1 / 105ZGP1</v>
      </c>
      <c r="AO125" s="260">
        <f>IF(BS_CONTROLE[[#This Row],[SUB]]=0, "-", BS_CONTROLE[[#This Row],[SUB]])</f>
        <v>54</v>
      </c>
      <c r="AP125" s="261">
        <f>IF(BS_CONTROLE[[#This Row],[KM - Inicio]]=0, "-", BS_CONTROLE[[#This Row],[KM - Inicio]])</f>
        <v>102</v>
      </c>
      <c r="AQ125" s="261">
        <f>IF(BS_CONTROLE[[#This Row],[KM - Fim]]=0, "-", BS_CONTROLE[[#This Row],[KM - Fim]])</f>
        <v>106</v>
      </c>
      <c r="AR125" s="39"/>
      <c r="AS125" s="39"/>
      <c r="AT125" s="39"/>
      <c r="AU125" s="39"/>
      <c r="AV125" s="39"/>
      <c r="AW125" s="39"/>
      <c r="AX125" s="39"/>
      <c r="AY125" s="294">
        <f t="shared" si="14"/>
        <v>0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2" t="str">
        <f>IF(BS_CONTROLE[[#This Row],[Responsavel pelo boletim]]=0, "-", BS_CONTROLE[[#This Row],[Responsavel pelo boletim]])</f>
        <v>Augusto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Produção e Intervalo</v>
      </c>
      <c r="BR125" s="19">
        <f t="shared" si="16"/>
        <v>0</v>
      </c>
      <c r="BS125" s="19">
        <f t="shared" si="17"/>
        <v>0</v>
      </c>
      <c r="BT125" s="226" t="str">
        <f t="shared" si="18"/>
        <v/>
      </c>
    </row>
    <row r="126" spans="1:75" hidden="1">
      <c r="A126" s="51" t="str">
        <f t="shared" si="13"/>
        <v>V8545996</v>
      </c>
      <c r="B126" s="172">
        <v>45996</v>
      </c>
      <c r="C126" s="8">
        <f>IF(BS_CONTROLE[[#This Row],[DATA]]="","",WEEKNUM(BS_CONTROLE[[#This Row],[DATA]]))</f>
        <v>49</v>
      </c>
      <c r="D126" s="52" t="s">
        <v>513</v>
      </c>
      <c r="E126" s="295">
        <v>456</v>
      </c>
      <c r="F126" s="71" t="s">
        <v>448</v>
      </c>
      <c r="G126" s="9" t="str">
        <f>IF(D126="","*",VLOOKUP(F126,BS_ATIVIDADE[#All],3,FALSE))</f>
        <v>MODERNIZAÇÃO</v>
      </c>
      <c r="H126" s="174" t="s">
        <v>178</v>
      </c>
      <c r="I126" s="174" t="s">
        <v>951</v>
      </c>
      <c r="J126" s="218">
        <v>54</v>
      </c>
      <c r="K126" s="218">
        <v>103.7</v>
      </c>
      <c r="L126" s="218">
        <v>105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4">
        <v>0.30555555555555558</v>
      </c>
      <c r="P126" s="174">
        <v>6.9444444444444447E-4</v>
      </c>
      <c r="Q126" s="218">
        <v>500</v>
      </c>
      <c r="R126" s="10" t="str">
        <f>IFERROR(_xlfn.XLOOKUP(F126, BS_ATIVIDADE[ATIVIDADE],BS_ATIVIDADE[UNIDADE] ), "*")</f>
        <v>M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2" t="s">
        <v>1025</v>
      </c>
      <c r="W126" s="262" t="s">
        <v>1029</v>
      </c>
      <c r="X126" s="219" t="s">
        <v>657</v>
      </c>
      <c r="Y126" s="159"/>
      <c r="Z126" s="159"/>
      <c r="AA126" s="218">
        <v>1</v>
      </c>
      <c r="AB126" s="173" t="s">
        <v>653</v>
      </c>
      <c r="AC126" s="173" t="s">
        <v>648</v>
      </c>
      <c r="AD126" s="317">
        <v>0.25</v>
      </c>
      <c r="AE126" s="218">
        <v>6235</v>
      </c>
      <c r="AF126" s="218">
        <v>6215</v>
      </c>
      <c r="AG126" s="218" t="s">
        <v>317</v>
      </c>
      <c r="AH126" s="49"/>
      <c r="AI126" s="143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9" t="str">
        <f>IF(BS_CONTROLE[[#This Row],[Local - Partida]]=0, "-", BS_CONTROLE[[#This Row],[Local - Partida]])</f>
        <v>ZPT1051</v>
      </c>
      <c r="AL126" s="259" t="str">
        <f>IF(BS_CONTROLE[[#This Row],[Local - Encerramento]]=0, "-", BS_CONTROLE[[#This Row],[Local - Encerramento]])</f>
        <v>ZPTZDR</v>
      </c>
      <c r="AM126" s="259" t="str">
        <f>IF(BS_CONTROLE[[#This Row],[Entre - Estações]]=0, "-", BS_CONTROLE[[#This Row],[Entre - Estações]])</f>
        <v>105-ZGP</v>
      </c>
      <c r="AN126" s="259" t="str">
        <f>IF(BS_CONTROLE[[#This Row],[SB]]=0, "-", BS_CONTROLE[[#This Row],[SB]])</f>
        <v>ZGP1</v>
      </c>
      <c r="AO126" s="260">
        <f>IF(BS_CONTROLE[[#This Row],[SUB]]=0, "-", BS_CONTROLE[[#This Row],[SUB]])</f>
        <v>54</v>
      </c>
      <c r="AP126" s="261">
        <f>IF(BS_CONTROLE[[#This Row],[KM - Inicio]]=0, "-", BS_CONTROLE[[#This Row],[KM - Inicio]])</f>
        <v>103.7</v>
      </c>
      <c r="AQ126" s="261">
        <f>IF(BS_CONTROLE[[#This Row],[KM - Fim]]=0, "-", BS_CONTROLE[[#This Row],[KM - Fim]])</f>
        <v>105</v>
      </c>
      <c r="AR126" s="39"/>
      <c r="AS126" s="39"/>
      <c r="AT126" s="39"/>
      <c r="AU126" s="39"/>
      <c r="AV126" s="39"/>
      <c r="AW126" s="39"/>
      <c r="AX126" s="39"/>
      <c r="AY126" s="294">
        <f t="shared" si="14"/>
        <v>0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2" t="str">
        <f>IF(BS_CONTROLE[[#This Row],[Responsavel pelo boletim]]=0, "-", BS_CONTROLE[[#This Row],[Responsavel pelo boletim]])</f>
        <v>Augusto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Produção e Intervalo</v>
      </c>
      <c r="BR126" s="19">
        <f t="shared" si="16"/>
        <v>0</v>
      </c>
      <c r="BS126" s="19">
        <f t="shared" si="17"/>
        <v>0</v>
      </c>
      <c r="BT126" s="226" t="str">
        <f t="shared" si="18"/>
        <v/>
      </c>
    </row>
    <row r="127" spans="1:75" hidden="1">
      <c r="A127" s="51" t="str">
        <f t="shared" si="13"/>
        <v>W6245996</v>
      </c>
      <c r="B127" s="172">
        <v>45996</v>
      </c>
      <c r="C127" s="8">
        <f>IF(BS_CONTROLE[[#This Row],[DATA]]="","",WEEKNUM(BS_CONTROLE[[#This Row],[DATA]]))</f>
        <v>49</v>
      </c>
      <c r="D127" s="52" t="s">
        <v>540</v>
      </c>
      <c r="E127" s="295">
        <v>457</v>
      </c>
      <c r="F127" s="71" t="s">
        <v>460</v>
      </c>
      <c r="G127" s="9" t="str">
        <f>IF(D127="","*",VLOOKUP(F127,BS_ATIVIDADE[#All],3,FALSE))</f>
        <v>OUTROS</v>
      </c>
      <c r="H127" s="174" t="s">
        <v>178</v>
      </c>
      <c r="I127" s="174" t="s">
        <v>951</v>
      </c>
      <c r="J127" s="218">
        <v>54</v>
      </c>
      <c r="K127" s="218">
        <v>104.3</v>
      </c>
      <c r="L127" s="218">
        <v>105.5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4">
        <v>0.3125</v>
      </c>
      <c r="P127" s="174">
        <v>6.9444444444444447E-4</v>
      </c>
      <c r="Q127" s="218">
        <v>1</v>
      </c>
      <c r="R127" s="10" t="str">
        <f>IFERROR(_xlfn.XLOOKUP(F127, BS_ATIVIDADE[ATIVIDADE],BS_ATIVIDADE[UNIDADE] ), "*")</f>
        <v>BINÁRIO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2" t="s">
        <v>1025</v>
      </c>
      <c r="W127" s="262" t="s">
        <v>1029</v>
      </c>
      <c r="X127" s="219" t="s">
        <v>657</v>
      </c>
      <c r="Y127" s="159"/>
      <c r="Z127" s="159"/>
      <c r="AA127" s="218" t="s">
        <v>1032</v>
      </c>
      <c r="AB127" s="173" t="s">
        <v>653</v>
      </c>
      <c r="AC127" s="173" t="s">
        <v>648</v>
      </c>
      <c r="AD127" s="317">
        <v>0.29166666666666669</v>
      </c>
      <c r="AE127" s="218">
        <v>9038</v>
      </c>
      <c r="AF127" s="218" t="s">
        <v>317</v>
      </c>
      <c r="AG127" s="218" t="s">
        <v>317</v>
      </c>
      <c r="AH127" s="49"/>
      <c r="AI127" s="143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9" t="str">
        <f>IF(BS_CONTROLE[[#This Row],[Local - Partida]]=0, "-", BS_CONTROLE[[#This Row],[Local - Partida]])</f>
        <v>ZPT1051</v>
      </c>
      <c r="AL127" s="259" t="str">
        <f>IF(BS_CONTROLE[[#This Row],[Local - Encerramento]]=0, "-", BS_CONTROLE[[#This Row],[Local - Encerramento]])</f>
        <v>ZPTZDR</v>
      </c>
      <c r="AM127" s="259" t="str">
        <f>IF(BS_CONTROLE[[#This Row],[Entre - Estações]]=0, "-", BS_CONTROLE[[#This Row],[Entre - Estações]])</f>
        <v>105-ZGP</v>
      </c>
      <c r="AN127" s="259" t="str">
        <f>IF(BS_CONTROLE[[#This Row],[SB]]=0, "-", BS_CONTROLE[[#This Row],[SB]])</f>
        <v>105ZGP1</v>
      </c>
      <c r="AO127" s="260">
        <f>IF(BS_CONTROLE[[#This Row],[SUB]]=0, "-", BS_CONTROLE[[#This Row],[SUB]])</f>
        <v>54</v>
      </c>
      <c r="AP127" s="261">
        <f>IF(BS_CONTROLE[[#This Row],[KM - Inicio]]=0, "-", BS_CONTROLE[[#This Row],[KM - Inicio]])</f>
        <v>104.3</v>
      </c>
      <c r="AQ127" s="261">
        <f>IF(BS_CONTROLE[[#This Row],[KM - Fim]]=0, "-", BS_CONTROLE[[#This Row],[KM - Fim]])</f>
        <v>105.5</v>
      </c>
      <c r="AR127" s="39"/>
      <c r="AS127" s="39"/>
      <c r="AT127" s="39"/>
      <c r="AU127" s="39"/>
      <c r="AV127" s="39"/>
      <c r="AW127" s="39"/>
      <c r="AX127" s="39"/>
      <c r="AY127" s="294">
        <f t="shared" si="14"/>
        <v>0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2" t="str">
        <f>IF(BS_CONTROLE[[#This Row],[Responsavel pelo boletim]]=0, "-", BS_CONTROLE[[#This Row],[Responsavel pelo boletim]])</f>
        <v>Augusto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Produção e Intervalo</v>
      </c>
      <c r="BR127" s="19">
        <f t="shared" si="16"/>
        <v>0</v>
      </c>
      <c r="BS127" s="19">
        <f t="shared" si="17"/>
        <v>0</v>
      </c>
      <c r="BT127" s="226" t="str">
        <f t="shared" si="18"/>
        <v/>
      </c>
    </row>
    <row r="128" spans="1:75" hidden="1">
      <c r="A128" s="51" t="str">
        <f t="shared" si="13"/>
        <v>DIEGO (TF-42)45996</v>
      </c>
      <c r="B128" s="172">
        <v>45996</v>
      </c>
      <c r="C128" s="8">
        <f>IF(BS_CONTROLE[[#This Row],[DATA]]="","",WEEKNUM(BS_CONTROLE[[#This Row],[DATA]]))</f>
        <v>49</v>
      </c>
      <c r="D128" s="52" t="s">
        <v>579</v>
      </c>
      <c r="E128" s="295">
        <v>46</v>
      </c>
      <c r="F128" s="173" t="s">
        <v>395</v>
      </c>
      <c r="G128" s="9" t="str">
        <f>IF(D128="","*",VLOOKUP(F128,BS_ATIVIDADE[#All],3,FALSE))</f>
        <v>LIMPEZA LASTRO</v>
      </c>
      <c r="H128" s="174" t="s">
        <v>317</v>
      </c>
      <c r="I128" s="174" t="s">
        <v>317</v>
      </c>
      <c r="J128" s="218">
        <v>53</v>
      </c>
      <c r="K128" s="218">
        <v>115.5</v>
      </c>
      <c r="L128" s="84" t="s">
        <v>317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4">
        <v>0.45833333333333331</v>
      </c>
      <c r="P128" s="174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2" t="s">
        <v>958</v>
      </c>
      <c r="W128" s="174" t="s">
        <v>928</v>
      </c>
      <c r="X128" s="219" t="s">
        <v>662</v>
      </c>
      <c r="Y128" s="159"/>
      <c r="Z128" s="159"/>
      <c r="AA128" s="84" t="s">
        <v>317</v>
      </c>
      <c r="AB128" s="71" t="s">
        <v>317</v>
      </c>
      <c r="AC128" s="71"/>
      <c r="AD128" s="174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3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ZGM-109</v>
      </c>
      <c r="AN128" s="259" t="str">
        <f>IF(BS_CONTROLE[[#This Row],[SB]]=0, "-", BS_CONTROLE[[#This Row],[SB]])</f>
        <v>117ZGM2</v>
      </c>
      <c r="AO128" s="260">
        <f>IF(BS_CONTROLE[[#This Row],[SUB]]=0, "-", BS_CONTROLE[[#This Row],[SUB]])</f>
        <v>53</v>
      </c>
      <c r="AP128" s="261">
        <f>IF(BS_CONTROLE[[#This Row],[KM - Inicio]]=0, "-", BS_CONTROLE[[#This Row],[KM - Inicio]])</f>
        <v>115.5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>
        <f t="shared" si="14"/>
        <v>0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2" t="str">
        <f>IF(BS_CONTROLE[[#This Row],[Responsavel pelo boletim]]=0, "-", BS_CONTROLE[[#This Row],[Responsavel pelo boletim]])</f>
        <v>Moisés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Produção e Intervalo</v>
      </c>
      <c r="BR128" s="19">
        <f t="shared" si="16"/>
        <v>0</v>
      </c>
      <c r="BS128" s="19">
        <f t="shared" si="17"/>
        <v>0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>V9745996</v>
      </c>
      <c r="B129" s="172">
        <v>45996</v>
      </c>
      <c r="C129" s="8">
        <f>IF(BS_CONTROLE[[#This Row],[DATA]]="","",WEEKNUM(BS_CONTROLE[[#This Row],[DATA]]))</f>
        <v>49</v>
      </c>
      <c r="D129" s="52" t="s">
        <v>530</v>
      </c>
      <c r="E129" s="295">
        <v>622</v>
      </c>
      <c r="F129" s="71" t="s">
        <v>340</v>
      </c>
      <c r="G129" s="9" t="str">
        <f>IF(D129="","*",VLOOKUP(F129,BS_ATIVIDADE[#All],3,FALSE))</f>
        <v>DETECÇÃO</v>
      </c>
      <c r="H129" s="174" t="s">
        <v>1152</v>
      </c>
      <c r="I129" s="174" t="s">
        <v>180</v>
      </c>
      <c r="J129" s="218">
        <v>53</v>
      </c>
      <c r="K129" s="218">
        <v>125</v>
      </c>
      <c r="L129" s="84" t="s">
        <v>317</v>
      </c>
      <c r="M129" s="205" t="s">
        <v>1153</v>
      </c>
      <c r="N129" s="205" t="s">
        <v>1154</v>
      </c>
      <c r="O129" s="174">
        <v>0.375</v>
      </c>
      <c r="P129" s="174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2" t="s">
        <v>953</v>
      </c>
      <c r="W129" s="262" t="s">
        <v>954</v>
      </c>
      <c r="X129" s="219" t="s">
        <v>662</v>
      </c>
      <c r="Y129" s="159"/>
      <c r="Z129" s="159"/>
      <c r="AA129" s="218">
        <v>1</v>
      </c>
      <c r="AB129" s="71" t="s">
        <v>653</v>
      </c>
      <c r="AC129" s="71" t="s">
        <v>648</v>
      </c>
      <c r="AD129" s="317">
        <v>0.33333333333333331</v>
      </c>
      <c r="AE129" s="218">
        <v>6527</v>
      </c>
      <c r="AF129" s="218" t="s">
        <v>317</v>
      </c>
      <c r="AG129" s="218" t="s">
        <v>317</v>
      </c>
      <c r="AH129" s="49"/>
      <c r="AI129" s="143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9" t="str">
        <f>IF(BS_CONTROLE[[#This Row],[Local - Partida]]=0, "-", BS_CONTROLE[[#This Row],[Local - Partida]])</f>
        <v>IAAS29</v>
      </c>
      <c r="AL129" s="259" t="str">
        <f>IF(BS_CONTROLE[[#This Row],[Local - Encerramento]]=0, "-", BS_CONTROLE[[#This Row],[Local - Encerramento]])</f>
        <v>ZPT</v>
      </c>
      <c r="AM129" s="259" t="str">
        <f>IF(BS_CONTROLE[[#This Row],[Entre - Estações]]=0, "-", BS_CONTROLE[[#This Row],[Entre - Estações]])</f>
        <v>ZPG-ZPT</v>
      </c>
      <c r="AN129" s="259" t="str">
        <f>IF(BS_CONTROLE[[#This Row],[SB]]=0, "-", BS_CONTROLE[[#This Row],[SB]])</f>
        <v>ZPGZPT</v>
      </c>
      <c r="AO129" s="260">
        <f>IF(BS_CONTROLE[[#This Row],[SUB]]=0, "-", BS_CONTROLE[[#This Row],[SUB]])</f>
        <v>53</v>
      </c>
      <c r="AP129" s="261">
        <f>IF(BS_CONTROLE[[#This Row],[KM - Inicio]]=0, "-", BS_CONTROLE[[#This Row],[KM - Inicio]])</f>
        <v>125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>
        <f t="shared" si="14"/>
        <v>0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2" t="str">
        <f>IF(BS_CONTROLE[[#This Row],[Responsavel pelo boletim]]=0, "-", BS_CONTROLE[[#This Row],[Responsavel pelo boletim]])</f>
        <v>John / Andressa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Produção e Intervalo</v>
      </c>
      <c r="BR129" s="19">
        <f t="shared" si="16"/>
        <v>0</v>
      </c>
      <c r="BS129" s="19">
        <f t="shared" si="17"/>
        <v>0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98:Q102 O76:Q96 O104:Q112 O114:Q118 O123:Q124 O128:Q450" name="Range1_9_1"/>
    <protectedRange sqref="V29:Y30 X6:Y28 X31:Y35 V36:Y50 V52:Y54 X51:Y51 X56:Y61 V61:W61 W55:Y55 V68:V70 X68:Y70 V71:Y73 V74 X74:Y75 V76:Y76 V78:Y79 X77:Y77 V62:Y67 X80:Y81 X97:Y97 V98:Y102 X103:Y103 V104:Y108 V82:Y96 V111:Y112 X109:Y110 X113:Y113 V114:Y117 V130:Y450 X129:Y129 V119:Y128 W118:Y118" name="Range1_11_1"/>
    <protectedRange sqref="Z29:AD30 Z6:Z28 Z31:Z32 Z43:AD46 Z40:Z42 Z49:AD50 Z47:Z48 Z52:AD55 Z51 Z33:AD39 Z56:Z57 Z58:AD74 Z76:AD76 Z75 Z78:AD79 Z77 Z80:Z81 Z104:AD108 Z103 Z82:AD102 Z111:AD119 Z109:Z110 Z123:AD124 Z120:Z122 Z128:AD128 Z125:Z127 AA125:AD125 Z130:AD450 Z129" name="Range1_12_1"/>
    <protectedRange sqref="BF6:BF552" name="Range1_18_1"/>
    <protectedRange sqref="D11" name="Range1_14_1_1"/>
    <protectedRange sqref="F11" name="Range1_14_1_2"/>
    <protectedRange sqref="D6:D7 D20 D25 D14 D31:D32 D56:D57 D80:D81 D109:D110 D113" name="Range1_14_1_1_1"/>
    <protectedRange sqref="F6:F7 F25 F14 F31:F32 F56:F57 F80:F81 F109:F110 F113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09:V110 V129 V118" name="Range1_18_1_1"/>
    <protectedRange sqref="W6 W15:W17 W19 W23 W28 W31 W51 W56 W68:W70 W74 W77 W129" name="Range1_18_4"/>
    <protectedRange sqref="AA6:AE7 AA19:AE20 AA31:AE32 AA51:AE51 AA56:AE57 AA77:AE77 AA80:AE81 AA109:AE110 AA129:AE129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599 BP88:BP98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sqref="A1:XFD1048576"/>
    </sheetView>
  </sheetViews>
  <sheetFormatPr defaultRowHeight="15"/>
  <cols>
    <col min="1" max="1" width="9.140625" style="193"/>
    <col min="2" max="2" width="26.28515625" style="193" customWidth="1"/>
    <col min="3" max="3" width="15.5703125" style="193" bestFit="1" customWidth="1"/>
    <col min="4" max="4" width="21.5703125" style="193" customWidth="1"/>
    <col min="5" max="5" width="27.42578125" style="193" bestFit="1" customWidth="1"/>
    <col min="6" max="6" width="29.28515625" style="193" customWidth="1"/>
    <col min="7" max="7" width="37.28515625" style="193" customWidth="1"/>
    <col min="8" max="16384" width="9.140625" style="193"/>
  </cols>
  <sheetData>
    <row r="2" spans="2:7" ht="20.25" customHeight="1">
      <c r="B2" s="377" t="s">
        <v>1155</v>
      </c>
      <c r="C2" s="377"/>
      <c r="D2" s="377"/>
      <c r="E2" s="377"/>
      <c r="F2" s="377"/>
      <c r="G2" s="377"/>
    </row>
    <row r="3" spans="2:7" ht="20.25" customHeight="1">
      <c r="B3" s="378"/>
      <c r="C3" s="378"/>
      <c r="D3" s="378"/>
      <c r="E3" s="378"/>
      <c r="F3" s="378"/>
      <c r="G3" s="378"/>
    </row>
    <row r="4" spans="2:7">
      <c r="B4" s="374" t="s">
        <v>1156</v>
      </c>
      <c r="C4" s="374" t="s">
        <v>1157</v>
      </c>
      <c r="D4" s="374" t="s">
        <v>1158</v>
      </c>
      <c r="E4" s="374" t="s">
        <v>1159</v>
      </c>
      <c r="F4" s="374" t="s">
        <v>8</v>
      </c>
      <c r="G4" s="374" t="s">
        <v>1160</v>
      </c>
    </row>
    <row r="5" spans="2:7">
      <c r="B5" s="379" t="s">
        <v>1143</v>
      </c>
      <c r="C5" s="379">
        <v>314978</v>
      </c>
      <c r="D5" s="379" t="s">
        <v>1161</v>
      </c>
      <c r="E5" s="379" t="s">
        <v>537</v>
      </c>
      <c r="F5" s="379" t="s">
        <v>101</v>
      </c>
      <c r="G5" s="379"/>
    </row>
    <row r="6" spans="2:7">
      <c r="B6" s="379" t="s">
        <v>1162</v>
      </c>
      <c r="C6" s="379">
        <v>256790</v>
      </c>
      <c r="D6" s="379" t="s">
        <v>1163</v>
      </c>
      <c r="E6" s="379" t="s">
        <v>537</v>
      </c>
      <c r="F6" s="379" t="s">
        <v>1164</v>
      </c>
      <c r="G6" s="380">
        <v>45992</v>
      </c>
    </row>
    <row r="7" spans="2:7">
      <c r="B7" s="379" t="s">
        <v>1165</v>
      </c>
      <c r="C7" s="379">
        <v>265193</v>
      </c>
      <c r="D7" s="379" t="s">
        <v>1166</v>
      </c>
      <c r="E7" s="379" t="s">
        <v>538</v>
      </c>
      <c r="F7" s="379" t="s">
        <v>1167</v>
      </c>
      <c r="G7" s="379"/>
    </row>
    <row r="8" spans="2:7">
      <c r="B8" s="379" t="s">
        <v>1168</v>
      </c>
      <c r="C8" s="379">
        <v>293716</v>
      </c>
      <c r="D8" s="379" t="s">
        <v>1169</v>
      </c>
      <c r="E8" s="379" t="s">
        <v>538</v>
      </c>
      <c r="F8" s="379" t="s">
        <v>1167</v>
      </c>
      <c r="G8" s="379"/>
    </row>
    <row r="9" spans="2:7">
      <c r="B9" s="379" t="s">
        <v>1170</v>
      </c>
      <c r="C9" s="379">
        <v>257258</v>
      </c>
      <c r="D9" s="379" t="s">
        <v>1171</v>
      </c>
      <c r="E9" s="379" t="s">
        <v>539</v>
      </c>
      <c r="F9" s="379" t="s">
        <v>144</v>
      </c>
      <c r="G9" s="379"/>
    </row>
    <row r="10" spans="2:7">
      <c r="B10" s="379" t="s">
        <v>1172</v>
      </c>
      <c r="C10" s="379">
        <v>371147</v>
      </c>
      <c r="D10" s="379" t="s">
        <v>1173</v>
      </c>
      <c r="E10" s="379" t="s">
        <v>539</v>
      </c>
      <c r="F10" s="379" t="s">
        <v>144</v>
      </c>
      <c r="G10" s="379"/>
    </row>
    <row r="11" spans="2:7">
      <c r="B11" s="379" t="s">
        <v>1174</v>
      </c>
      <c r="C11" s="379">
        <v>259230</v>
      </c>
      <c r="D11" s="379" t="s">
        <v>1175</v>
      </c>
      <c r="E11" s="379" t="s">
        <v>539</v>
      </c>
      <c r="F11" s="379" t="s">
        <v>144</v>
      </c>
      <c r="G11" s="380">
        <v>45992</v>
      </c>
    </row>
    <row r="12" spans="2:7">
      <c r="B12" s="379" t="s">
        <v>1176</v>
      </c>
      <c r="C12" s="379">
        <v>370705</v>
      </c>
      <c r="D12" s="379"/>
      <c r="E12" s="379" t="s">
        <v>539</v>
      </c>
      <c r="F12" s="379" t="s">
        <v>144</v>
      </c>
      <c r="G12" s="379"/>
    </row>
    <row r="13" spans="2:7">
      <c r="B13" s="379" t="s">
        <v>1177</v>
      </c>
      <c r="C13" s="379">
        <v>258542</v>
      </c>
      <c r="D13" s="379" t="s">
        <v>1178</v>
      </c>
      <c r="E13" s="379" t="s">
        <v>540</v>
      </c>
      <c r="F13" s="379" t="s">
        <v>180</v>
      </c>
      <c r="G13" s="379"/>
    </row>
    <row r="14" spans="2:7">
      <c r="B14" s="379" t="s">
        <v>1179</v>
      </c>
      <c r="C14" s="379">
        <v>257050</v>
      </c>
      <c r="D14" s="379" t="s">
        <v>1180</v>
      </c>
      <c r="E14" s="379" t="s">
        <v>540</v>
      </c>
      <c r="F14" s="379" t="s">
        <v>180</v>
      </c>
      <c r="G14" s="379"/>
    </row>
    <row r="15" spans="2:7">
      <c r="B15" s="379"/>
      <c r="C15" s="379"/>
      <c r="D15" s="379"/>
      <c r="E15" s="379"/>
      <c r="F15" s="379"/>
      <c r="G15" s="379"/>
    </row>
    <row r="16" spans="2:7">
      <c r="B16" s="379"/>
      <c r="C16" s="379"/>
      <c r="D16" s="379"/>
      <c r="E16" s="379"/>
      <c r="F16" s="379"/>
      <c r="G16" s="379"/>
    </row>
    <row r="17" spans="2:7">
      <c r="B17" s="379"/>
      <c r="C17" s="379"/>
      <c r="D17" s="379"/>
      <c r="E17" s="379"/>
      <c r="F17" s="379"/>
      <c r="G17" s="379"/>
    </row>
    <row r="18" spans="2:7">
      <c r="B18" s="379"/>
      <c r="C18" s="379"/>
      <c r="D18" s="379"/>
      <c r="E18" s="379"/>
      <c r="F18" s="379"/>
      <c r="G18" s="379"/>
    </row>
    <row r="19" spans="2:7">
      <c r="B19" s="379"/>
      <c r="C19" s="379"/>
      <c r="D19" s="379"/>
      <c r="E19" s="379"/>
      <c r="F19" s="379"/>
      <c r="G19" s="379"/>
    </row>
    <row r="20" spans="2:7">
      <c r="B20" s="379"/>
      <c r="C20" s="379"/>
      <c r="D20" s="379"/>
      <c r="E20" s="379"/>
      <c r="F20" s="379"/>
      <c r="G20" s="379"/>
    </row>
    <row r="21" spans="2:7">
      <c r="B21" s="379"/>
      <c r="C21" s="379"/>
      <c r="D21" s="379"/>
      <c r="E21" s="379"/>
      <c r="F21" s="379"/>
      <c r="G21" s="379"/>
    </row>
    <row r="22" spans="2:7">
      <c r="B22" s="379"/>
      <c r="C22" s="379"/>
      <c r="D22" s="379"/>
      <c r="E22" s="379"/>
      <c r="F22" s="379"/>
      <c r="G22" s="379"/>
    </row>
    <row r="23" spans="2:7">
      <c r="B23" s="379"/>
      <c r="C23" s="379"/>
      <c r="D23" s="379"/>
      <c r="E23" s="379"/>
      <c r="F23" s="379"/>
      <c r="G23" s="379"/>
    </row>
    <row r="24" spans="2:7">
      <c r="B24" s="379"/>
      <c r="C24" s="379"/>
      <c r="D24" s="379"/>
      <c r="E24" s="379"/>
      <c r="F24" s="379"/>
      <c r="G24" s="379"/>
    </row>
    <row r="25" spans="2:7">
      <c r="B25" s="379"/>
      <c r="C25" s="379"/>
      <c r="D25" s="379"/>
      <c r="E25" s="379"/>
      <c r="F25" s="379"/>
      <c r="G25" s="379"/>
    </row>
    <row r="26" spans="2:7">
      <c r="B26" s="379"/>
      <c r="C26" s="379"/>
      <c r="D26" s="379"/>
      <c r="E26" s="379"/>
      <c r="F26" s="379"/>
      <c r="G26" s="379"/>
    </row>
    <row r="27" spans="2:7">
      <c r="B27" s="379"/>
      <c r="C27" s="379"/>
      <c r="D27" s="379"/>
      <c r="E27" s="379"/>
      <c r="F27" s="379"/>
      <c r="G27" s="379"/>
    </row>
    <row r="28" spans="2:7">
      <c r="B28" s="379"/>
      <c r="C28" s="379"/>
      <c r="D28" s="379"/>
      <c r="E28" s="379"/>
      <c r="F28" s="379"/>
      <c r="G28" s="379"/>
    </row>
    <row r="29" spans="2:7">
      <c r="B29" s="379"/>
      <c r="C29" s="379"/>
      <c r="D29" s="379"/>
      <c r="E29" s="379"/>
      <c r="F29" s="379"/>
      <c r="G29" s="379"/>
    </row>
    <row r="30" spans="2:7">
      <c r="B30" s="379"/>
      <c r="C30" s="379"/>
      <c r="D30" s="379"/>
      <c r="E30" s="379"/>
      <c r="F30" s="379"/>
      <c r="G30" s="379"/>
    </row>
    <row r="31" spans="2:7">
      <c r="B31" s="379"/>
      <c r="C31" s="379"/>
      <c r="D31" s="379"/>
      <c r="E31" s="379"/>
      <c r="F31" s="379"/>
      <c r="G31" s="379"/>
    </row>
    <row r="32" spans="2:7">
      <c r="B32" s="379"/>
      <c r="C32" s="379"/>
      <c r="D32" s="379"/>
      <c r="E32" s="379"/>
      <c r="F32" s="379"/>
      <c r="G32" s="379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24" sqref="D24"/>
    </sheetView>
  </sheetViews>
  <sheetFormatPr defaultRowHeight="15"/>
  <cols>
    <col min="1" max="2" width="9.140625" style="195"/>
    <col min="3" max="3" width="9.7109375" style="195" bestFit="1" customWidth="1"/>
    <col min="4" max="4" width="42.85546875" style="195" customWidth="1"/>
    <col min="5" max="5" width="19.28515625" style="195" bestFit="1" customWidth="1"/>
    <col min="6" max="6" width="27.42578125" style="195" bestFit="1" customWidth="1"/>
    <col min="7" max="7" width="46.42578125" style="197" customWidth="1"/>
    <col min="8" max="8" width="27.5703125" style="195" customWidth="1"/>
    <col min="9" max="16384" width="9.140625" style="195"/>
  </cols>
  <sheetData>
    <row r="1" spans="3:8">
      <c r="C1" s="355" t="s">
        <v>1181</v>
      </c>
      <c r="D1" s="355"/>
      <c r="E1" s="355"/>
      <c r="F1" s="355"/>
      <c r="G1" s="355"/>
      <c r="H1" s="355"/>
    </row>
    <row r="2" spans="3:8">
      <c r="C2" s="355"/>
      <c r="D2" s="355"/>
      <c r="E2" s="355"/>
      <c r="F2" s="355"/>
      <c r="G2" s="355"/>
      <c r="H2" s="355"/>
    </row>
    <row r="3" spans="3:8" ht="34.5" customHeight="1">
      <c r="C3" s="327" t="s">
        <v>410</v>
      </c>
      <c r="D3" s="327" t="s">
        <v>1182</v>
      </c>
      <c r="E3" s="327" t="s">
        <v>1183</v>
      </c>
      <c r="F3" s="327" t="s">
        <v>1184</v>
      </c>
      <c r="G3" s="374" t="s">
        <v>1185</v>
      </c>
      <c r="H3" s="327" t="s">
        <v>1186</v>
      </c>
    </row>
    <row r="4" spans="3:8">
      <c r="C4" s="370" t="s">
        <v>537</v>
      </c>
      <c r="D4" s="370">
        <v>9347</v>
      </c>
      <c r="E4" s="371">
        <v>45985</v>
      </c>
      <c r="F4" s="370">
        <v>7000</v>
      </c>
      <c r="G4" s="375" t="s">
        <v>1187</v>
      </c>
      <c r="H4" s="370"/>
    </row>
    <row r="5" spans="3:8">
      <c r="C5" s="370" t="s">
        <v>538</v>
      </c>
      <c r="D5" s="370">
        <v>7694</v>
      </c>
      <c r="E5" s="371">
        <v>45993</v>
      </c>
      <c r="F5" s="370">
        <v>10400</v>
      </c>
      <c r="G5" s="375" t="s">
        <v>1188</v>
      </c>
      <c r="H5" s="370"/>
    </row>
    <row r="6" spans="3:8">
      <c r="C6" s="372" t="s">
        <v>539</v>
      </c>
      <c r="D6" s="372">
        <v>9403</v>
      </c>
      <c r="E6" s="373">
        <v>45972</v>
      </c>
      <c r="F6" s="372" t="s">
        <v>1189</v>
      </c>
      <c r="G6" s="376" t="s">
        <v>1190</v>
      </c>
      <c r="H6" s="372" t="s">
        <v>923</v>
      </c>
    </row>
    <row r="7" spans="3:8">
      <c r="C7" s="370" t="s">
        <v>539</v>
      </c>
      <c r="D7" s="370">
        <v>7663</v>
      </c>
      <c r="E7" s="371">
        <v>45988</v>
      </c>
      <c r="F7" s="370">
        <v>12000</v>
      </c>
      <c r="G7" s="375" t="s">
        <v>1191</v>
      </c>
      <c r="H7" s="370"/>
    </row>
    <row r="8" spans="3:8">
      <c r="C8" s="370" t="s">
        <v>464</v>
      </c>
      <c r="D8" s="370" t="s">
        <v>1192</v>
      </c>
      <c r="E8" s="371">
        <v>45993</v>
      </c>
      <c r="F8" s="370">
        <v>12000</v>
      </c>
      <c r="G8" s="375" t="s">
        <v>1193</v>
      </c>
      <c r="H8" s="370"/>
    </row>
    <row r="9" spans="3:8" ht="29.25">
      <c r="C9" s="370" t="s">
        <v>464</v>
      </c>
      <c r="D9" s="370" t="s">
        <v>1194</v>
      </c>
      <c r="E9" s="371">
        <v>45993</v>
      </c>
      <c r="F9" s="370">
        <v>9000</v>
      </c>
      <c r="G9" s="375" t="s">
        <v>1195</v>
      </c>
      <c r="H9" s="370"/>
    </row>
    <row r="10" spans="3:8" ht="29.25">
      <c r="C10" s="370" t="s">
        <v>464</v>
      </c>
      <c r="D10" s="370" t="s">
        <v>1196</v>
      </c>
      <c r="E10" s="371">
        <v>45993</v>
      </c>
      <c r="F10" s="370">
        <v>10000</v>
      </c>
      <c r="G10" s="375" t="s">
        <v>1195</v>
      </c>
      <c r="H10" s="370"/>
    </row>
    <row r="11" spans="3:8">
      <c r="C11" s="370" t="s">
        <v>535</v>
      </c>
      <c r="D11" s="370"/>
      <c r="E11" s="370"/>
      <c r="F11" s="370"/>
      <c r="G11" s="375"/>
      <c r="H11" s="370"/>
    </row>
    <row r="12" spans="3:8">
      <c r="C12" s="370" t="s">
        <v>540</v>
      </c>
      <c r="D12" s="370">
        <v>9038</v>
      </c>
      <c r="E12" s="371">
        <v>45989</v>
      </c>
      <c r="F12" s="370">
        <v>11238</v>
      </c>
      <c r="G12" s="375" t="s">
        <v>1197</v>
      </c>
      <c r="H12" s="370"/>
    </row>
    <row r="13" spans="3:8">
      <c r="C13" s="370"/>
      <c r="D13" s="370"/>
      <c r="E13" s="370"/>
      <c r="F13" s="370"/>
      <c r="G13" s="375"/>
      <c r="H13" s="370"/>
    </row>
    <row r="14" spans="3:8">
      <c r="C14" s="370"/>
      <c r="D14" s="370"/>
      <c r="E14" s="370"/>
      <c r="F14" s="370"/>
      <c r="G14" s="375"/>
      <c r="H14" s="370"/>
    </row>
    <row r="15" spans="3:8">
      <c r="C15" s="370"/>
      <c r="D15" s="370"/>
      <c r="E15" s="370"/>
      <c r="F15" s="370"/>
      <c r="G15" s="375"/>
      <c r="H15" s="370"/>
    </row>
    <row r="16" spans="3:8">
      <c r="C16" s="370"/>
      <c r="D16" s="370"/>
      <c r="E16" s="370"/>
      <c r="F16" s="370"/>
      <c r="G16" s="375"/>
      <c r="H16" s="370"/>
    </row>
    <row r="17" spans="3:8">
      <c r="C17" s="370"/>
      <c r="D17" s="370"/>
      <c r="E17" s="370"/>
      <c r="F17" s="370"/>
      <c r="G17" s="375"/>
      <c r="H17" s="370"/>
    </row>
    <row r="18" spans="3:8">
      <c r="C18" s="370"/>
      <c r="D18" s="370"/>
      <c r="E18" s="370"/>
      <c r="F18" s="370"/>
      <c r="G18" s="375"/>
      <c r="H18" s="370"/>
    </row>
    <row r="19" spans="3:8">
      <c r="C19" s="370"/>
      <c r="D19" s="370"/>
      <c r="E19" s="370"/>
      <c r="F19" s="370"/>
      <c r="G19" s="375"/>
      <c r="H19" s="370"/>
    </row>
    <row r="20" spans="3:8">
      <c r="C20" s="370"/>
      <c r="D20" s="370"/>
      <c r="E20" s="370"/>
      <c r="F20" s="370"/>
      <c r="G20" s="375"/>
      <c r="H20" s="370"/>
    </row>
    <row r="21" spans="3:8">
      <c r="C21" s="370"/>
      <c r="D21" s="370"/>
      <c r="E21" s="370"/>
      <c r="F21" s="370"/>
      <c r="G21" s="375"/>
      <c r="H21" s="370"/>
    </row>
    <row r="22" spans="3:8">
      <c r="C22" s="370"/>
      <c r="D22" s="370"/>
      <c r="E22" s="370"/>
      <c r="F22" s="370"/>
      <c r="G22" s="375"/>
      <c r="H22" s="370"/>
    </row>
    <row r="23" spans="3:8">
      <c r="C23" s="370"/>
      <c r="D23" s="370"/>
      <c r="E23" s="370"/>
      <c r="F23" s="370"/>
      <c r="G23" s="375"/>
      <c r="H23" s="370"/>
    </row>
    <row r="24" spans="3:8">
      <c r="C24" s="370"/>
      <c r="D24" s="370"/>
      <c r="E24" s="370"/>
      <c r="F24" s="370"/>
      <c r="G24" s="375"/>
      <c r="H24" s="370"/>
    </row>
    <row r="25" spans="3:8">
      <c r="C25" s="370"/>
      <c r="D25" s="370"/>
      <c r="E25" s="370"/>
      <c r="F25" s="370"/>
      <c r="G25" s="375"/>
      <c r="H25" s="370"/>
    </row>
    <row r="26" spans="3:8">
      <c r="C26" s="370"/>
      <c r="D26" s="370"/>
      <c r="E26" s="370"/>
      <c r="F26" s="370"/>
      <c r="G26" s="375"/>
      <c r="H26" s="370"/>
    </row>
    <row r="27" spans="3:8">
      <c r="C27" s="370"/>
      <c r="D27" s="370"/>
      <c r="E27" s="370"/>
      <c r="F27" s="370"/>
      <c r="G27" s="375"/>
      <c r="H27" s="370"/>
    </row>
    <row r="28" spans="3:8">
      <c r="C28" s="370"/>
      <c r="D28" s="370"/>
      <c r="E28" s="370"/>
      <c r="F28" s="370"/>
      <c r="G28" s="375"/>
      <c r="H28" s="370"/>
    </row>
    <row r="29" spans="3:8">
      <c r="C29" s="370"/>
      <c r="D29" s="370"/>
      <c r="E29" s="370"/>
      <c r="F29" s="370"/>
      <c r="G29" s="375"/>
      <c r="H29" s="370"/>
    </row>
    <row r="30" spans="3:8">
      <c r="C30" s="370"/>
      <c r="D30" s="370"/>
      <c r="E30" s="370"/>
      <c r="F30" s="370"/>
      <c r="G30" s="375"/>
      <c r="H30" s="370"/>
    </row>
    <row r="31" spans="3:8">
      <c r="C31" s="370"/>
      <c r="D31" s="370"/>
      <c r="E31" s="370"/>
      <c r="F31" s="370"/>
      <c r="G31" s="375"/>
      <c r="H31" s="3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6" t="s">
        <v>1198</v>
      </c>
      <c r="D5" s="357"/>
      <c r="E5" s="357"/>
      <c r="F5" s="357"/>
      <c r="G5" s="357"/>
      <c r="H5" s="357"/>
      <c r="I5" s="357"/>
      <c r="J5" s="358"/>
      <c r="K5" s="359" t="s">
        <v>1199</v>
      </c>
      <c r="L5" s="360"/>
      <c r="M5" s="360"/>
      <c r="N5" s="360"/>
      <c r="O5" s="361" t="s">
        <v>1200</v>
      </c>
      <c r="P5" s="362"/>
      <c r="Q5" s="363"/>
    </row>
    <row r="6" spans="1:17" s="94" customFormat="1" ht="15.75" customHeight="1">
      <c r="A6" s="88" t="s">
        <v>1201</v>
      </c>
      <c r="B6" s="95" t="s">
        <v>1202</v>
      </c>
      <c r="C6" s="96" t="s">
        <v>869</v>
      </c>
      <c r="D6" s="97" t="s">
        <v>870</v>
      </c>
      <c r="E6" s="96" t="s">
        <v>1203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1204</v>
      </c>
      <c r="M6" s="140" t="s">
        <v>335</v>
      </c>
      <c r="N6" s="141" t="s">
        <v>864</v>
      </c>
      <c r="O6" s="247" t="s">
        <v>907</v>
      </c>
      <c r="P6" s="158"/>
      <c r="Q6" s="194" t="s">
        <v>1205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4.1666666666666664E-2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5">
        <f>IF(SP_SUL!K80="","*",SP_SUL!K80)</f>
        <v>240.89</v>
      </c>
      <c r="I82" s="133">
        <f>IF(SP_SUL!O80="","*",SP_SUL!O80)</f>
        <v>0.375</v>
      </c>
      <c r="J82" s="133">
        <f>IF(SP_SUL!P80="","*",SP_SUL!P80)</f>
        <v>8.3333333333333329E-2</v>
      </c>
      <c r="K82" s="142" t="str">
        <f>IF(SP_SUL!AK80="","*",SP_SUL!AK80)</f>
        <v>ZYU1</v>
      </c>
      <c r="L82" s="142" t="str">
        <f>IF(SP_SUL!AM80="","*",SP_SUL!AM80)</f>
        <v>ZDS-ZQB</v>
      </c>
      <c r="M82" s="142">
        <f>IF(SP_SUL!AP80="","*",SP_SUL!AP80)</f>
        <v>240.89</v>
      </c>
      <c r="N82" s="142" t="str">
        <f>IF(SP_SUL!AM80="","*",SP_SUL!AM80)</f>
        <v>ZDS-ZQB</v>
      </c>
      <c r="O82" s="175">
        <f>SP_SUL!BH80</f>
        <v>0</v>
      </c>
      <c r="P82" s="91"/>
      <c r="Q82" s="146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5">
        <f>IF(SP_SUL!K81="","*",SP_SUL!K81)</f>
        <v>225</v>
      </c>
      <c r="I83" s="133">
        <f>IF(SP_SUL!O81="","*",SP_SUL!O81)</f>
        <v>0.39583333333333331</v>
      </c>
      <c r="J83" s="133">
        <f>IF(SP_SUL!P81="","*",SP_SUL!P81)</f>
        <v>8.3333333333333329E-2</v>
      </c>
      <c r="K83" s="142" t="str">
        <f>IF(SP_SUL!AK81="","*",SP_SUL!AK81)</f>
        <v>ZYU1</v>
      </c>
      <c r="L83" s="142" t="str">
        <f>IF(SP_SUL!AM81="","*",SP_SUL!AM81)</f>
        <v>ZXI-ZVK</v>
      </c>
      <c r="M83" s="142">
        <f>IF(SP_SUL!AP81="","*",SP_SUL!AP81)</f>
        <v>225</v>
      </c>
      <c r="N83" s="142" t="str">
        <f>IF(SP_SUL!AM81="","*",SP_SUL!AM81)</f>
        <v>ZXI-ZVK</v>
      </c>
      <c r="O83" s="175">
        <f>SP_SUL!BH81</f>
        <v>0</v>
      </c>
      <c r="P83" s="91"/>
      <c r="Q83" s="146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5">
        <f>IF(SP_SUL!K82="","*",SP_SUL!K82)</f>
        <v>203.5</v>
      </c>
      <c r="I84" s="133">
        <f>IF(SP_SUL!O82="","*",SP_SUL!O82)</f>
        <v>0.41666666666666669</v>
      </c>
      <c r="J84" s="133">
        <f>IF(SP_SUL!P82="","*",SP_SUL!P82)</f>
        <v>6.25E-2</v>
      </c>
      <c r="K84" s="142" t="str">
        <f>IF(SP_SUL!AK82="","*",SP_SUL!AK82)</f>
        <v>-</v>
      </c>
      <c r="L84" s="142" t="str">
        <f>IF(SP_SUL!AM82="","*",SP_SUL!AM82)</f>
        <v>ZYU</v>
      </c>
      <c r="M84" s="142">
        <f>IF(SP_SUL!AP82="","*",SP_SUL!AP82)</f>
        <v>198</v>
      </c>
      <c r="N84" s="142" t="str">
        <f>IF(SP_SUL!AM82="","*",SP_SUL!AM82)</f>
        <v>ZYU</v>
      </c>
      <c r="O84" s="175">
        <f>SP_SUL!BH82</f>
        <v>2</v>
      </c>
      <c r="P84" s="91"/>
      <c r="Q84" s="146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5">
        <f>IF(SP_SUL!K83="","*",SP_SUL!K83)</f>
        <v>203.5</v>
      </c>
      <c r="I85" s="133">
        <f>IF(SP_SUL!O83="","*",SP_SUL!O83)</f>
        <v>0.41666666666666669</v>
      </c>
      <c r="J85" s="133">
        <f>IF(SP_SUL!P83="","*",SP_SUL!P83)</f>
        <v>6.25E-2</v>
      </c>
      <c r="K85" s="142" t="str">
        <f>IF(SP_SUL!AK83="","*",SP_SUL!AK83)</f>
        <v>-</v>
      </c>
      <c r="L85" s="142" t="str">
        <f>IF(SP_SUL!AM83="","*",SP_SUL!AM83)</f>
        <v>ZYU</v>
      </c>
      <c r="M85" s="142">
        <f>IF(SP_SUL!AP83="","*",SP_SUL!AP83)</f>
        <v>203.5</v>
      </c>
      <c r="N85" s="142" t="str">
        <f>IF(SP_SUL!AM83="","*",SP_SUL!AM83)</f>
        <v>ZYU</v>
      </c>
      <c r="O85" s="175">
        <f>SP_SUL!BH83</f>
        <v>0</v>
      </c>
      <c r="P85" s="91"/>
      <c r="Q85" s="146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5">
        <f>IF(SP_SUL!K84="","*",SP_SUL!K84)</f>
        <v>195.5</v>
      </c>
      <c r="I86" s="133">
        <f>IF(SP_SUL!O84="","*",SP_SUL!O84)</f>
        <v>0.41666666666666669</v>
      </c>
      <c r="J86" s="133">
        <f>IF(SP_SUL!P84="","*",SP_SUL!P84)</f>
        <v>6.25E-2</v>
      </c>
      <c r="K86" s="142" t="str">
        <f>IF(SP_SUL!AK84="","*",SP_SUL!AK84)</f>
        <v>-</v>
      </c>
      <c r="L86" s="142" t="str">
        <f>IF(SP_SUL!AM84="","*",SP_SUL!AM84)</f>
        <v>ZFY</v>
      </c>
      <c r="M86" s="142">
        <f>IF(SP_SUL!AP84="","*",SP_SUL!AP84)</f>
        <v>195.5</v>
      </c>
      <c r="N86" s="142" t="str">
        <f>IF(SP_SUL!AM84="","*",SP_SUL!AM84)</f>
        <v>ZFY</v>
      </c>
      <c r="O86" s="175">
        <f>SP_SUL!BH84</f>
        <v>0</v>
      </c>
      <c r="P86" s="91"/>
      <c r="Q86" s="146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5">
        <f>IF(SP_SUL!K85="","*",SP_SUL!K85)</f>
        <v>73.900000000000006</v>
      </c>
      <c r="I87" s="133">
        <f>IF(SP_SUL!O85="","*",SP_SUL!O85)</f>
        <v>0.41666666666666669</v>
      </c>
      <c r="J87" s="133">
        <f>IF(SP_SUL!P85="","*",SP_SUL!P85)</f>
        <v>8.3333333333333329E-2</v>
      </c>
      <c r="K87" s="142" t="str">
        <f>IF(SP_SUL!AK85="","*",SP_SUL!AK85)</f>
        <v>-</v>
      </c>
      <c r="L87" s="142" t="str">
        <f>IF(SP_SUL!AM85="","*",SP_SUL!AM85)</f>
        <v>ZPS-ZAL</v>
      </c>
      <c r="M87" s="142">
        <f>IF(SP_SUL!AP85="","*",SP_SUL!AP85)</f>
        <v>73.900000000000006</v>
      </c>
      <c r="N87" s="142" t="str">
        <f>IF(SP_SUL!AM85="","*",SP_SUL!AM85)</f>
        <v>ZPS-ZAL</v>
      </c>
      <c r="O87" s="175">
        <f>SP_SUL!BH85</f>
        <v>1</v>
      </c>
      <c r="P87" s="91"/>
      <c r="Q87" s="146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5">
        <f>IF(SP_SUL!K87="","*",SP_SUL!K87)</f>
        <v>88.68</v>
      </c>
      <c r="I89" s="133">
        <f>IF(SP_SUL!O87="","*",SP_SUL!O87)</f>
        <v>0.41666666666666669</v>
      </c>
      <c r="J89" s="133">
        <f>IF(SP_SUL!P87="","*",SP_SUL!P87)</f>
        <v>8.3333333333333329E-2</v>
      </c>
      <c r="K89" s="142" t="str">
        <f>IF(SP_SUL!AK87="","*",SP_SUL!AK87)</f>
        <v>K91ZWW1</v>
      </c>
      <c r="L89" s="142" t="str">
        <f>IF(SP_SUL!AM87="","*",SP_SUL!AM87)</f>
        <v>ZWW-ZKW</v>
      </c>
      <c r="M89" s="142">
        <f>IF(SP_SUL!AP87="","*",SP_SUL!AP87)</f>
        <v>88.68</v>
      </c>
      <c r="N89" s="142" t="str">
        <f>IF(SP_SUL!AM87="","*",SP_SUL!AM87)</f>
        <v>ZWW-ZKW</v>
      </c>
      <c r="O89" s="175">
        <f>SP_SUL!BH87</f>
        <v>0</v>
      </c>
      <c r="P89" s="91"/>
      <c r="Q89" s="146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5">
        <f>IF(SP_SUL!K89="","*",SP_SUL!K89)</f>
        <v>122.196</v>
      </c>
      <c r="I91" s="133">
        <f>IF(SP_SUL!O89="","*",SP_SUL!O89)</f>
        <v>0.375</v>
      </c>
      <c r="J91" s="133">
        <f>IF(SP_SUL!P89="","*",SP_SUL!P89)</f>
        <v>7.6388888888888895E-2</v>
      </c>
      <c r="K91" s="142">
        <f>IF(SP_SUL!AK89="","*",SP_SUL!AK89)</f>
        <v>1231212</v>
      </c>
      <c r="L91" s="142" t="str">
        <f>IF(SP_SUL!AM89="","*",SP_SUL!AM89)</f>
        <v>ZWI-ZYQ</v>
      </c>
      <c r="M91" s="142">
        <f>IF(SP_SUL!AP89="","*",SP_SUL!AP89)</f>
        <v>122.196</v>
      </c>
      <c r="N91" s="142" t="str">
        <f>IF(SP_SUL!AM89="","*",SP_SUL!AM89)</f>
        <v>ZWI-ZYQ</v>
      </c>
      <c r="O91" s="175">
        <f>SP_SUL!BH89</f>
        <v>0</v>
      </c>
      <c r="P91" s="91"/>
      <c r="Q91" s="146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5">
        <f>IF(SP_SUL!K90="","*",SP_SUL!K90)</f>
        <v>122.199</v>
      </c>
      <c r="I92" s="133">
        <f>IF(SP_SUL!O90="","*",SP_SUL!O90)</f>
        <v>0.375</v>
      </c>
      <c r="J92" s="133">
        <f>IF(SP_SUL!P90="","*",SP_SUL!P90)</f>
        <v>7.6388888888888895E-2</v>
      </c>
      <c r="K92" s="142">
        <f>IF(SP_SUL!AK90="","*",SP_SUL!AK90)</f>
        <v>1231212</v>
      </c>
      <c r="L92" s="142" t="str">
        <f>IF(SP_SUL!AM90="","*",SP_SUL!AM90)</f>
        <v>ZWI-ZYQ</v>
      </c>
      <c r="M92" s="142">
        <f>IF(SP_SUL!AP90="","*",SP_SUL!AP90)</f>
        <v>122.199</v>
      </c>
      <c r="N92" s="142" t="str">
        <f>IF(SP_SUL!AM90="","*",SP_SUL!AM90)</f>
        <v>ZWI-ZYQ</v>
      </c>
      <c r="O92" s="175">
        <f>SP_SUL!BH90</f>
        <v>0</v>
      </c>
      <c r="P92" s="91"/>
      <c r="Q92" s="146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5">
        <f>IF(SP_SUL!K91="","*",SP_SUL!K91)</f>
        <v>122.2</v>
      </c>
      <c r="I93" s="133">
        <f>IF(SP_SUL!O91="","*",SP_SUL!O91)</f>
        <v>0.375</v>
      </c>
      <c r="J93" s="133">
        <f>IF(SP_SUL!P91="","*",SP_SUL!P91)</f>
        <v>7.6388888888888895E-2</v>
      </c>
      <c r="K93" s="142">
        <f>IF(SP_SUL!AK91="","*",SP_SUL!AK91)</f>
        <v>1231212</v>
      </c>
      <c r="L93" s="142" t="str">
        <f>IF(SP_SUL!AM91="","*",SP_SUL!AM91)</f>
        <v>ZWI-ZYQ</v>
      </c>
      <c r="M93" s="142">
        <f>IF(SP_SUL!AP91="","*",SP_SUL!AP91)</f>
        <v>122.2</v>
      </c>
      <c r="N93" s="142" t="str">
        <f>IF(SP_SUL!AM91="","*",SP_SUL!AM91)</f>
        <v>ZWI-ZYQ</v>
      </c>
      <c r="O93" s="175">
        <f>SP_SUL!BH91</f>
        <v>0</v>
      </c>
      <c r="P93" s="91"/>
      <c r="Q93" s="146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N42</v>
      </c>
      <c r="F95" s="100" t="str">
        <f>IF(SP_SUL!H93="","*",SP_SUL!H93)</f>
        <v>ZEM1302</v>
      </c>
      <c r="G95" s="100" t="str">
        <f>IF(SP_SUL!M93="","*",SP_SUL!M93)</f>
        <v>ZEM-ZEV</v>
      </c>
      <c r="H95" s="155">
        <f>IF(SP_SUL!K93="","*",SP_SUL!K93)</f>
        <v>132</v>
      </c>
      <c r="I95" s="133">
        <f>IF(SP_SUL!O93="","*",SP_SUL!O93)</f>
        <v>0.375</v>
      </c>
      <c r="J95" s="133">
        <f>IF(SP_SUL!P93="","*",SP_SUL!P93)</f>
        <v>4.1666666666666664E-2</v>
      </c>
      <c r="K95" s="142" t="str">
        <f>IF(SP_SUL!AK93="","*",SP_SUL!AK93)</f>
        <v>ZEM1302</v>
      </c>
      <c r="L95" s="142" t="str">
        <f>IF(SP_SUL!AM93="","*",SP_SUL!AM93)</f>
        <v>ZEM-ZEV</v>
      </c>
      <c r="M95" s="142">
        <f>IF(SP_SUL!AP93="","*",SP_SUL!AP93)</f>
        <v>132</v>
      </c>
      <c r="N95" s="142" t="str">
        <f>IF(SP_SUL!AM93="","*",SP_SUL!AM93)</f>
        <v>ZEM-ZEV</v>
      </c>
      <c r="O95" s="175">
        <f>SP_SUL!BH93</f>
        <v>1</v>
      </c>
      <c r="P95" s="91"/>
      <c r="Q95" s="146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5">
        <f>IF(SP_SUL!K94="","*",SP_SUL!K94)</f>
        <v>140.69999999999999</v>
      </c>
      <c r="I96" s="133">
        <f>IF(SP_SUL!O94="","*",SP_SUL!O94)</f>
        <v>0.41666666666666669</v>
      </c>
      <c r="J96" s="133">
        <f>IF(SP_SUL!P94="","*",SP_SUL!P94)</f>
        <v>6.25E-2</v>
      </c>
      <c r="K96" s="142" t="str">
        <f>IF(SP_SUL!AK94="","*",SP_SUL!AK94)</f>
        <v>ZMS1402</v>
      </c>
      <c r="L96" s="142" t="str">
        <f>IF(SP_SUL!AM94="","*",SP_SUL!AM94)</f>
        <v>ZEM-ZEJ</v>
      </c>
      <c r="M96" s="142">
        <f>IF(SP_SUL!AP94="","*",SP_SUL!AP94)</f>
        <v>140.69999999999999</v>
      </c>
      <c r="N96" s="142" t="str">
        <f>IF(SP_SUL!AM94="","*",SP_SUL!AM94)</f>
        <v>ZEM-ZEJ</v>
      </c>
      <c r="O96" s="175">
        <f>SP_SUL!BH94</f>
        <v>0</v>
      </c>
      <c r="P96" s="91"/>
      <c r="Q96" s="146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5">
        <f>IF(SP_SUL!K96="","*",SP_SUL!K96)</f>
        <v>68.3</v>
      </c>
      <c r="I98" s="133">
        <f>IF(SP_SUL!O96="","*",SP_SUL!O96)</f>
        <v>0.41666666666666669</v>
      </c>
      <c r="J98" s="133">
        <f>IF(SP_SUL!P96="","*",SP_SUL!P96)</f>
        <v>6.25E-2</v>
      </c>
      <c r="K98" s="142" t="str">
        <f>IF(SP_SUL!AK96="","*",SP_SUL!AK96)</f>
        <v>K69K671</v>
      </c>
      <c r="L98" s="142" t="str">
        <f>IF(SP_SUL!AM96="","*",SP_SUL!AM96)</f>
        <v>069-ZEV</v>
      </c>
      <c r="M98" s="142">
        <f>IF(SP_SUL!AP96="","*",SP_SUL!AP96)</f>
        <v>68.3</v>
      </c>
      <c r="N98" s="142" t="str">
        <f>IF(SP_SUL!AM96="","*",SP_SUL!AM96)</f>
        <v>069-ZEV</v>
      </c>
      <c r="O98" s="175">
        <f>SP_SUL!BH96</f>
        <v>2</v>
      </c>
      <c r="P98" s="91"/>
      <c r="Q98" s="146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5">
        <f>IF(SP_SUL!K97="","*",SP_SUL!K97)</f>
        <v>83.7</v>
      </c>
      <c r="I99" s="133">
        <f>IF(SP_SUL!O97="","*",SP_SUL!O97)</f>
        <v>0.3125</v>
      </c>
      <c r="J99" s="133">
        <f>IF(SP_SUL!P97="","*",SP_SUL!P97)</f>
        <v>4.1666666666666664E-2</v>
      </c>
      <c r="K99" s="142" t="str">
        <f>IF(SP_SUL!AK97="","*",SP_SUL!AK97)</f>
        <v>K67ZEV1</v>
      </c>
      <c r="L99" s="142" t="str">
        <f>IF(SP_SUL!AM97="","*",SP_SUL!AM97)</f>
        <v>ZEV-ZXW</v>
      </c>
      <c r="M99" s="142">
        <f>IF(SP_SUL!AP97="","*",SP_SUL!AP97)</f>
        <v>83.7</v>
      </c>
      <c r="N99" s="142" t="str">
        <f>IF(SP_SUL!AM97="","*",SP_SUL!AM97)</f>
        <v>ZEV-ZXW</v>
      </c>
      <c r="O99" s="175">
        <f>SP_SUL!BH97</f>
        <v>2</v>
      </c>
      <c r="P99" s="91"/>
      <c r="Q99" s="146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5">
        <f>IF(SP_SUL!K98="","*",SP_SUL!K98)</f>
        <v>95.5</v>
      </c>
      <c r="I100" s="133">
        <f>IF(SP_SUL!O98="","*",SP_SUL!O98)</f>
        <v>0.41666666666666669</v>
      </c>
      <c r="J100" s="133">
        <f>IF(SP_SUL!P98="","*",SP_SUL!P98)</f>
        <v>6.25E-2</v>
      </c>
      <c r="K100" s="142" t="str">
        <f>IF(SP_SUL!AK98="","*",SP_SUL!AK98)</f>
        <v>K96K952</v>
      </c>
      <c r="L100" s="142" t="str">
        <f>IF(SP_SUL!AM98="","*",SP_SUL!AM98)</f>
        <v>069-ZEZV</v>
      </c>
      <c r="M100" s="142">
        <f>IF(SP_SUL!AP98="","*",SP_SUL!AP98)</f>
        <v>68.3</v>
      </c>
      <c r="N100" s="142" t="str">
        <f>IF(SP_SUL!AM98="","*",SP_SUL!AM98)</f>
        <v>069-ZEZV</v>
      </c>
      <c r="O100" s="175">
        <f>SP_SUL!BH98</f>
        <v>2</v>
      </c>
      <c r="P100" s="91"/>
      <c r="Q100" s="146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5">
        <f>IF(SP_SUL!K99="","*",SP_SUL!K99)</f>
        <v>103.3</v>
      </c>
      <c r="I101" s="133">
        <f>IF(SP_SUL!O99="","*",SP_SUL!O99)</f>
        <v>0.45833333333333331</v>
      </c>
      <c r="J101" s="133">
        <f>IF(SP_SUL!P99="","*",SP_SUL!P99)</f>
        <v>8.3333333333333329E-2</v>
      </c>
      <c r="K101" s="142" t="str">
        <f>IF(SP_SUL!AK99="","*",SP_SUL!AK99)</f>
        <v>ZGP2</v>
      </c>
      <c r="L101" s="142" t="str">
        <f>IF(SP_SUL!AM99="","*",SP_SUL!AM99)</f>
        <v>ZGP</v>
      </c>
      <c r="M101" s="142">
        <f>IF(SP_SUL!AP99="","*",SP_SUL!AP99)</f>
        <v>103.3</v>
      </c>
      <c r="N101" s="142" t="str">
        <f>IF(SP_SUL!AM99="","*",SP_SUL!AM99)</f>
        <v>ZGP</v>
      </c>
      <c r="O101" s="175">
        <f>SP_SUL!BH99</f>
        <v>0</v>
      </c>
      <c r="P101" s="91"/>
      <c r="Q101" s="146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5">
        <f>IF(SP_SUL!K101="","*",SP_SUL!K101)</f>
        <v>105.5</v>
      </c>
      <c r="I103" s="133">
        <f>IF(SP_SUL!O101="","*",SP_SUL!O101)</f>
        <v>0.3125</v>
      </c>
      <c r="J103" s="133">
        <f>IF(SP_SUL!P101="","*",SP_SUL!P101)</f>
        <v>4.1666666666666664E-2</v>
      </c>
      <c r="K103" s="142" t="str">
        <f>IF(SP_SUL!AK101="","*",SP_SUL!AK101)</f>
        <v>ZPT1051</v>
      </c>
      <c r="L103" s="142" t="str">
        <f>IF(SP_SUL!AM101="","*",SP_SUL!AM101)</f>
        <v>ZPT-ZEM</v>
      </c>
      <c r="M103" s="142">
        <f>IF(SP_SUL!AP101="","*",SP_SUL!AP101)</f>
        <v>105.5</v>
      </c>
      <c r="N103" s="142" t="str">
        <f>IF(SP_SUL!AM101="","*",SP_SUL!AM101)</f>
        <v>ZPT-ZEM</v>
      </c>
      <c r="O103" s="175">
        <f>SP_SUL!BH101</f>
        <v>2</v>
      </c>
      <c r="P103" s="91"/>
      <c r="Q103" s="146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5">
        <f>IF(SP_SUL!K103="","*",SP_SUL!K103)</f>
        <v>114.3</v>
      </c>
      <c r="I105" s="133">
        <f>IF(SP_SUL!O103="","*",SP_SUL!O103)</f>
        <v>0.35416666666666669</v>
      </c>
      <c r="J105" s="133">
        <f>IF(SP_SUL!P103="","*",SP_SUL!P103)</f>
        <v>8.3333333333333329E-2</v>
      </c>
      <c r="K105" s="142" t="str">
        <f>IF(SP_SUL!AK103="","*",SP_SUL!AK103)</f>
        <v>109ZPT2</v>
      </c>
      <c r="L105" s="142" t="str">
        <f>IF(SP_SUL!AM103="","*",SP_SUL!AM103)</f>
        <v>ZGM1</v>
      </c>
      <c r="M105" s="142">
        <f>IF(SP_SUL!AP103="","*",SP_SUL!AP103)</f>
        <v>114.3</v>
      </c>
      <c r="N105" s="142" t="str">
        <f>IF(SP_SUL!AM103="","*",SP_SUL!AM103)</f>
        <v>ZGM1</v>
      </c>
      <c r="O105" s="175">
        <f>SP_SUL!BH103</f>
        <v>0</v>
      </c>
      <c r="P105" s="91"/>
      <c r="Q105" s="146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5">
        <f>IF(SP_SUL!K104="","*",SP_SUL!K104)</f>
        <v>115.5</v>
      </c>
      <c r="I106" s="133">
        <f>IF(SP_SUL!O104="","*",SP_SUL!O104)</f>
        <v>0.45833333333333331</v>
      </c>
      <c r="J106" s="133">
        <f>IF(SP_SUL!P104="","*",SP_SUL!P104)</f>
        <v>8.3333333333333329E-2</v>
      </c>
      <c r="K106" s="142" t="str">
        <f>IF(SP_SUL!AK104="","*",SP_SUL!AK104)</f>
        <v>-</v>
      </c>
      <c r="L106" s="142" t="str">
        <f>IF(SP_SUL!AM104="","*",SP_SUL!AM104)</f>
        <v>ZGM-109</v>
      </c>
      <c r="M106" s="142">
        <f>IF(SP_SUL!AP104="","*",SP_SUL!AP104)</f>
        <v>115.5</v>
      </c>
      <c r="N106" s="142" t="str">
        <f>IF(SP_SUL!AM104="","*",SP_SUL!AM104)</f>
        <v>ZGM-109</v>
      </c>
      <c r="O106" s="175">
        <f>SP_SUL!BH104</f>
        <v>0</v>
      </c>
      <c r="P106" s="91"/>
      <c r="Q106" s="146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N59</v>
      </c>
      <c r="F110" s="100" t="str">
        <f>IF(SP_SUL!H108="","*",SP_SUL!H108)</f>
        <v>ZBV-3</v>
      </c>
      <c r="G110" s="100" t="str">
        <f>IF(SP_SUL!M108="","*",SP_SUL!M108)</f>
        <v>ZBV-ZYU</v>
      </c>
      <c r="H110" s="155">
        <f>IF(SP_SUL!K108="","*",SP_SUL!K108)</f>
        <v>256</v>
      </c>
      <c r="I110" s="133" t="str">
        <f>IF(SP_SUL!O108="","*",SP_SUL!O108)</f>
        <v>*</v>
      </c>
      <c r="J110" s="133">
        <f>IF(SP_SUL!P108="","*",SP_SUL!P108)</f>
        <v>4.1666666666666664E-2</v>
      </c>
      <c r="K110" s="142" t="str">
        <f>IF(SP_SUL!AK108="","*",SP_SUL!AK108)</f>
        <v>ZBV-3</v>
      </c>
      <c r="L110" s="142" t="str">
        <f>IF(SP_SUL!AM108="","*",SP_SUL!AM108)</f>
        <v>ZBV-ZYU</v>
      </c>
      <c r="M110" s="142">
        <f>IF(SP_SUL!AP108="","*",SP_SUL!AP108)</f>
        <v>256</v>
      </c>
      <c r="N110" s="142" t="str">
        <f>IF(SP_SUL!AM108="","*",SP_SUL!AM108)</f>
        <v>ZBV-ZYU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W59</v>
      </c>
      <c r="F111" s="100" t="str">
        <f>IF(SP_SUL!H109="","*",SP_SUL!H109)</f>
        <v>ZYU1</v>
      </c>
      <c r="G111" s="100" t="str">
        <f>IF(SP_SUL!M109="","*",SP_SUL!M109)</f>
        <v>ZDS-ZQB</v>
      </c>
      <c r="H111" s="155">
        <f>IF(SP_SUL!K109="","*",SP_SUL!K109)</f>
        <v>240.89</v>
      </c>
      <c r="I111" s="133">
        <f>IF(SP_SUL!O109="","*",SP_SUL!O109)</f>
        <v>0.375</v>
      </c>
      <c r="J111" s="133">
        <f>IF(SP_SUL!P109="","*",SP_SUL!P109)</f>
        <v>8.3333333333333329E-2</v>
      </c>
      <c r="K111" s="142" t="str">
        <f>IF(SP_SUL!AK109="","*",SP_SUL!AK109)</f>
        <v>ZYU1</v>
      </c>
      <c r="L111" s="142" t="str">
        <f>IF(SP_SUL!AM109="","*",SP_SUL!AM109)</f>
        <v>ZDS-ZQB</v>
      </c>
      <c r="M111" s="142">
        <f>IF(SP_SUL!AP109="","*",SP_SUL!AP109)</f>
        <v>240.89</v>
      </c>
      <c r="N111" s="142" t="str">
        <f>IF(SP_SUL!AM109="","*",SP_SUL!AM109)</f>
        <v>ZDS-ZQB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V89</v>
      </c>
      <c r="F112" s="100" t="str">
        <f>IF(SP_SUL!H110="","*",SP_SUL!H110)</f>
        <v>ZYU1</v>
      </c>
      <c r="G112" s="100" t="str">
        <f>IF(SP_SUL!M110="","*",SP_SUL!M110)</f>
        <v>ZXI-ZVK</v>
      </c>
      <c r="H112" s="155">
        <f>IF(SP_SUL!K110="","*",SP_SUL!K110)</f>
        <v>225</v>
      </c>
      <c r="I112" s="133">
        <f>IF(SP_SUL!O110="","*",SP_SUL!O110)</f>
        <v>0.39583333333333331</v>
      </c>
      <c r="J112" s="133">
        <f>IF(SP_SUL!P110="","*",SP_SUL!P110)</f>
        <v>6.25E-2</v>
      </c>
      <c r="K112" s="142" t="str">
        <f>IF(SP_SUL!AK110="","*",SP_SUL!AK110)</f>
        <v>ZYU1</v>
      </c>
      <c r="L112" s="142" t="str">
        <f>IF(SP_SUL!AM110="","*",SP_SUL!AM110)</f>
        <v>ZXI-ZVK</v>
      </c>
      <c r="M112" s="142">
        <f>IF(SP_SUL!AP110="","*",SP_SUL!AP110)</f>
        <v>225</v>
      </c>
      <c r="N112" s="142" t="str">
        <f>IF(SP_SUL!AM110="","*",SP_SUL!AM110)</f>
        <v>ZXI-ZVK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5">
        <f>IF(SP_SUL!K113="","*",SP_SUL!K113)</f>
        <v>97.843000000000004</v>
      </c>
      <c r="I115" s="133">
        <f>IF(SP_SUL!O113="","*",SP_SUL!O113)</f>
        <v>0.41666666666666669</v>
      </c>
      <c r="J115" s="133">
        <f>IF(SP_SUL!P113="","*",SP_SUL!P113)</f>
        <v>0.125</v>
      </c>
      <c r="K115" s="142" t="str">
        <f>IF(SP_SUL!AK113="","*",SP_SUL!AK113)</f>
        <v>-</v>
      </c>
      <c r="L115" s="142" t="str">
        <f>IF(SP_SUL!AM113="","*",SP_SUL!AM113)</f>
        <v>ZKW</v>
      </c>
      <c r="M115" s="142">
        <f>IF(SP_SUL!AP113="","*",SP_SUL!AP113)</f>
        <v>97.843000000000004</v>
      </c>
      <c r="N115" s="142" t="str">
        <f>IF(SP_SUL!AM113="","*",SP_SUL!AM113)</f>
        <v>ZKW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5">
        <f>IF(SP_SUL!K118="","*",SP_SUL!K118)</f>
        <v>102</v>
      </c>
      <c r="I120" s="133">
        <f>IF(SP_SUL!O118="","*",SP_SUL!O118)</f>
        <v>0.27083333333333331</v>
      </c>
      <c r="J120" s="133">
        <f>IF(SP_SUL!P118="","*",SP_SUL!P118)</f>
        <v>4.1666666666666664E-2</v>
      </c>
      <c r="K120" s="142" t="str">
        <f>IF(SP_SUL!AK118="","*",SP_SUL!AK118)</f>
        <v>102ZKW2</v>
      </c>
      <c r="L120" s="142" t="str">
        <f>IF(SP_SUL!AM118="","*",SP_SUL!AM118)</f>
        <v>ZKW-ZKE-ZKW</v>
      </c>
      <c r="M120" s="142">
        <f>IF(SP_SUL!AP118="","*",SP_SUL!AP118)</f>
        <v>102</v>
      </c>
      <c r="N120" s="142" t="str">
        <f>IF(SP_SUL!AM118="","*",SP_SUL!AM118)</f>
        <v>ZKW-ZKE-ZKW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5">
        <f>IF(SP_SUL!K119="","*",SP_SUL!K119)</f>
        <v>152.04599999999999</v>
      </c>
      <c r="I121" s="133">
        <f>IF(SP_SUL!O119="","*",SP_SUL!O119)</f>
        <v>0.33333333333333331</v>
      </c>
      <c r="J121" s="133">
        <f>IF(SP_SUL!P119="","*",SP_SUL!P119)</f>
        <v>0.33333333333333331</v>
      </c>
      <c r="K121" s="142" t="str">
        <f>IF(SP_SUL!AK119="","*",SP_SUL!AK119)</f>
        <v>-</v>
      </c>
      <c r="L121" s="142" t="str">
        <f>IF(SP_SUL!AM119="","*",SP_SUL!AM119)</f>
        <v>ZRB-ZEV</v>
      </c>
      <c r="M121" s="142">
        <f>IF(SP_SUL!AP119="","*",SP_SUL!AP119)</f>
        <v>152.04599999999999</v>
      </c>
      <c r="N121" s="142" t="str">
        <f>IF(SP_SUL!AM119="","*",SP_SUL!AM119)</f>
        <v>ZRB-ZEV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5">
        <f>IF(SP_SUL!K120="","*",SP_SUL!K120)</f>
        <v>157.5</v>
      </c>
      <c r="I122" s="133">
        <f>IF(SP_SUL!O120="","*",SP_SUL!O120)</f>
        <v>0.3125</v>
      </c>
      <c r="J122" s="133">
        <f>IF(SP_SUL!P120="","*",SP_SUL!P120)</f>
        <v>6.9444444444444447E-4</v>
      </c>
      <c r="K122" s="142" t="str">
        <f>IF(SP_SUL!AK120="","*",SP_SUL!AK120)</f>
        <v>K67ZEV2</v>
      </c>
      <c r="L122" s="142" t="str">
        <f>IF(SP_SUL!AM120="","*",SP_SUL!AM120)</f>
        <v>ZEJ-ZEV</v>
      </c>
      <c r="M122" s="142">
        <f>IF(SP_SUL!AP120="","*",SP_SUL!AP120)</f>
        <v>157.5</v>
      </c>
      <c r="N122" s="142" t="str">
        <f>IF(SP_SUL!AM120="","*",SP_SUL!AM120)</f>
        <v>ZEJ-ZEV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5">
        <f>IF(SP_SUL!K121="","*",SP_SUL!K121)</f>
        <v>156.9</v>
      </c>
      <c r="I123" s="133">
        <f>IF(SP_SUL!O121="","*",SP_SUL!O121)</f>
        <v>0.29166666666666669</v>
      </c>
      <c r="J123" s="133">
        <f>IF(SP_SUL!P121="","*",SP_SUL!P121)</f>
        <v>6.9444444444444447E-4</v>
      </c>
      <c r="K123" s="142" t="str">
        <f>IF(SP_SUL!AK121="","*",SP_SUL!AK121)</f>
        <v>ZEM1</v>
      </c>
      <c r="L123" s="142" t="str">
        <f>IF(SP_SUL!AM121="","*",SP_SUL!AM121)</f>
        <v>ZEJ-ZEV</v>
      </c>
      <c r="M123" s="142">
        <f>IF(SP_SUL!AP121="","*",SP_SUL!AP121)</f>
        <v>156.9</v>
      </c>
      <c r="N123" s="142" t="str">
        <f>IF(SP_SUL!AM121="","*",SP_SUL!AM121)</f>
        <v>ZEJ-ZEV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5">
        <f>IF(SP_SUL!K122="","*",SP_SUL!K122)</f>
        <v>153.1</v>
      </c>
      <c r="I124" s="133">
        <f>IF(SP_SUL!O122="","*",SP_SUL!O122)</f>
        <v>0.30555555555555558</v>
      </c>
      <c r="J124" s="133">
        <f>IF(SP_SUL!P122="","*",SP_SUL!P122)</f>
        <v>6.9444444444444447E-4</v>
      </c>
      <c r="K124" s="142" t="str">
        <f>IF(SP_SUL!AK122="","*",SP_SUL!AK122)</f>
        <v>ZEM1</v>
      </c>
      <c r="L124" s="142" t="str">
        <f>IF(SP_SUL!AM122="","*",SP_SUL!AM122)</f>
        <v>ZRB-ZEV</v>
      </c>
      <c r="M124" s="142">
        <f>IF(SP_SUL!AP122="","*",SP_SUL!AP122)</f>
        <v>153.1</v>
      </c>
      <c r="N124" s="142" t="str">
        <f>IF(SP_SUL!AM122="","*",SP_SUL!AM122)</f>
        <v>ZRB-ZEV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5">
        <f>IF(SP_SUL!K124="","*",SP_SUL!K124)</f>
        <v>95</v>
      </c>
      <c r="I126" s="133">
        <f>IF(SP_SUL!O124="","*",SP_SUL!O124)</f>
        <v>0.41666666666666669</v>
      </c>
      <c r="J126" s="133">
        <f>IF(SP_SUL!P124="","*",SP_SUL!P124)</f>
        <v>6.25E-2</v>
      </c>
      <c r="K126" s="142" t="str">
        <f>IF(SP_SUL!AK124="","*",SP_SUL!AK124)</f>
        <v>-</v>
      </c>
      <c r="L126" s="142" t="str">
        <f>IF(SP_SUL!AM124="","*",SP_SUL!AM124)</f>
        <v>ZWU-ZDC</v>
      </c>
      <c r="M126" s="142">
        <f>IF(SP_SUL!AP124="","*",SP_SUL!AP124)</f>
        <v>95</v>
      </c>
      <c r="N126" s="142" t="str">
        <f>IF(SP_SUL!AM124="","*",SP_SUL!AM124)</f>
        <v>ZWU-ZDC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5">
        <f>IF(SP_SUL!K125="","*",SP_SUL!K125)</f>
        <v>102</v>
      </c>
      <c r="I127" s="133">
        <f>IF(SP_SUL!O125="","*",SP_SUL!O125)</f>
        <v>0.33333333333333331</v>
      </c>
      <c r="J127" s="133">
        <f>IF(SP_SUL!P125="","*",SP_SUL!P125)</f>
        <v>0.20833333333333334</v>
      </c>
      <c r="K127" s="142" t="str">
        <f>IF(SP_SUL!AK125="","*",SP_SUL!AK125)</f>
        <v>-</v>
      </c>
      <c r="L127" s="142" t="str">
        <f>IF(SP_SUL!AM125="","*",SP_SUL!AM125)</f>
        <v>105-ZGP</v>
      </c>
      <c r="M127" s="142">
        <f>IF(SP_SUL!AP125="","*",SP_SUL!AP125)</f>
        <v>102</v>
      </c>
      <c r="N127" s="142" t="str">
        <f>IF(SP_SUL!AM125="","*",SP_SUL!AM125)</f>
        <v>105-ZGP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5">
        <f>IF(SP_SUL!K126="","*",SP_SUL!K126)</f>
        <v>103.7</v>
      </c>
      <c r="I128" s="133">
        <f>IF(SP_SUL!O126="","*",SP_SUL!O126)</f>
        <v>0.30555555555555558</v>
      </c>
      <c r="J128" s="133">
        <f>IF(SP_SUL!P126="","*",SP_SUL!P126)</f>
        <v>6.9444444444444447E-4</v>
      </c>
      <c r="K128" s="142" t="str">
        <f>IF(SP_SUL!AK126="","*",SP_SUL!AK126)</f>
        <v>ZPT1051</v>
      </c>
      <c r="L128" s="142" t="str">
        <f>IF(SP_SUL!AM126="","*",SP_SUL!AM126)</f>
        <v>105-ZGP</v>
      </c>
      <c r="M128" s="142">
        <f>IF(SP_SUL!AP126="","*",SP_SUL!AP126)</f>
        <v>103.7</v>
      </c>
      <c r="N128" s="142" t="str">
        <f>IF(SP_SUL!AM126="","*",SP_SUL!AM126)</f>
        <v>105-ZGP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5">
        <f>IF(SP_SUL!K127="","*",SP_SUL!K127)</f>
        <v>104.3</v>
      </c>
      <c r="I129" s="133">
        <f>IF(SP_SUL!O127="","*",SP_SUL!O127)</f>
        <v>0.3125</v>
      </c>
      <c r="J129" s="133">
        <f>IF(SP_SUL!P127="","*",SP_SUL!P127)</f>
        <v>6.9444444444444447E-4</v>
      </c>
      <c r="K129" s="142" t="str">
        <f>IF(SP_SUL!AK127="","*",SP_SUL!AK127)</f>
        <v>ZPT1051</v>
      </c>
      <c r="L129" s="142" t="str">
        <f>IF(SP_SUL!AM127="","*",SP_SUL!AM127)</f>
        <v>105-ZGP</v>
      </c>
      <c r="M129" s="142">
        <f>IF(SP_SUL!AP127="","*",SP_SUL!AP127)</f>
        <v>104.3</v>
      </c>
      <c r="N129" s="142" t="str">
        <f>IF(SP_SUL!AM127="","*",SP_SUL!AM127)</f>
        <v>105-ZGP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5">
        <f>IF(SP_SUL!K128="","*",SP_SUL!K128)</f>
        <v>115.5</v>
      </c>
      <c r="I130" s="133">
        <f>IF(SP_SUL!O128="","*",SP_SUL!O128)</f>
        <v>0.45833333333333331</v>
      </c>
      <c r="J130" s="133">
        <f>IF(SP_SUL!P128="","*",SP_SUL!P128)</f>
        <v>8.3333333333333329E-2</v>
      </c>
      <c r="K130" s="142" t="str">
        <f>IF(SP_SUL!AK128="","*",SP_SUL!AK128)</f>
        <v>-</v>
      </c>
      <c r="L130" s="142" t="str">
        <f>IF(SP_SUL!AM128="","*",SP_SUL!AM128)</f>
        <v>ZGM-109</v>
      </c>
      <c r="M130" s="142">
        <f>IF(SP_SUL!AP128="","*",SP_SUL!AP128)</f>
        <v>115.5</v>
      </c>
      <c r="N130" s="142" t="str">
        <f>IF(SP_SUL!AM128="","*",SP_SUL!AM128)</f>
        <v>ZGM-109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5">
        <f>IF(SP_SUL!K129="","*",SP_SUL!K129)</f>
        <v>125</v>
      </c>
      <c r="I131" s="133">
        <f>IF(SP_SUL!O129="","*",SP_SUL!O129)</f>
        <v>0.375</v>
      </c>
      <c r="J131" s="133">
        <f>IF(SP_SUL!P129="","*",SP_SUL!P129)</f>
        <v>4.1666666666666664E-2</v>
      </c>
      <c r="K131" s="142" t="str">
        <f>IF(SP_SUL!AK129="","*",SP_SUL!AK129)</f>
        <v>IAAS29</v>
      </c>
      <c r="L131" s="142" t="str">
        <f>IF(SP_SUL!AM129="","*",SP_SUL!AM129)</f>
        <v>ZPG-ZPT</v>
      </c>
      <c r="M131" s="142">
        <f>IF(SP_SUL!AP129="","*",SP_SUL!AP129)</f>
        <v>125</v>
      </c>
      <c r="N131" s="142" t="str">
        <f>IF(SP_SUL!AM129="","*",SP_SUL!AM129)</f>
        <v>ZPG-ZPT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1205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3" sqref="S301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4"/>
      <c r="B1" s="365"/>
      <c r="C1" s="366"/>
      <c r="L1" s="102"/>
      <c r="M1" s="125"/>
      <c r="N1" s="269"/>
      <c r="O1" s="269"/>
      <c r="P1" s="171"/>
      <c r="Q1" s="367" t="s">
        <v>917</v>
      </c>
      <c r="R1" s="368"/>
      <c r="U1" s="103"/>
      <c r="V1" s="369" t="s">
        <v>1206</v>
      </c>
      <c r="W1" s="369"/>
      <c r="X1" s="369"/>
      <c r="Y1" s="105"/>
    </row>
    <row r="2" spans="1:25" s="101" customFormat="1" ht="11.25" customHeight="1">
      <c r="A2" s="106" t="s">
        <v>1207</v>
      </c>
      <c r="B2" s="106" t="s">
        <v>1202</v>
      </c>
      <c r="C2" s="106" t="s">
        <v>313</v>
      </c>
      <c r="D2" s="107" t="s">
        <v>869</v>
      </c>
      <c r="E2" s="107" t="s">
        <v>870</v>
      </c>
      <c r="F2" s="107" t="s">
        <v>1201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1208</v>
      </c>
      <c r="U2" s="109" t="s">
        <v>872</v>
      </c>
      <c r="V2" s="104">
        <f ca="1">TODAY()-1</f>
        <v>45994</v>
      </c>
      <c r="W2" s="104">
        <f ca="1">V2-1</f>
        <v>45993</v>
      </c>
      <c r="X2" s="104">
        <f ca="1">W2-1</f>
        <v>45992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>
        <f ca="1">_xlfn.XLOOKUP(G4&amp;$X$2,BS_CONTROLE[CHAVE],BS_CONTROLE[Quantidade_11],"-")</f>
        <v>0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>
        <f ca="1">_xlfn.XLOOKUP(G5&amp;$X$2,BS_CONTROLE[CHAVE],BS_CONTROLE[Quantidade_11],"-")</f>
        <v>0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20</v>
      </c>
      <c r="W6" s="113">
        <f ca="1">_xlfn.XLOOKUP(G6&amp;$W$2,BS_CONTROLE[CHAVE],BS_CONTROLE[Quantidade_11],"-")</f>
        <v>0</v>
      </c>
      <c r="X6" s="113">
        <f ca="1">_xlfn.XLOOKUP(G6&amp;$X$2,BS_CONTROLE[CHAVE],BS_CONTROLE[Quantidade_11],"-")</f>
        <v>0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55</v>
      </c>
      <c r="W7" s="113">
        <f ca="1">_xlfn.XLOOKUP(G7&amp;$W$2,BS_CONTROLE[CHAVE],BS_CONTROLE[Quantidade_11],"-")</f>
        <v>0</v>
      </c>
      <c r="X7" s="113">
        <f ca="1">_xlfn.XLOOKUP(G7&amp;$X$2,BS_CONTROLE[CHAVE],BS_CONTROLE[Quantidade_11],"-")</f>
        <v>0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1</v>
      </c>
      <c r="W8" s="113">
        <f ca="1">_xlfn.XLOOKUP(G8&amp;$W$2,BS_CONTROLE[CHAVE],BS_CONTROLE[Quantidade_11],"-")</f>
        <v>0</v>
      </c>
      <c r="X8" s="113">
        <f ca="1">_xlfn.XLOOKUP(G8&amp;$X$2,BS_CONTROLE[CHAVE],BS_CONTROLE[Quantidade_11],"-")</f>
        <v>0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>
        <f ca="1">_xlfn.XLOOKUP(G11&amp;$X$2,BS_CONTROLE[CHAVE],BS_CONTROLE[Quantidade_11],"-")</f>
        <v>0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>
        <f ca="1">_xlfn.XLOOKUP(G12&amp;$X$2,BS_CONTROLE[CHAVE],BS_CONTROLE[Quantidade_11],"-")</f>
        <v>1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>
        <f ca="1">_xlfn.XLOOKUP(G13&amp;$X$2,BS_CONTROLE[CHAVE],BS_CONTROLE[Quantidade_11],"-")</f>
        <v>1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>
        <f ca="1">_xlfn.XLOOKUP(G14&amp;$X$2,BS_CONTROLE[CHAVE],BS_CONTROLE[Quantidade_11],"-")</f>
        <v>1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>
        <f ca="1">_xlfn.XLOOKUP(G15&amp;$X$2,BS_CONTROLE[CHAVE],BS_CONTROLE[Quantidade_11],"-")</f>
        <v>2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>
        <f ca="1">_xlfn.XLOOKUP(G16&amp;$W$2,BS_CONTROLE[CHAVE],BS_CONTROLE[Quantidade_11],"-")</f>
        <v>1</v>
      </c>
      <c r="X16" s="113">
        <f ca="1">_xlfn.XLOOKUP(G16&amp;$X$2,BS_CONTROLE[CHAVE],BS_CONTROLE[Quantidade_11],"-")</f>
        <v>1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0</v>
      </c>
      <c r="X17" s="113">
        <f ca="1">_xlfn.XLOOKUP(G17&amp;$X$2,BS_CONTROLE[CHAVE],BS_CONTROLE[Quantidade_11],"-")</f>
        <v>30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>
        <f ca="1">_xlfn.XLOOKUP(G18&amp;$X$2,BS_CONTROLE[CHAVE],BS_CONTROLE[Quantidade_11],"-")</f>
        <v>1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>
        <f ca="1">_xlfn.XLOOKUP(G19&amp;$X$2,BS_CONTROLE[CHAVE],BS_CONTROLE[Quantidade_11],"-")</f>
        <v>1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>
        <f ca="1">_xlfn.XLOOKUP(G20&amp;$X$2,BS_CONTROLE[CHAVE],BS_CONTROLE[Quantidade_11],"-")</f>
        <v>312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0</v>
      </c>
      <c r="W21" s="113">
        <f ca="1">_xlfn.XLOOKUP(G21&amp;$W$2,BS_CONTROLE[CHAVE],BS_CONTROLE[Quantidade_11],"-")</f>
        <v>1</v>
      </c>
      <c r="X21" s="113">
        <f ca="1">_xlfn.XLOOKUP(G21&amp;$X$2,BS_CONTROLE[CHAVE],BS_CONTROLE[Quantidade_11],"-")</f>
        <v>1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>
        <f ca="1">_xlfn.XLOOKUP(G22&amp;$X$2,BS_CONTROLE[CHAVE],BS_CONTROLE[Quantidade_11],"-")</f>
        <v>1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>
        <f ca="1">_xlfn.XLOOKUP(G23&amp;$W$2,BS_CONTROLE[CHAVE],BS_CONTROLE[Quantidade_11],"-")</f>
        <v>1</v>
      </c>
      <c r="X23" s="113">
        <f ca="1">_xlfn.XLOOKUP(G23&amp;$X$2,BS_CONTROLE[CHAVE],BS_CONTROLE[Quantidade_11],"-")</f>
        <v>1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>
        <f ca="1">_xlfn.XLOOKUP(G24&amp;$X$2,BS_CONTROLE[CHAVE],BS_CONTROLE[Quantidade_11],"-")</f>
        <v>1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>
        <f ca="1">_xlfn.XLOOKUP(G25&amp;$X$2,BS_CONTROLE[CHAVE],BS_CONTROLE[Quantidade_11],"-")</f>
        <v>0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0</v>
      </c>
      <c r="W26" s="113" t="str">
        <f ca="1">_xlfn.XLOOKUP(G26&amp;$W$2,BS_CONTROLE[CHAVE],BS_CONTROLE[Quantidade_11],"-")</f>
        <v>-</v>
      </c>
      <c r="X26" s="113">
        <f ca="1">_xlfn.XLOOKUP(G26&amp;$X$2,BS_CONTROLE[CHAVE],BS_CONTROLE[Quantidade_11],"-")</f>
        <v>1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>
        <f ca="1">_xlfn.XLOOKUP(G29&amp;$X$2,BS_CONTROLE[CHAVE],BS_CONTROLE[Quantidade_11],"-")</f>
        <v>0</v>
      </c>
    </row>
    <row r="30" spans="1:24" s="114" customFormat="1" hidden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>
        <f ca="1">_xlfn.XLOOKUP(G30&amp;$X$2,BS_CONTROLE[CHAVE],BS_CONTROLE[Quantidade_11],"-")</f>
        <v>0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20</v>
      </c>
      <c r="W31" s="113">
        <f ca="1">_xlfn.XLOOKUP(G31&amp;$W$2,BS_CONTROLE[CHAVE],BS_CONTROLE[Quantidade_11],"-")</f>
        <v>0</v>
      </c>
      <c r="X31" s="113">
        <f ca="1">_xlfn.XLOOKUP(G31&amp;$X$2,BS_CONTROLE[CHAVE],BS_CONTROLE[Quantidade_11],"-")</f>
        <v>0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55</v>
      </c>
      <c r="W32" s="113">
        <f ca="1">_xlfn.XLOOKUP(G32&amp;$W$2,BS_CONTROLE[CHAVE],BS_CONTROLE[Quantidade_11],"-")</f>
        <v>0</v>
      </c>
      <c r="X32" s="113">
        <f ca="1">_xlfn.XLOOKUP(G32&amp;$X$2,BS_CONTROLE[CHAVE],BS_CONTROLE[Quantidade_11],"-")</f>
        <v>0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1</v>
      </c>
      <c r="W33" s="113">
        <f ca="1">_xlfn.XLOOKUP(G33&amp;$W$2,BS_CONTROLE[CHAVE],BS_CONTROLE[Quantidade_11],"-")</f>
        <v>0</v>
      </c>
      <c r="X33" s="113">
        <f ca="1">_xlfn.XLOOKUP(G33&amp;$X$2,BS_CONTROLE[CHAVE],BS_CONTROLE[Quantidade_11],"-")</f>
        <v>0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>
        <f ca="1">_xlfn.XLOOKUP(G34&amp;$W$2,BS_CONTROLE[CHAVE],BS_CONTROLE[Quantidade_11],"-")</f>
        <v>0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>
        <f ca="1">_xlfn.XLOOKUP(G35&amp;$W$2,BS_CONTROLE[CHAVE],BS_CONTROLE[Quantidade_11],"-")</f>
        <v>1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 t="str">
        <f ca="1">_xlfn.XLOOKUP(G36&amp;$V$2,BS_CONTROLE[CHAVE],BS_CONTROLE[Quantidade_11],"-")</f>
        <v>-</v>
      </c>
      <c r="W36" s="113">
        <f ca="1">_xlfn.XLOOKUP(G36&amp;$W$2,BS_CONTROLE[CHAVE],BS_CONTROLE[Quantidade_11],"-")</f>
        <v>1</v>
      </c>
      <c r="X36" s="113">
        <f ca="1">_xlfn.XLOOKUP(G36&amp;$X$2,BS_CONTROLE[CHAVE],BS_CONTROLE[Quantidade_11],"-")</f>
        <v>1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>
        <f ca="1">_xlfn.XLOOKUP(G37&amp;$W$2,BS_CONTROLE[CHAVE],BS_CONTROLE[Quantidade_11],"-")</f>
        <v>1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>
        <f ca="1">_xlfn.XLOOKUP(G38&amp;$W$2,BS_CONTROLE[CHAVE],BS_CONTROLE[Quantidade_11],"-")</f>
        <v>1900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>
        <f ca="1">_xlfn.XLOOKUP(G39&amp;$W$2,BS_CONTROLE[CHAVE],BS_CONTROLE[Quantidade_11],"-")</f>
        <v>23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>
        <f ca="1">_xlfn.XLOOKUP(G40&amp;$W$2,BS_CONTROLE[CHAVE],BS_CONTROLE[Quantidade_11],"-")</f>
        <v>1800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>
        <f ca="1">_xlfn.XLOOKUP(G41&amp;$W$2,BS_CONTROLE[CHAVE],BS_CONTROLE[Quantidade_11],"-")</f>
        <v>12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312</v>
      </c>
      <c r="W43" s="113">
        <f ca="1">_xlfn.XLOOKUP(G43&amp;$W$2,BS_CONTROLE[CHAVE],BS_CONTROLE[Quantidade_11],"-")</f>
        <v>0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>
        <f ca="1">_xlfn.XLOOKUP(G44&amp;$W$2,BS_CONTROLE[CHAVE],BS_CONTROLE[Quantidade_11],"-")</f>
        <v>1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>
        <f ca="1">_xlfn.XLOOKUP(G45&amp;$X$2,BS_CONTROLE[CHAVE],BS_CONTROLE[Quantidade_11],"-")</f>
        <v>0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>
        <f ca="1">_xlfn.XLOOKUP(G46&amp;$W$2,BS_CONTROLE[CHAVE],BS_CONTROLE[Quantidade_11],"-")</f>
        <v>1</v>
      </c>
      <c r="X46" s="113">
        <f ca="1">_xlfn.XLOOKUP(G46&amp;$X$2,BS_CONTROLE[CHAVE],BS_CONTROLE[Quantidade_11],"-")</f>
        <v>1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0</v>
      </c>
      <c r="W47" s="113">
        <f ca="1">_xlfn.XLOOKUP(G47&amp;$W$2,BS_CONTROLE[CHAVE],BS_CONTROLE[Quantidade_11],"-")</f>
        <v>1</v>
      </c>
      <c r="X47" s="113">
        <f ca="1">_xlfn.XLOOKUP(G47&amp;$X$2,BS_CONTROLE[CHAVE],BS_CONTROLE[Quantidade_11],"-")</f>
        <v>1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>
        <f ca="1">_xlfn.XLOOKUP(G48&amp;$W$2,BS_CONTROLE[CHAVE],BS_CONTROLE[Quantidade_11],"-")</f>
        <v>1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0</v>
      </c>
      <c r="X49" s="113">
        <f ca="1">_xlfn.XLOOKUP(G49&amp;$X$2,BS_CONTROLE[CHAVE],BS_CONTROLE[Quantidade_11],"-")</f>
        <v>30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>
        <f ca="1">_xlfn.XLOOKUP(G50&amp;$W$2,BS_CONTROLE[CHAVE],BS_CONTROLE[Quantidade_11],"-")</f>
        <v>0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>
        <f ca="1">_xlfn.XLOOKUP(G53&amp;$V$2,BS_CONTROLE[CHAVE],BS_CONTROLE[Quantidade_11],"-")</f>
        <v>54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>
        <f ca="1">_xlfn.XLOOKUP(G54&amp;$X$2,BS_CONTROLE[CHAVE],BS_CONTROLE[Quantidade_11],"-")</f>
        <v>0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>
        <f ca="1">_xlfn.XLOOKUP(G55&amp;$X$2,BS_CONTROLE[CHAVE],BS_CONTROLE[Quantidade_11],"-")</f>
        <v>0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20</v>
      </c>
      <c r="W56" s="113">
        <f ca="1">_xlfn.XLOOKUP(G56&amp;$W$2,BS_CONTROLE[CHAVE],BS_CONTROLE[Quantidade_11],"-")</f>
        <v>0</v>
      </c>
      <c r="X56" s="113">
        <f ca="1">_xlfn.XLOOKUP(G56&amp;$X$2,BS_CONTROLE[CHAVE],BS_CONTROLE[Quantidade_11],"-")</f>
        <v>0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55</v>
      </c>
      <c r="W57" s="113">
        <f ca="1">_xlfn.XLOOKUP(G57&amp;$W$2,BS_CONTROLE[CHAVE],BS_CONTROLE[Quantidade_11],"-")</f>
        <v>0</v>
      </c>
      <c r="X57" s="113">
        <f ca="1">_xlfn.XLOOKUP(G57&amp;$X$2,BS_CONTROLE[CHAVE],BS_CONTROLE[Quantidade_11],"-")</f>
        <v>0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OUTRAS ATIVIDADES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1 BINÁRIO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1</v>
      </c>
      <c r="W58" s="113">
        <f ca="1">_xlfn.XLOOKUP(G58&amp;$W$2,BS_CONTROLE[CHAVE],BS_CONTROLE[Quantidade_11],"-")</f>
        <v>0</v>
      </c>
      <c r="X58" s="113">
        <f ca="1">_xlfn.XLOOKUP(G58&amp;$X$2,BS_CONTROLE[CHAVE],BS_CONTROLE[Quantidade_11],"-")</f>
        <v>0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>
        <f ca="1">_xlfn.XLOOKUP(G59&amp;$W$2,BS_CONTROLE[CHAVE],BS_CONTROLE[Quantidade_11],"-")</f>
        <v>0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 t="str">
        <f ca="1">_xlfn.XLOOKUP(G60&amp;$V$2,BS_CONTROLE[CHAVE],BS_CONTROLE[Quantidade_11],"-")</f>
        <v>-</v>
      </c>
      <c r="W60" s="113">
        <f ca="1">_xlfn.XLOOKUP(G60&amp;$W$2,BS_CONTROLE[CHAVE],BS_CONTROLE[Quantidade_11],"-")</f>
        <v>1</v>
      </c>
      <c r="X60" s="113">
        <f ca="1">_xlfn.XLOOKUP(G60&amp;$X$2,BS_CONTROLE[CHAVE],BS_CONTROLE[Quantidade_11],"-")</f>
        <v>1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>
        <f ca="1">_xlfn.XLOOKUP(G62&amp;$V$2,BS_CONTROLE[CHAVE],BS_CONTROLE[Quantidade_11],"-")</f>
        <v>0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>
        <f ca="1">_xlfn.XLOOKUP(G63&amp;$V$2,BS_CONTROLE[CHAVE],BS_CONTROLE[Quantidade_11],"-")</f>
        <v>0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>
        <f ca="1">_xlfn.XLOOKUP(G64&amp;$V$2,BS_CONTROLE[CHAVE],BS_CONTROLE[Quantidade_11],"-")</f>
        <v>1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>
        <f ca="1">_xlfn.XLOOKUP(G66&amp;$V$2,BS_CONTROLE[CHAVE],BS_CONTROLE[Quantidade_11],"-")</f>
        <v>0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>
        <f ca="1">_xlfn.XLOOKUP(G67&amp;$V$2,BS_CONTROLE[CHAVE],BS_CONTROLE[Quantidade_11],"-")</f>
        <v>0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0</v>
      </c>
      <c r="W68" s="113" t="str">
        <f ca="1">_xlfn.XLOOKUP(G68&amp;$W$2,BS_CONTROLE[CHAVE],BS_CONTROLE[Quantidade_11],"-")</f>
        <v>-</v>
      </c>
      <c r="X68" s="113">
        <f ca="1">_xlfn.XLOOKUP(G68&amp;$X$2,BS_CONTROLE[CHAVE],BS_CONTROLE[Quantidade_11],"-")</f>
        <v>1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>
        <f ca="1">_xlfn.XLOOKUP(G70&amp;$W$2,BS_CONTROLE[CHAVE],BS_CONTROLE[Quantidade_11],"-")</f>
        <v>1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4.1666666666666664E-2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312</v>
      </c>
      <c r="W71" s="113">
        <f ca="1">_xlfn.XLOOKUP(G71&amp;$W$2,BS_CONTROLE[CHAVE],BS_CONTROLE[Quantidade_11],"-")</f>
        <v>0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0</v>
      </c>
      <c r="W72" s="113">
        <f ca="1">_xlfn.XLOOKUP(G72&amp;$W$2,BS_CONTROLE[CHAVE],BS_CONTROLE[Quantidade_11],"-")</f>
        <v>1</v>
      </c>
      <c r="X72" s="113">
        <f ca="1">_xlfn.XLOOKUP(G72&amp;$X$2,BS_CONTROLE[CHAVE],BS_CONTROLE[Quantidade_11],"-")</f>
        <v>1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>
        <f ca="1">_xlfn.XLOOKUP(G73&amp;$X$2,BS_CONTROLE[CHAVE],BS_CONTROLE[Quantidade_11],"-")</f>
        <v>0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>
        <f ca="1">_xlfn.XLOOKUP(G74&amp;$W$2,BS_CONTROLE[CHAVE],BS_CONTROLE[Quantidade_11],"-")</f>
        <v>0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0</v>
      </c>
      <c r="X75" s="113">
        <f ca="1">_xlfn.XLOOKUP(G75&amp;$X$2,BS_CONTROLE[CHAVE],BS_CONTROLE[Quantidade_11],"-")</f>
        <v>30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*</v>
      </c>
      <c r="L77" s="111" t="str">
        <f>IF(SP_SUL!N79="","*",SP_SUL!N79)</f>
        <v>*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*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OPORTUNIDADE</v>
      </c>
      <c r="B78" s="110" t="str">
        <f>IF(SP_SUL!X80="","*",SP_SUL!X80)</f>
        <v>Oportunidade</v>
      </c>
      <c r="C78" s="110" t="str">
        <f>IF(SP_SUL!Z80="","*",SP_SUL!Z80)</f>
        <v>P4</v>
      </c>
      <c r="D78" s="111" t="str">
        <f>IF(SP_SUL!S80="","*",SP_SUL!S80)</f>
        <v>SP SUL</v>
      </c>
      <c r="E78" s="111" t="str">
        <f>IF(SP_SUL!T80="","*",SP_SUL!T80)</f>
        <v>ZBV-ZKE</v>
      </c>
      <c r="F78" s="111">
        <f>IF(SP_SUL!B80="","*",SP_SUL!B80)</f>
        <v>45995</v>
      </c>
      <c r="G78" s="111" t="str">
        <f>IF(SP_SUL!D80="","*",SP_SUL!D80)</f>
        <v>W59</v>
      </c>
      <c r="H78" s="111" t="str">
        <f>IF(SP_SUL!F80="","*",SP_SUL!F80)</f>
        <v>OUTRAS ATIVIDADES</v>
      </c>
      <c r="I78" s="111" t="str">
        <f>IF(SP_SUL!H80="","*",SP_SUL!H80)</f>
        <v>ZYU1</v>
      </c>
      <c r="J78" s="111" t="str">
        <f>IF(SP_SUL!I80="","*",SP_SUL!I80)</f>
        <v>ZYU1</v>
      </c>
      <c r="K78" s="111" t="str">
        <f>IF(SP_SUL!M80="","*",SP_SUL!M80)</f>
        <v>ZDS-ZQB</v>
      </c>
      <c r="L78" s="111" t="str">
        <f>IF(SP_SUL!N80="","*",SP_SUL!N80)</f>
        <v>ZDS2481</v>
      </c>
      <c r="M78" s="112">
        <f>IF(SP_SUL!J80="","*",SP_SUL!J80)</f>
        <v>49</v>
      </c>
      <c r="N78" s="271">
        <f>IF(SP_SUL!K80="","*",SP_SUL!K80)</f>
        <v>240.89</v>
      </c>
      <c r="O78" s="271">
        <f>IF(SP_SUL!L80="","*",SP_SUL!L80)</f>
        <v>198.4</v>
      </c>
      <c r="P78" s="112"/>
      <c r="Q78" s="129">
        <f>IF(SP_SUL!O80="","*",SP_SUL!O80)</f>
        <v>0.375</v>
      </c>
      <c r="R78" s="129">
        <f>IF(SP_SUL!P80="","*",SP_SUL!P80)</f>
        <v>8.3333333333333329E-2</v>
      </c>
      <c r="S78" s="111" t="str">
        <f>IF(SP_SUL!Q80="","*",CONCATENATE(SP_SUL!Q80," ",SP_SUL!R80))</f>
        <v>1 BINÁRIO</v>
      </c>
      <c r="T78" s="111" t="str">
        <f>IF(SP_SUL!V80="","*",SP_SUL!V80)</f>
        <v>Jonas</v>
      </c>
      <c r="U78" s="111" t="str">
        <f>IF(SP_SUL!W80="","*",SP_SUL!W80)</f>
        <v>Descarga de meia chave / Locomotiva Avariada</v>
      </c>
      <c r="V78" s="113">
        <f ca="1">_xlfn.XLOOKUP(G78&amp;$V$2,BS_CONTROLE[CHAVE],BS_CONTROLE[Quantidade_11],"-")</f>
        <v>0</v>
      </c>
      <c r="W78" s="113">
        <f ca="1">_xlfn.XLOOKUP(G78&amp;$W$2,BS_CONTROLE[CHAVE],BS_CONTROLE[Quantidade_11],"-")</f>
        <v>0</v>
      </c>
      <c r="X78" s="113">
        <f ca="1">_xlfn.XLOOKUP(G78&amp;$X$2,BS_CONTROLE[CHAVE],BS_CONTROLE[Quantidade_11],"-")</f>
        <v>0</v>
      </c>
    </row>
    <row r="79" spans="1:24" s="114" customFormat="1">
      <c r="A79" s="110" t="str">
        <f>IF(SP_SUL!Y81="","*",SP_SUL!Y81)</f>
        <v>SIM</v>
      </c>
      <c r="B79" s="110" t="str">
        <f>IF(SP_SUL!X81="","*",SP_SUL!X81)</f>
        <v>Contrato</v>
      </c>
      <c r="C79" s="110" t="str">
        <f>IF(SP_SUL!Z81="","*",SP_SUL!Z81)</f>
        <v>P0</v>
      </c>
      <c r="D79" s="111" t="str">
        <f>IF(SP_SUL!S81="","*",SP_SUL!S81)</f>
        <v>SP SUL</v>
      </c>
      <c r="E79" s="111" t="str">
        <f>IF(SP_SUL!T81="","*",SP_SUL!T81)</f>
        <v>ZBV-ZKE</v>
      </c>
      <c r="F79" s="111">
        <f>IF(SP_SUL!B81="","*",SP_SUL!B81)</f>
        <v>45995</v>
      </c>
      <c r="G79" s="111" t="str">
        <f>IF(SP_SUL!D81="","*",SP_SUL!D81)</f>
        <v>V89</v>
      </c>
      <c r="H79" s="111" t="str">
        <f>IF(SP_SUL!F81="","*",SP_SUL!F81)</f>
        <v>MECANIZAÇÃO - SOCADORA</v>
      </c>
      <c r="I79" s="111" t="str">
        <f>IF(SP_SUL!H81="","*",SP_SUL!H81)</f>
        <v>ZYU1</v>
      </c>
      <c r="J79" s="111" t="str">
        <f>IF(SP_SUL!I81="","*",SP_SUL!I81)</f>
        <v>ZYU1</v>
      </c>
      <c r="K79" s="111" t="str">
        <f>IF(SP_SUL!M81="","*",SP_SUL!M81)</f>
        <v>ZXI-ZVK</v>
      </c>
      <c r="L79" s="111" t="str">
        <f>IF(SP_SUL!N81="","*",SP_SUL!N81)</f>
        <v>224ZIC1</v>
      </c>
      <c r="M79" s="112">
        <f>IF(SP_SUL!J81="","*",SP_SUL!J81)</f>
        <v>49</v>
      </c>
      <c r="N79" s="271">
        <f>IF(SP_SUL!K81="","*",SP_SUL!K81)</f>
        <v>225</v>
      </c>
      <c r="O79" s="271">
        <f>IF(SP_SUL!L81="","*",SP_SUL!L81)</f>
        <v>224</v>
      </c>
      <c r="P79" s="112"/>
      <c r="Q79" s="129">
        <f>IF(SP_SUL!O81="","*",SP_SUL!O81)</f>
        <v>0.39583333333333331</v>
      </c>
      <c r="R79" s="129">
        <f>IF(SP_SUL!P81="","*",SP_SUL!P81)</f>
        <v>8.3333333333333329E-2</v>
      </c>
      <c r="S79" s="111" t="str">
        <f>IF(SP_SUL!Q81="","*",CONCATENATE(SP_SUL!Q81," ",SP_SUL!R81))</f>
        <v>480 M</v>
      </c>
      <c r="T79" s="111" t="str">
        <f>IF(SP_SUL!V81="","*",SP_SUL!V81)</f>
        <v>Saulo</v>
      </c>
      <c r="U79" s="111" t="str">
        <f>IF(SP_SUL!W81="","*",SP_SUL!W81)</f>
        <v>Serviços de socaria mecanizada</v>
      </c>
      <c r="V79" s="113">
        <f ca="1">_xlfn.XLOOKUP(G79&amp;$V$2,BS_CONTROLE[CHAVE],BS_CONTROLE[Quantidade_11],"-")</f>
        <v>0</v>
      </c>
      <c r="W79" s="113">
        <f ca="1">_xlfn.XLOOKUP(G79&amp;$W$2,BS_CONTROLE[CHAVE],BS_CONTROLE[Quantidade_11],"-")</f>
        <v>0</v>
      </c>
      <c r="X79" s="113">
        <f ca="1">_xlfn.XLOOKUP(G79&amp;$X$2,BS_CONTROLE[CHAVE],BS_CONTROLE[Quantidade_11],"-")</f>
        <v>0</v>
      </c>
    </row>
    <row r="80" spans="1:24" s="114" customFormat="1" hidden="1">
      <c r="A80" s="110" t="str">
        <f>IF(SP_SUL!Y82="","*",SP_SUL!Y82)</f>
        <v>OPORTUNIDADE</v>
      </c>
      <c r="B80" s="110" t="str">
        <f>IF(SP_SUL!X82="","*",SP_SUL!X82)</f>
        <v>Oportunidade</v>
      </c>
      <c r="C80" s="110" t="str">
        <f>IF(SP_SUL!Z82="","*",SP_SUL!Z82)</f>
        <v>P1</v>
      </c>
      <c r="D80" s="111" t="str">
        <f>IF(SP_SUL!S82="","*",SP_SUL!S82)</f>
        <v>SP SUL</v>
      </c>
      <c r="E80" s="111" t="str">
        <f>IF(SP_SUL!T82="","*",SP_SUL!T82)</f>
        <v>ZBV-ZKE</v>
      </c>
      <c r="F80" s="111">
        <f>IF(SP_SUL!B82="","*",SP_SUL!B82)</f>
        <v>45995</v>
      </c>
      <c r="G80" s="111" t="str">
        <f>IF(SP_SUL!D82="","*",SP_SUL!D82)</f>
        <v>ROGÉRIO (TP-730)</v>
      </c>
      <c r="H80" s="111" t="str">
        <f>IF(SP_SUL!F82="","*",SP_SUL!F82)</f>
        <v>PDM - SUBSTITUIÇÃO - DORMENTE</v>
      </c>
      <c r="I80" s="111" t="str">
        <f>IF(SP_SUL!H82="","*",SP_SUL!H82)</f>
        <v>-</v>
      </c>
      <c r="J80" s="111" t="str">
        <f>IF(SP_SUL!I82="","*",SP_SUL!I82)</f>
        <v>-</v>
      </c>
      <c r="K80" s="111" t="str">
        <f>IF(SP_SUL!M82="","*",SP_SUL!M82)</f>
        <v>ZYU</v>
      </c>
      <c r="L80" s="111" t="str">
        <f>IF(SP_SUL!N82="","*",SP_SUL!N82)</f>
        <v>ZYU1</v>
      </c>
      <c r="M80" s="112">
        <f>IF(SP_SUL!J82="","*",SP_SUL!J82)</f>
        <v>49</v>
      </c>
      <c r="N80" s="271">
        <f>IF(SP_SUL!K82="","*",SP_SUL!K82)</f>
        <v>203.5</v>
      </c>
      <c r="O80" s="271" t="str">
        <f>IF(SP_SUL!L82="","*",SP_SUL!L82)</f>
        <v>-</v>
      </c>
      <c r="P80" s="112"/>
      <c r="Q80" s="129">
        <f>IF(SP_SUL!O82="","*",SP_SUL!O82)</f>
        <v>0.41666666666666669</v>
      </c>
      <c r="R80" s="129">
        <f>IF(SP_SUL!P82="","*",SP_SUL!P82)</f>
        <v>6.25E-2</v>
      </c>
      <c r="S80" s="111" t="str">
        <f>IF(SP_SUL!Q82="","*",CONCATENATE(SP_SUL!Q82," ",SP_SUL!R82))</f>
        <v>30 Nº DE DORMENTES</v>
      </c>
      <c r="T80" s="111" t="str">
        <f>IF(SP_SUL!V82="","*",SP_SUL!V82)</f>
        <v>Rogério</v>
      </c>
      <c r="U80" s="111" t="str">
        <f>IF(SP_SUL!W82="","*",SP_SUL!W82)</f>
        <v>Substituição de dormentes</v>
      </c>
      <c r="V80" s="113">
        <f ca="1">_xlfn.XLOOKUP(G80&amp;$V$2,BS_CONTROLE[CHAVE],BS_CONTROLE[Quantidade_11],"-")</f>
        <v>55</v>
      </c>
      <c r="W80" s="113">
        <f ca="1">_xlfn.XLOOKUP(G80&amp;$W$2,BS_CONTROLE[CHAVE],BS_CONTROLE[Quantidade_11],"-")</f>
        <v>0</v>
      </c>
      <c r="X80" s="113">
        <f ca="1">_xlfn.XLOOKUP(G80&amp;$X$2,BS_CONTROLE[CHAVE],BS_CONTROLE[Quantidade_11],"-")</f>
        <v>0</v>
      </c>
    </row>
    <row r="81" spans="1:24" s="114" customFormat="1" hidden="1">
      <c r="A81" s="110" t="str">
        <f>IF(SP_SUL!Y83="","*",SP_SUL!Y83)</f>
        <v>OPORTUNIDADE</v>
      </c>
      <c r="B81" s="110" t="str">
        <f>IF(SP_SUL!X83="","*",SP_SUL!X83)</f>
        <v>Oportunidade</v>
      </c>
      <c r="C81" s="110" t="str">
        <f>IF(SP_SUL!Z83="","*",SP_SUL!Z83)</f>
        <v>P1</v>
      </c>
      <c r="D81" s="111" t="str">
        <f>IF(SP_SUL!S83="","*",SP_SUL!S83)</f>
        <v>SP SUL</v>
      </c>
      <c r="E81" s="111" t="str">
        <f>IF(SP_SUL!T83="","*",SP_SUL!T83)</f>
        <v>ZBV-ZKE</v>
      </c>
      <c r="F81" s="111">
        <f>IF(SP_SUL!B83="","*",SP_SUL!B83)</f>
        <v>45995</v>
      </c>
      <c r="G81" s="111" t="str">
        <f>IF(SP_SUL!D83="","*",SP_SUL!D83)</f>
        <v>EDSON (TP-780)</v>
      </c>
      <c r="H81" s="111" t="str">
        <f>IF(SP_SUL!F83="","*",SP_SUL!F83)</f>
        <v>PDM - SUBSTITUIÇÃO - DORMENTE</v>
      </c>
      <c r="I81" s="111" t="str">
        <f>IF(SP_SUL!H83="","*",SP_SUL!H83)</f>
        <v>-</v>
      </c>
      <c r="J81" s="111" t="str">
        <f>IF(SP_SUL!I83="","*",SP_SUL!I83)</f>
        <v>-</v>
      </c>
      <c r="K81" s="111" t="str">
        <f>IF(SP_SUL!M83="","*",SP_SUL!M83)</f>
        <v>ZYU</v>
      </c>
      <c r="L81" s="111" t="str">
        <f>IF(SP_SUL!N83="","*",SP_SUL!N83)</f>
        <v>ZYU1</v>
      </c>
      <c r="M81" s="112">
        <f>IF(SP_SUL!J83="","*",SP_SUL!J83)</f>
        <v>49</v>
      </c>
      <c r="N81" s="271">
        <f>IF(SP_SUL!K83="","*",SP_SUL!K83)</f>
        <v>203.5</v>
      </c>
      <c r="O81" s="271" t="str">
        <f>IF(SP_SUL!L83="","*",SP_SUL!L83)</f>
        <v>-</v>
      </c>
      <c r="P81" s="112"/>
      <c r="Q81" s="129">
        <f>IF(SP_SUL!O83="","*",SP_SUL!O83)</f>
        <v>0.41666666666666669</v>
      </c>
      <c r="R81" s="129">
        <f>IF(SP_SUL!P83="","*",SP_SUL!P83)</f>
        <v>6.25E-2</v>
      </c>
      <c r="S81" s="111" t="str">
        <f>IF(SP_SUL!Q83="","*",CONCATENATE(SP_SUL!Q83," ",SP_SUL!R83))</f>
        <v>30 Nº DE DORMENTES</v>
      </c>
      <c r="T81" s="111" t="str">
        <f>IF(SP_SUL!V83="","*",SP_SUL!V83)</f>
        <v>Edson</v>
      </c>
      <c r="U81" s="111" t="str">
        <f>IF(SP_SUL!W83="","*",SP_SUL!W83)</f>
        <v>Substituição de dormentes</v>
      </c>
      <c r="V81" s="113">
        <f ca="1">_xlfn.XLOOKUP(G81&amp;$V$2,BS_CONTROLE[CHAVE],BS_CONTROLE[Quantidade_11],"-")</f>
        <v>1</v>
      </c>
      <c r="W81" s="113">
        <f ca="1">_xlfn.XLOOKUP(G81&amp;$W$2,BS_CONTROLE[CHAVE],BS_CONTROLE[Quantidade_11],"-")</f>
        <v>0</v>
      </c>
      <c r="X81" s="113">
        <f ca="1">_xlfn.XLOOKUP(G81&amp;$X$2,BS_CONTROLE[CHAVE],BS_CONTROLE[Quantidade_11],"-")</f>
        <v>0</v>
      </c>
    </row>
    <row r="82" spans="1:24" s="114" customFormat="1" hidden="1">
      <c r="A82" s="110" t="str">
        <f>IF(SP_SUL!Y84="","*",SP_SUL!Y84)</f>
        <v>OPORTUNIDADE</v>
      </c>
      <c r="B82" s="110" t="str">
        <f>IF(SP_SUL!X84="","*",SP_SUL!X84)</f>
        <v>Oportunidade</v>
      </c>
      <c r="C82" s="110" t="str">
        <f>IF(SP_SUL!Z84="","*",SP_SUL!Z84)</f>
        <v>P2</v>
      </c>
      <c r="D82" s="111" t="str">
        <f>IF(SP_SUL!S84="","*",SP_SUL!S84)</f>
        <v>SP SUL</v>
      </c>
      <c r="E82" s="111" t="str">
        <f>IF(SP_SUL!T84="","*",SP_SUL!T84)</f>
        <v>ZBV-ZKE</v>
      </c>
      <c r="F82" s="111">
        <f>IF(SP_SUL!B84="","*",SP_SUL!B84)</f>
        <v>45995</v>
      </c>
      <c r="G82" s="111" t="str">
        <f>IF(SP_SUL!D84="","*",SP_SUL!D84)</f>
        <v>ROBSON (TP-729)</v>
      </c>
      <c r="H82" s="111" t="str">
        <f>IF(SP_SUL!F84="","*",SP_SUL!F84)</f>
        <v>LIMPEZA LASTRO</v>
      </c>
      <c r="I82" s="111" t="str">
        <f>IF(SP_SUL!H84="","*",SP_SUL!H84)</f>
        <v>-</v>
      </c>
      <c r="J82" s="111" t="str">
        <f>IF(SP_SUL!I84="","*",SP_SUL!I84)</f>
        <v>-</v>
      </c>
      <c r="K82" s="111" t="str">
        <f>IF(SP_SUL!M84="","*",SP_SUL!M84)</f>
        <v>ZFY</v>
      </c>
      <c r="L82" s="111" t="str">
        <f>IF(SP_SUL!N84="","*",SP_SUL!N84)</f>
        <v>ZFY1982</v>
      </c>
      <c r="M82" s="112">
        <f>IF(SP_SUL!J84="","*",SP_SUL!J84)</f>
        <v>56</v>
      </c>
      <c r="N82" s="271">
        <f>IF(SP_SUL!K84="","*",SP_SUL!K84)</f>
        <v>195.5</v>
      </c>
      <c r="O82" s="271" t="str">
        <f>IF(SP_SUL!L84="","*",SP_SUL!L84)</f>
        <v>-</v>
      </c>
      <c r="P82" s="112"/>
      <c r="Q82" s="129">
        <f>IF(SP_SUL!O84="","*",SP_SUL!O84)</f>
        <v>0.41666666666666669</v>
      </c>
      <c r="R82" s="129">
        <f>IF(SP_SUL!P84="","*",SP_SUL!P84)</f>
        <v>6.25E-2</v>
      </c>
      <c r="S82" s="111" t="str">
        <f>IF(SP_SUL!Q84="","*",CONCATENATE(SP_SUL!Q84," ",SP_SUL!R84))</f>
        <v>20 M</v>
      </c>
      <c r="T82" s="111" t="str">
        <f>IF(SP_SUL!V84="","*",SP_SUL!V84)</f>
        <v>Robson</v>
      </c>
      <c r="U82" s="111" t="str">
        <f>IF(SP_SUL!W84="","*",SP_SUL!W84)</f>
        <v xml:space="preserve">Limpeza de lastro 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OPORTUNIDADE</v>
      </c>
      <c r="B83" s="110" t="str">
        <f>IF(SP_SUL!X85="","*",SP_SUL!X85)</f>
        <v>Oportunidade</v>
      </c>
      <c r="C83" s="110" t="str">
        <f>IF(SP_SUL!Z85="","*",SP_SUL!Z85)</f>
        <v>P3</v>
      </c>
      <c r="D83" s="111" t="str">
        <f>IF(SP_SUL!S85="","*",SP_SUL!S85)</f>
        <v>SP SUL</v>
      </c>
      <c r="E83" s="111" t="str">
        <f>IF(SP_SUL!T85="","*",SP_SUL!T85)</f>
        <v>ZBV-ZKE</v>
      </c>
      <c r="F83" s="111">
        <f>IF(SP_SUL!B85="","*",SP_SUL!B85)</f>
        <v>45995</v>
      </c>
      <c r="G83" s="111" t="str">
        <f>IF(SP_SUL!D85="","*",SP_SUL!D85)</f>
        <v>ROBSON (TF-701)</v>
      </c>
      <c r="H83" s="111" t="str">
        <f>IF(SP_SUL!F85="","*",SP_SUL!F85)</f>
        <v>PDM - SUBSTITUIÇÃO - TRILHO</v>
      </c>
      <c r="I83" s="111" t="str">
        <f>IF(SP_SUL!H85="","*",SP_SUL!H85)</f>
        <v>-</v>
      </c>
      <c r="J83" s="111" t="str">
        <f>IF(SP_SUL!I85="","*",SP_SUL!I85)</f>
        <v>-</v>
      </c>
      <c r="K83" s="111" t="str">
        <f>IF(SP_SUL!M85="","*",SP_SUL!M85)</f>
        <v>ZPS-ZAL</v>
      </c>
      <c r="L83" s="111" t="str">
        <f>IF(SP_SUL!N85="","*",SP_SUL!N85)</f>
        <v>ZPS075</v>
      </c>
      <c r="M83" s="112">
        <f>IF(SP_SUL!J85="","*",SP_SUL!J85)</f>
        <v>61</v>
      </c>
      <c r="N83" s="271">
        <f>IF(SP_SUL!K85="","*",SP_SUL!K85)</f>
        <v>73.900000000000006</v>
      </c>
      <c r="O83" s="271" t="str">
        <f>IF(SP_SUL!L85="","*",SP_SUL!L85)</f>
        <v>-</v>
      </c>
      <c r="P83" s="112"/>
      <c r="Q83" s="129">
        <f>IF(SP_SUL!O85="","*",SP_SUL!O85)</f>
        <v>0.41666666666666669</v>
      </c>
      <c r="R83" s="129">
        <f>IF(SP_SUL!P85="","*",SP_SUL!P85)</f>
        <v>8.3333333333333329E-2</v>
      </c>
      <c r="S83" s="111" t="str">
        <f>IF(SP_SUL!Q85="","*",CONCATENATE(SP_SUL!Q85," ",SP_SUL!R85))</f>
        <v>312 M</v>
      </c>
      <c r="T83" s="111" t="str">
        <f>IF(SP_SUL!V85="","*",SP_SUL!V85)</f>
        <v>Jonas</v>
      </c>
      <c r="U83" s="111" t="str">
        <f>IF(SP_SUL!W85="","*",SP_SUL!W85)</f>
        <v>Substituição de trilho - Condicionado à temperatura</v>
      </c>
      <c r="V83" s="113">
        <f ca="1">_xlfn.XLOOKUP(G83&amp;$V$2,BS_CONTROLE[CHAVE],BS_CONTROLE[Quantidade_11],"-")</f>
        <v>0</v>
      </c>
      <c r="W83" s="113">
        <f ca="1">_xlfn.XLOOKUP(G83&amp;$W$2,BS_CONTROLE[CHAVE],BS_CONTROLE[Quantidade_11],"-")</f>
        <v>0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OPORTUNIDADE</v>
      </c>
      <c r="B85" s="110" t="str">
        <f>IF(SP_SUL!X87="","*",SP_SUL!X87)</f>
        <v>Oportunidade</v>
      </c>
      <c r="C85" s="110" t="str">
        <f>IF(SP_SUL!Z87="","*",SP_SUL!Z87)</f>
        <v>P0</v>
      </c>
      <c r="D85" s="111" t="str">
        <f>IF(SP_SUL!S87="","*",SP_SUL!S87)</f>
        <v>SP SUL</v>
      </c>
      <c r="E85" s="111" t="str">
        <f>IF(SP_SUL!T87="","*",SP_SUL!T87)</f>
        <v>ZKE-ZEV</v>
      </c>
      <c r="F85" s="111">
        <f>IF(SP_SUL!B87="","*",SP_SUL!B87)</f>
        <v>45995</v>
      </c>
      <c r="G85" s="111" t="str">
        <f>IF(SP_SUL!D87="","*",SP_SUL!D87)</f>
        <v>GEOVANIO (TF-675)</v>
      </c>
      <c r="H85" s="111" t="str">
        <f>IF(SP_SUL!F87="","*",SP_SUL!F87)</f>
        <v>PDM - SUBSTITUIÇÃO - TRILHO</v>
      </c>
      <c r="I85" s="111" t="str">
        <f>IF(SP_SUL!H87="","*",SP_SUL!H87)</f>
        <v>K91ZWW1</v>
      </c>
      <c r="J85" s="111" t="str">
        <f>IF(SP_SUL!I87="","*",SP_SUL!I87)</f>
        <v>-</v>
      </c>
      <c r="K85" s="111" t="str">
        <f>IF(SP_SUL!M87="","*",SP_SUL!M87)</f>
        <v>ZWW-ZKW</v>
      </c>
      <c r="L85" s="111" t="str">
        <f>IF(SP_SUL!N87="","*",SP_SUL!N87)</f>
        <v>K91ZWW1</v>
      </c>
      <c r="M85" s="112">
        <f>IF(SP_SUL!J87="","*",SP_SUL!J87)</f>
        <v>48</v>
      </c>
      <c r="N85" s="271">
        <f>IF(SP_SUL!K87="","*",SP_SUL!K87)</f>
        <v>88.68</v>
      </c>
      <c r="O85" s="271" t="str">
        <f>IF(SP_SUL!L87="","*",SP_SUL!L87)</f>
        <v>-</v>
      </c>
      <c r="P85" s="112"/>
      <c r="Q85" s="129">
        <f>IF(SP_SUL!O87="","*",SP_SUL!O87)</f>
        <v>0.41666666666666669</v>
      </c>
      <c r="R85" s="129">
        <f>IF(SP_SUL!P87="","*",SP_SUL!P87)</f>
        <v>8.3333333333333329E-2</v>
      </c>
      <c r="S85" s="111" t="str">
        <f>IF(SP_SUL!Q87="","*",CONCATENATE(SP_SUL!Q87," ",SP_SUL!R87))</f>
        <v>15 M</v>
      </c>
      <c r="T85" s="111" t="str">
        <f>IF(SP_SUL!V87="","*",SP_SUL!V87)</f>
        <v>Santinelli</v>
      </c>
      <c r="U85" s="111" t="str">
        <f>IF(SP_SUL!W87="","*",SP_SUL!W87)</f>
        <v>Substituição de trilho - Condicionado à temperatura (80m de rebatimento)</v>
      </c>
      <c r="V85" s="113" t="str">
        <f ca="1">_xlfn.XLOOKUP(G85&amp;$V$2,BS_CONTROLE[CHAVE],BS_CONTROLE[Quantidade_11],"-")</f>
        <v>-</v>
      </c>
      <c r="W85" s="113">
        <f ca="1">_xlfn.XLOOKUP(G85&amp;$W$2,BS_CONTROLE[CHAVE],BS_CONTROLE[Quantidade_11],"-")</f>
        <v>12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OPORTUNIDADE</v>
      </c>
      <c r="B87" s="110" t="str">
        <f>IF(SP_SUL!X89="","*",SP_SUL!X89)</f>
        <v>Oportunidade</v>
      </c>
      <c r="C87" s="110" t="str">
        <f>IF(SP_SUL!Z89="","*",SP_SUL!Z89)</f>
        <v>P1</v>
      </c>
      <c r="D87" s="111" t="str">
        <f>IF(SP_SUL!S89="","*",SP_SUL!S89)</f>
        <v>SP SUL</v>
      </c>
      <c r="E87" s="111" t="str">
        <f>IF(SP_SUL!T89="","*",SP_SUL!T89)</f>
        <v>ZKE-ZEV</v>
      </c>
      <c r="F87" s="111">
        <f>IF(SP_SUL!B89="","*",SP_SUL!B89)</f>
        <v>45995</v>
      </c>
      <c r="G87" s="111" t="str">
        <f>IF(SP_SUL!D89="","*",SP_SUL!D89)</f>
        <v>ADENILSON (TP-512)</v>
      </c>
      <c r="H87" s="111" t="str">
        <f>IF(SP_SUL!F89="","*",SP_SUL!F89)</f>
        <v>MODERNIZAÇÃO - SOLDA</v>
      </c>
      <c r="I87" s="111">
        <f>IF(SP_SUL!H89="","*",SP_SUL!H89)</f>
        <v>1231212</v>
      </c>
      <c r="J87" s="111" t="str">
        <f>IF(SP_SUL!I89="","*",SP_SUL!I89)</f>
        <v>-</v>
      </c>
      <c r="K87" s="111" t="str">
        <f>IF(SP_SUL!M89="","*",SP_SUL!M89)</f>
        <v>ZWI-ZYQ</v>
      </c>
      <c r="L87" s="111">
        <f>IF(SP_SUL!N89="","*",SP_SUL!N89)</f>
        <v>1231212</v>
      </c>
      <c r="M87" s="112">
        <f>IF(SP_SUL!J89="","*",SP_SUL!J89)</f>
        <v>55</v>
      </c>
      <c r="N87" s="271">
        <f>IF(SP_SUL!K89="","*",SP_SUL!K89)</f>
        <v>122.196</v>
      </c>
      <c r="O87" s="271" t="str">
        <f>IF(SP_SUL!L89="","*",SP_SUL!L89)</f>
        <v>-</v>
      </c>
      <c r="P87" s="112"/>
      <c r="Q87" s="129">
        <f>IF(SP_SUL!O89="","*",SP_SUL!O89)</f>
        <v>0.375</v>
      </c>
      <c r="R87" s="129">
        <f>IF(SP_SUL!P89="","*",SP_SUL!P89)</f>
        <v>7.6388888888888895E-2</v>
      </c>
      <c r="S87" s="111" t="str">
        <f>IF(SP_SUL!Q89="","*",CONCATENATE(SP_SUL!Q89," ",SP_SUL!R89))</f>
        <v>1 Nº DE SOLDA</v>
      </c>
      <c r="T87" s="111" t="str">
        <f>IF(SP_SUL!V89="","*",SP_SUL!V89)</f>
        <v>Alison</v>
      </c>
      <c r="U87" s="111" t="str">
        <f>IF(SP_SUL!W89="","*",SP_SUL!W89)</f>
        <v>Execução de soldas - Condicionado à temperatura</v>
      </c>
      <c r="V87" s="113">
        <f ca="1">_xlfn.XLOOKUP(G87&amp;$V$2,BS_CONTROLE[CHAVE],BS_CONTROLE[Quantidade_11],"-")</f>
        <v>0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OPORTUNIDADE</v>
      </c>
      <c r="B88" s="110" t="str">
        <f>IF(SP_SUL!X90="","*",SP_SUL!X90)</f>
        <v>Oportunidade</v>
      </c>
      <c r="C88" s="110" t="str">
        <f>IF(SP_SUL!Z90="","*",SP_SUL!Z90)</f>
        <v>P1</v>
      </c>
      <c r="D88" s="111" t="str">
        <f>IF(SP_SUL!S90="","*",SP_SUL!S90)</f>
        <v>SP SUL</v>
      </c>
      <c r="E88" s="111" t="str">
        <f>IF(SP_SUL!T90="","*",SP_SUL!T90)</f>
        <v>ZKE-ZEV</v>
      </c>
      <c r="F88" s="111">
        <f>IF(SP_SUL!B90="","*",SP_SUL!B90)</f>
        <v>45995</v>
      </c>
      <c r="G88" s="111" t="str">
        <f>IF(SP_SUL!D90="","*",SP_SUL!D90)</f>
        <v>CAIQUE (TP-869)</v>
      </c>
      <c r="H88" s="111" t="str">
        <f>IF(SP_SUL!F90="","*",SP_SUL!F90)</f>
        <v>MODERNIZAÇÃO - SOLDA</v>
      </c>
      <c r="I88" s="111">
        <f>IF(SP_SUL!H90="","*",SP_SUL!H90)</f>
        <v>1231212</v>
      </c>
      <c r="J88" s="111" t="str">
        <f>IF(SP_SUL!I90="","*",SP_SUL!I90)</f>
        <v>-</v>
      </c>
      <c r="K88" s="111" t="str">
        <f>IF(SP_SUL!M90="","*",SP_SUL!M90)</f>
        <v>ZWI-ZYQ</v>
      </c>
      <c r="L88" s="111">
        <f>IF(SP_SUL!N90="","*",SP_SUL!N90)</f>
        <v>1231212</v>
      </c>
      <c r="M88" s="112">
        <f>IF(SP_SUL!J90="","*",SP_SUL!J90)</f>
        <v>55</v>
      </c>
      <c r="N88" s="271">
        <f>IF(SP_SUL!K90="","*",SP_SUL!K90)</f>
        <v>122.199</v>
      </c>
      <c r="O88" s="271" t="str">
        <f>IF(SP_SUL!L90="","*",SP_SUL!L90)</f>
        <v>-</v>
      </c>
      <c r="P88" s="112"/>
      <c r="Q88" s="129">
        <f>IF(SP_SUL!O90="","*",SP_SUL!O90)</f>
        <v>0.375</v>
      </c>
      <c r="R88" s="129">
        <f>IF(SP_SUL!P90="","*",SP_SUL!P90)</f>
        <v>7.6388888888888895E-2</v>
      </c>
      <c r="S88" s="111" t="str">
        <f>IF(SP_SUL!Q90="","*",CONCATENATE(SP_SUL!Q90," ",SP_SUL!R90))</f>
        <v>1 Nº DE SOLDA</v>
      </c>
      <c r="T88" s="111" t="str">
        <f>IF(SP_SUL!V90="","*",SP_SUL!V90)</f>
        <v>Alison</v>
      </c>
      <c r="U88" s="111" t="str">
        <f>IF(SP_SUL!W90="","*",SP_SUL!W90)</f>
        <v>Execução de soldas - Condicionado à temperatura</v>
      </c>
      <c r="V88" s="113">
        <f ca="1">_xlfn.XLOOKUP(G88&amp;$V$2,BS_CONTROLE[CHAVE],BS_CONTROLE[Quantidade_11],"-")</f>
        <v>0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OPORTUNIDADE</v>
      </c>
      <c r="B89" s="110" t="str">
        <f>IF(SP_SUL!X91="","*",SP_SUL!X91)</f>
        <v>Oportunidade</v>
      </c>
      <c r="C89" s="110" t="str">
        <f>IF(SP_SUL!Z91="","*",SP_SUL!Z91)</f>
        <v>P1</v>
      </c>
      <c r="D89" s="111" t="str">
        <f>IF(SP_SUL!S91="","*",SP_SUL!S91)</f>
        <v>SP SUL</v>
      </c>
      <c r="E89" s="111" t="str">
        <f>IF(SP_SUL!T91="","*",SP_SUL!T91)</f>
        <v>ZKE-ZEV</v>
      </c>
      <c r="F89" s="111">
        <f>IF(SP_SUL!B91="","*",SP_SUL!B91)</f>
        <v>45995</v>
      </c>
      <c r="G89" s="111" t="str">
        <f>IF(SP_SUL!D91="","*",SP_SUL!D91)</f>
        <v>MATEUS (TP-809)</v>
      </c>
      <c r="H89" s="111" t="str">
        <f>IF(SP_SUL!F91="","*",SP_SUL!F91)</f>
        <v>MODERNIZAÇÃO - SOLDA</v>
      </c>
      <c r="I89" s="111">
        <f>IF(SP_SUL!H91="","*",SP_SUL!H91)</f>
        <v>1231212</v>
      </c>
      <c r="J89" s="111" t="str">
        <f>IF(SP_SUL!I91="","*",SP_SUL!I91)</f>
        <v>-</v>
      </c>
      <c r="K89" s="111" t="str">
        <f>IF(SP_SUL!M91="","*",SP_SUL!M91)</f>
        <v>ZWI-ZYQ</v>
      </c>
      <c r="L89" s="111">
        <f>IF(SP_SUL!N91="","*",SP_SUL!N91)</f>
        <v>1231212</v>
      </c>
      <c r="M89" s="112">
        <f>IF(SP_SUL!J91="","*",SP_SUL!J91)</f>
        <v>55</v>
      </c>
      <c r="N89" s="271">
        <f>IF(SP_SUL!K91="","*",SP_SUL!K91)</f>
        <v>122.2</v>
      </c>
      <c r="O89" s="271" t="str">
        <f>IF(SP_SUL!L91="","*",SP_SUL!L91)</f>
        <v>-</v>
      </c>
      <c r="P89" s="112"/>
      <c r="Q89" s="129">
        <f>IF(SP_SUL!O91="","*",SP_SUL!O91)</f>
        <v>0.375</v>
      </c>
      <c r="R89" s="129">
        <f>IF(SP_SUL!P91="","*",SP_SUL!P91)</f>
        <v>7.6388888888888895E-2</v>
      </c>
      <c r="S89" s="111" t="str">
        <f>IF(SP_SUL!Q91="","*",CONCATENATE(SP_SUL!Q91," ",SP_SUL!R91))</f>
        <v>1 Nº DE SOLDA</v>
      </c>
      <c r="T89" s="111" t="str">
        <f>IF(SP_SUL!V91="","*",SP_SUL!V91)</f>
        <v>Alison</v>
      </c>
      <c r="U89" s="111" t="str">
        <f>IF(SP_SUL!W91="","*",SP_SUL!W91)</f>
        <v>Execução de soldas - Condicionado à temperatura</v>
      </c>
      <c r="V89" s="113">
        <f ca="1">_xlfn.XLOOKUP(G89&amp;$V$2,BS_CONTROLE[CHAVE],BS_CONTROLE[Quantidade_11],"-")</f>
        <v>0</v>
      </c>
      <c r="W89" s="113" t="str">
        <f ca="1">_xlfn.XLOOKUP(G89&amp;$W$2,BS_CONTROLE[CHAVE],BS_CONTROLE[Quantidade_11],"-")</f>
        <v>-</v>
      </c>
      <c r="X89" s="113">
        <f ca="1">_xlfn.XLOOKUP(G89&amp;$X$2,BS_CONTROLE[CHAVE],BS_CONTROLE[Quantidade_11],"-")</f>
        <v>1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OPORTUNIDADE</v>
      </c>
      <c r="B91" s="110" t="str">
        <f>IF(SP_SUL!X93="","*",SP_SUL!X93)</f>
        <v>Oportunidade</v>
      </c>
      <c r="C91" s="110" t="str">
        <f>IF(SP_SUL!Z93="","*",SP_SUL!Z93)</f>
        <v>P3</v>
      </c>
      <c r="D91" s="111" t="str">
        <f>IF(SP_SUL!S93="","*",SP_SUL!S93)</f>
        <v>SP SUL</v>
      </c>
      <c r="E91" s="111" t="str">
        <f>IF(SP_SUL!T93="","*",SP_SUL!T93)</f>
        <v>ZKE-ZEV</v>
      </c>
      <c r="F91" s="111">
        <f>IF(SP_SUL!B93="","*",SP_SUL!B93)</f>
        <v>45995</v>
      </c>
      <c r="G91" s="111" t="str">
        <f>IF(SP_SUL!D93="","*",SP_SUL!D93)</f>
        <v>N42</v>
      </c>
      <c r="H91" s="111" t="str">
        <f>IF(SP_SUL!F93="","*",SP_SUL!F93)</f>
        <v>DESLOCAMENTO</v>
      </c>
      <c r="I91" s="111" t="str">
        <f>IF(SP_SUL!H93="","*",SP_SUL!H93)</f>
        <v>ZEM1302</v>
      </c>
      <c r="J91" s="111" t="str">
        <f>IF(SP_SUL!I93="","*",SP_SUL!I93)</f>
        <v>Z3VZEV</v>
      </c>
      <c r="K91" s="111" t="str">
        <f>IF(SP_SUL!M93="","*",SP_SUL!M93)</f>
        <v>ZEM-ZEV</v>
      </c>
      <c r="L91" s="111" t="str">
        <f>IF(SP_SUL!N93="","*",SP_SUL!N93)</f>
        <v>ZEMZEV</v>
      </c>
      <c r="M91" s="112">
        <f>IF(SP_SUL!J93="","*",SP_SUL!J93)</f>
        <v>55</v>
      </c>
      <c r="N91" s="271">
        <f>IF(SP_SUL!K93="","*",SP_SUL!K93)</f>
        <v>132</v>
      </c>
      <c r="O91" s="271" t="str">
        <f>IF(SP_SUL!L93="","*",SP_SUL!L93)</f>
        <v>-</v>
      </c>
      <c r="P91" s="112"/>
      <c r="Q91" s="129">
        <f>IF(SP_SUL!O93="","*",SP_SUL!O93)</f>
        <v>0.375</v>
      </c>
      <c r="R91" s="129">
        <f>IF(SP_SUL!P93="","*",SP_SUL!P93)</f>
        <v>4.1666666666666664E-2</v>
      </c>
      <c r="S91" s="111" t="str">
        <f>IF(SP_SUL!Q93="","*",CONCATENATE(SP_SUL!Q93," ",SP_SUL!R93))</f>
        <v>1 BINÁRIO</v>
      </c>
      <c r="T91" s="111" t="str">
        <f>IF(SP_SUL!V93="","*",SP_SUL!V93)</f>
        <v>PCM Via</v>
      </c>
      <c r="U91" s="111" t="str">
        <f>IF(SP_SUL!W93="","*",SP_SUL!W93)</f>
        <v>Deslocamento locos escoteiras para E42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OPORTUNIDADE</v>
      </c>
      <c r="B92" s="110" t="str">
        <f>IF(SP_SUL!X94="","*",SP_SUL!X94)</f>
        <v>Oportunidade</v>
      </c>
      <c r="C92" s="110" t="str">
        <f>IF(SP_SUL!Z94="","*",SP_SUL!Z94)</f>
        <v>P2</v>
      </c>
      <c r="D92" s="111" t="str">
        <f>IF(SP_SUL!S94="","*",SP_SUL!S94)</f>
        <v>SP SUL</v>
      </c>
      <c r="E92" s="111" t="str">
        <f>IF(SP_SUL!T94="","*",SP_SUL!T94)</f>
        <v>ZKE-ZEV</v>
      </c>
      <c r="F92" s="111">
        <f>IF(SP_SUL!B94="","*",SP_SUL!B94)</f>
        <v>45995</v>
      </c>
      <c r="G92" s="111" t="str">
        <f>IF(SP_SUL!D94="","*",SP_SUL!D94)</f>
        <v>FRANCENILDO (TF-513)</v>
      </c>
      <c r="H92" s="111" t="str">
        <f>IF(SP_SUL!F94="","*",SP_SUL!F94)</f>
        <v>PDM - SUBSTITUIÇÃO - TRILHO</v>
      </c>
      <c r="I92" s="111" t="str">
        <f>IF(SP_SUL!H94="","*",SP_SUL!H94)</f>
        <v>ZMS1402</v>
      </c>
      <c r="J92" s="111" t="str">
        <f>IF(SP_SUL!I94="","*",SP_SUL!I94)</f>
        <v>-</v>
      </c>
      <c r="K92" s="111" t="str">
        <f>IF(SP_SUL!M94="","*",SP_SUL!M94)</f>
        <v>ZEM-ZEJ</v>
      </c>
      <c r="L92" s="111" t="str">
        <f>IF(SP_SUL!N94="","*",SP_SUL!N94)</f>
        <v>ZMS1402</v>
      </c>
      <c r="M92" s="112">
        <f>IF(SP_SUL!J94="","*",SP_SUL!J94)</f>
        <v>55</v>
      </c>
      <c r="N92" s="271">
        <f>IF(SP_SUL!K94="","*",SP_SUL!K94)</f>
        <v>140.69999999999999</v>
      </c>
      <c r="O92" s="271" t="str">
        <f>IF(SP_SUL!L94="","*",SP_SUL!L94)</f>
        <v>-</v>
      </c>
      <c r="P92" s="112"/>
      <c r="Q92" s="129">
        <f>IF(SP_SUL!O94="","*",SP_SUL!O94)</f>
        <v>0.41666666666666669</v>
      </c>
      <c r="R92" s="129">
        <f>IF(SP_SUL!P94="","*",SP_SUL!P94)</f>
        <v>6.25E-2</v>
      </c>
      <c r="S92" s="111" t="str">
        <f>IF(SP_SUL!Q94="","*",CONCATENATE(SP_SUL!Q94," ",SP_SUL!R94))</f>
        <v>18 M</v>
      </c>
      <c r="T92" s="111" t="str">
        <f>IF(SP_SUL!V94="","*",SP_SUL!V94)</f>
        <v>Onil</v>
      </c>
      <c r="U92" s="111" t="str">
        <f>IF(SP_SUL!W94="","*",SP_SUL!W94)</f>
        <v>Substituição de trilho - Condicionado à temperatura</v>
      </c>
      <c r="V92" s="113">
        <f ca="1">_xlfn.XLOOKUP(G92&amp;$V$2,BS_CONTROLE[CHAVE],BS_CONTROLE[Quantidade_11],"-")</f>
        <v>0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OPORTUNIDADE</v>
      </c>
      <c r="B94" s="110" t="str">
        <f>IF(SP_SUL!X96="","*",SP_SUL!X96)</f>
        <v>Oportunidade</v>
      </c>
      <c r="C94" s="110" t="str">
        <f>IF(SP_SUL!Z96="","*",SP_SUL!Z96)</f>
        <v>P4</v>
      </c>
      <c r="D94" s="111" t="str">
        <f>IF(SP_SUL!S96="","*",SP_SUL!S96)</f>
        <v>SP SUL</v>
      </c>
      <c r="E94" s="111" t="str">
        <f>IF(SP_SUL!T96="","*",SP_SUL!T96)</f>
        <v>ZEV-ZPT</v>
      </c>
      <c r="F94" s="111">
        <f>IF(SP_SUL!B96="","*",SP_SUL!B96)</f>
        <v>45995</v>
      </c>
      <c r="G94" s="111" t="str">
        <f>IF(SP_SUL!D96="","*",SP_SUL!D96)</f>
        <v>HUELTON (TP-725)</v>
      </c>
      <c r="H94" s="111" t="str">
        <f>IF(SP_SUL!F96="","*",SP_SUL!F96)</f>
        <v>PDM - SOLDA</v>
      </c>
      <c r="I94" s="111" t="str">
        <f>IF(SP_SUL!H96="","*",SP_SUL!H96)</f>
        <v>K69K671</v>
      </c>
      <c r="J94" s="111" t="str">
        <f>IF(SP_SUL!I96="","*",SP_SUL!I96)</f>
        <v>-</v>
      </c>
      <c r="K94" s="111" t="str">
        <f>IF(SP_SUL!M96="","*",SP_SUL!M96)</f>
        <v>069-ZEV</v>
      </c>
      <c r="L94" s="111" t="str">
        <f>IF(SP_SUL!N96="","*",SP_SUL!N96)</f>
        <v>K69K671</v>
      </c>
      <c r="M94" s="112">
        <f>IF(SP_SUL!J96="","*",SP_SUL!J96)</f>
        <v>54</v>
      </c>
      <c r="N94" s="271">
        <f>IF(SP_SUL!K96="","*",SP_SUL!K96)</f>
        <v>68.3</v>
      </c>
      <c r="O94" s="271" t="str">
        <f>IF(SP_SUL!L96="","*",SP_SUL!L96)</f>
        <v>-</v>
      </c>
      <c r="P94" s="112"/>
      <c r="Q94" s="129">
        <f>IF(SP_SUL!O96="","*",SP_SUL!O96)</f>
        <v>0.41666666666666669</v>
      </c>
      <c r="R94" s="129">
        <f>IF(SP_SUL!P96="","*",SP_SUL!P96)</f>
        <v>6.25E-2</v>
      </c>
      <c r="S94" s="111" t="str">
        <f>IF(SP_SUL!Q96="","*",CONCATENATE(SP_SUL!Q96," ",SP_SUL!R96))</f>
        <v>1 Nº DE SOLDA</v>
      </c>
      <c r="T94" s="111" t="str">
        <f>IF(SP_SUL!V96="","*",SP_SUL!V96)</f>
        <v>Huelton</v>
      </c>
      <c r="U94" s="111" t="str">
        <f>IF(SP_SUL!W96="","*",SP_SUL!W96)</f>
        <v>Execução de soldas - Condicionado à temperatura</v>
      </c>
      <c r="V94" s="113">
        <f ca="1">_xlfn.XLOOKUP(G94&amp;$V$2,BS_CONTROLE[CHAVE],BS_CONTROLE[Quantidade_11],"-")</f>
        <v>0</v>
      </c>
      <c r="W94" s="113">
        <f ca="1">_xlfn.XLOOKUP(G94&amp;$W$2,BS_CONTROLE[CHAVE],BS_CONTROLE[Quantidade_11],"-")</f>
        <v>1</v>
      </c>
      <c r="X94" s="113">
        <f ca="1">_xlfn.XLOOKUP(G94&amp;$X$2,BS_CONTROLE[CHAVE],BS_CONTROLE[Quantidade_11],"-")</f>
        <v>1</v>
      </c>
    </row>
    <row r="95" spans="1:24" s="114" customFormat="1" hidden="1">
      <c r="A95" s="110" t="str">
        <f>IF(SP_SUL!Y97="","*",SP_SUL!Y97)</f>
        <v>SIM</v>
      </c>
      <c r="B95" s="110" t="str">
        <f>IF(SP_SUL!X97="","*",SP_SUL!X97)</f>
        <v>Contrato</v>
      </c>
      <c r="C95" s="110" t="str">
        <f>IF(SP_SUL!Z97="","*",SP_SUL!Z97)</f>
        <v>P0</v>
      </c>
      <c r="D95" s="111" t="str">
        <f>IF(SP_SUL!S97="","*",SP_SUL!S97)</f>
        <v>SP SUL</v>
      </c>
      <c r="E95" s="111" t="str">
        <f>IF(SP_SUL!T97="","*",SP_SUL!T97)</f>
        <v>ZEV-ZPT</v>
      </c>
      <c r="F95" s="111">
        <f>IF(SP_SUL!B97="","*",SP_SUL!B97)</f>
        <v>45995</v>
      </c>
      <c r="G95" s="111" t="str">
        <f>IF(SP_SUL!D97="","*",SP_SUL!D97)</f>
        <v>W61</v>
      </c>
      <c r="H95" s="111" t="str">
        <f>IF(SP_SUL!F97="","*",SP_SUL!F97)</f>
        <v>DESLOCAMENTO</v>
      </c>
      <c r="I95" s="111" t="str">
        <f>IF(SP_SUL!H97="","*",SP_SUL!H97)</f>
        <v>K67ZEV1</v>
      </c>
      <c r="J95" s="111" t="str">
        <f>IF(SP_SUL!I97="","*",SP_SUL!I97)</f>
        <v>K67ZEV1</v>
      </c>
      <c r="K95" s="111" t="str">
        <f>IF(SP_SUL!M97="","*",SP_SUL!M97)</f>
        <v>ZEV-ZXW</v>
      </c>
      <c r="L95" s="111" t="str">
        <f>IF(SP_SUL!N97="","*",SP_SUL!N97)</f>
        <v>K84ZXW2</v>
      </c>
      <c r="M95" s="112">
        <f>IF(SP_SUL!J97="","*",SP_SUL!J97)</f>
        <v>92</v>
      </c>
      <c r="N95" s="271">
        <f>IF(SP_SUL!K97="","*",SP_SUL!K97)</f>
        <v>83.7</v>
      </c>
      <c r="O95" s="271" t="str">
        <f>IF(SP_SUL!L97="","*",SP_SUL!L97)</f>
        <v>-</v>
      </c>
      <c r="P95" s="112"/>
      <c r="Q95" s="129">
        <f>IF(SP_SUL!O97="","*",SP_SUL!O97)</f>
        <v>0.3125</v>
      </c>
      <c r="R95" s="129">
        <f>IF(SP_SUL!P97="","*",SP_SUL!P97)</f>
        <v>4.1666666666666664E-2</v>
      </c>
      <c r="S95" s="111" t="str">
        <f>IF(SP_SUL!Q97="","*",CONCATENATE(SP_SUL!Q97," ",SP_SUL!R97))</f>
        <v>1 BINÁRIO</v>
      </c>
      <c r="T95" s="111" t="str">
        <f>IF(SP_SUL!V97="","*",SP_SUL!V97)</f>
        <v>Moisés</v>
      </c>
      <c r="U95" s="111" t="str">
        <f>IF(SP_SUL!W97="","*",SP_SUL!W97)</f>
        <v>Deslocamento e recolhimento das TP's na serra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>
        <f ca="1">_xlfn.XLOOKUP(G95&amp;$X$2,BS_CONTROLE[CHAVE],BS_CONTROLE[Quantidade_11],"-")</f>
        <v>1</v>
      </c>
    </row>
    <row r="96" spans="1:24" s="114" customFormat="1" hidden="1">
      <c r="A96" s="110" t="str">
        <f>IF(SP_SUL!Y98="","*",SP_SUL!Y98)</f>
        <v>OPORTUNIDADE</v>
      </c>
      <c r="B96" s="110" t="str">
        <f>IF(SP_SUL!X98="","*",SP_SUL!X98)</f>
        <v>Oportunidade</v>
      </c>
      <c r="C96" s="110" t="str">
        <f>IF(SP_SUL!Z98="","*",SP_SUL!Z98)</f>
        <v>P2</v>
      </c>
      <c r="D96" s="111" t="str">
        <f>IF(SP_SUL!S98="","*",SP_SUL!S98)</f>
        <v>SP SUL</v>
      </c>
      <c r="E96" s="111" t="str">
        <f>IF(SP_SUL!T98="","*",SP_SUL!T98)</f>
        <v>ZEV-ZPT</v>
      </c>
      <c r="F96" s="111">
        <f>IF(SP_SUL!B98="","*",SP_SUL!B98)</f>
        <v>45995</v>
      </c>
      <c r="G96" s="111" t="str">
        <f>IF(SP_SUL!D98="","*",SP_SUL!D98)</f>
        <v>EDSON (TP-719)</v>
      </c>
      <c r="H96" s="111" t="str">
        <f>IF(SP_SUL!F98="","*",SP_SUL!F98)</f>
        <v>PDM - ALÍVIO DE TENSÃO</v>
      </c>
      <c r="I96" s="111" t="str">
        <f>IF(SP_SUL!H98="","*",SP_SUL!H98)</f>
        <v>K96K952</v>
      </c>
      <c r="J96" s="111" t="str">
        <f>IF(SP_SUL!I98="","*",SP_SUL!I98)</f>
        <v>-</v>
      </c>
      <c r="K96" s="111" t="str">
        <f>IF(SP_SUL!M98="","*",SP_SUL!M98)</f>
        <v>ZWU-ZDC</v>
      </c>
      <c r="L96" s="111" t="str">
        <f>IF(SP_SUL!N98="","*",SP_SUL!N98)</f>
        <v>K96K952</v>
      </c>
      <c r="M96" s="112">
        <f>IF(SP_SUL!J98="","*",SP_SUL!J98)</f>
        <v>92</v>
      </c>
      <c r="N96" s="271">
        <f>IF(SP_SUL!K98="","*",SP_SUL!K98)</f>
        <v>95.5</v>
      </c>
      <c r="O96" s="271" t="str">
        <f>IF(SP_SUL!L98="","*",SP_SUL!L98)</f>
        <v>-</v>
      </c>
      <c r="P96" s="112"/>
      <c r="Q96" s="129">
        <f>IF(SP_SUL!O98="","*",SP_SUL!O98)</f>
        <v>0.41666666666666669</v>
      </c>
      <c r="R96" s="129">
        <f>IF(SP_SUL!P98="","*",SP_SUL!P98)</f>
        <v>6.25E-2</v>
      </c>
      <c r="S96" s="111" t="str">
        <f>IF(SP_SUL!Q98="","*",CONCATENATE(SP_SUL!Q98," ",SP_SUL!R98))</f>
        <v>300 M</v>
      </c>
      <c r="T96" s="111" t="str">
        <f>IF(SP_SUL!V98="","*",SP_SUL!V98)</f>
        <v>Moisés</v>
      </c>
      <c r="U96" s="111" t="str">
        <f>IF(SP_SUL!W98="","*",SP_SUL!W98)</f>
        <v>Alívio de tensão - Condicionado à temperatura</v>
      </c>
      <c r="V96" s="113">
        <f ca="1">_xlfn.XLOOKUP(G96&amp;$V$2,BS_CONTROLE[CHAVE],BS_CONTROLE[Quantidade_11],"-")</f>
        <v>312</v>
      </c>
      <c r="W96" s="113">
        <f ca="1">_xlfn.XLOOKUP(G96&amp;$W$2,BS_CONTROLE[CHAVE],BS_CONTROLE[Quantidade_11],"-")</f>
        <v>0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OPORTUNIDADE</v>
      </c>
      <c r="B97" s="110" t="str">
        <f>IF(SP_SUL!X99="","*",SP_SUL!X99)</f>
        <v>Oportunidade</v>
      </c>
      <c r="C97" s="110" t="str">
        <f>IF(SP_SUL!Z99="","*",SP_SUL!Z99)</f>
        <v>P5</v>
      </c>
      <c r="D97" s="111" t="str">
        <f>IF(SP_SUL!S99="","*",SP_SUL!S99)</f>
        <v>SP SUL</v>
      </c>
      <c r="E97" s="111" t="str">
        <f>IF(SP_SUL!T99="","*",SP_SUL!T99)</f>
        <v>ZEV-ZPT</v>
      </c>
      <c r="F97" s="111">
        <f>IF(SP_SUL!B99="","*",SP_SUL!B99)</f>
        <v>45995</v>
      </c>
      <c r="G97" s="111" t="str">
        <f>IF(SP_SUL!D99="","*",SP_SUL!D99)</f>
        <v>LEANDRO (TP-727)</v>
      </c>
      <c r="H97" s="111" t="str">
        <f>IF(SP_SUL!F99="","*",SP_SUL!F99)</f>
        <v>PDM - SUBSTITUIÇÃO - TRILHO</v>
      </c>
      <c r="I97" s="111" t="str">
        <f>IF(SP_SUL!H99="","*",SP_SUL!H99)</f>
        <v>ZGP2</v>
      </c>
      <c r="J97" s="111" t="str">
        <f>IF(SP_SUL!I99="","*",SP_SUL!I99)</f>
        <v>-</v>
      </c>
      <c r="K97" s="111" t="str">
        <f>IF(SP_SUL!M99="","*",SP_SUL!M99)</f>
        <v>ZGP</v>
      </c>
      <c r="L97" s="111" t="str">
        <f>IF(SP_SUL!N99="","*",SP_SUL!N99)</f>
        <v>ZGP2</v>
      </c>
      <c r="M97" s="112">
        <f>IF(SP_SUL!J99="","*",SP_SUL!J99)</f>
        <v>92</v>
      </c>
      <c r="N97" s="271">
        <f>IF(SP_SUL!K99="","*",SP_SUL!K99)</f>
        <v>103.3</v>
      </c>
      <c r="O97" s="271" t="str">
        <f>IF(SP_SUL!L99="","*",SP_SUL!L99)</f>
        <v>-</v>
      </c>
      <c r="P97" s="112"/>
      <c r="Q97" s="129">
        <f>IF(SP_SUL!O99="","*",SP_SUL!O99)</f>
        <v>0.45833333333333331</v>
      </c>
      <c r="R97" s="129">
        <f>IF(SP_SUL!P99="","*",SP_SUL!P99)</f>
        <v>8.3333333333333329E-2</v>
      </c>
      <c r="S97" s="111" t="str">
        <f>IF(SP_SUL!Q99="","*",CONCATENATE(SP_SUL!Q99," ",SP_SUL!R99))</f>
        <v>300 M</v>
      </c>
      <c r="T97" s="111" t="str">
        <f>IF(SP_SUL!V99="","*",SP_SUL!V99)</f>
        <v>Moisés</v>
      </c>
      <c r="U97" s="111" t="str">
        <f>IF(SP_SUL!W99="","*",SP_SUL!W99)</f>
        <v>Substituição de trilho - Condicionado à temperatura (Local onde teve diversas ocorrências de fraturas no túnel 1)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>
        <f ca="1">_xlfn.XLOOKUP(G97&amp;$X$2,BS_CONTROLE[CHAVE],BS_CONTROLE[Quantidade_11],"-")</f>
        <v>312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SIM</v>
      </c>
      <c r="B99" s="110" t="str">
        <f>IF(SP_SUL!X101="","*",SP_SUL!X101)</f>
        <v>Contrato</v>
      </c>
      <c r="C99" s="110" t="str">
        <f>IF(SP_SUL!Z101="","*",SP_SUL!Z101)</f>
        <v>P1</v>
      </c>
      <c r="D99" s="111" t="str">
        <f>IF(SP_SUL!S101="","*",SP_SUL!S101)</f>
        <v>SP SUL</v>
      </c>
      <c r="E99" s="111" t="str">
        <f>IF(SP_SUL!T101="","*",SP_SUL!T101)</f>
        <v>ZEV-ZPT</v>
      </c>
      <c r="F99" s="111">
        <f>IF(SP_SUL!B101="","*",SP_SUL!B101)</f>
        <v>45995</v>
      </c>
      <c r="G99" s="111" t="str">
        <f>IF(SP_SUL!D101="","*",SP_SUL!D101)</f>
        <v>A84</v>
      </c>
      <c r="H99" s="111" t="str">
        <f>IF(SP_SUL!F101="","*",SP_SUL!F101)</f>
        <v>DETECÇÃO - RONDA 7 DIAS</v>
      </c>
      <c r="I99" s="111" t="str">
        <f>IF(SP_SUL!H101="","*",SP_SUL!H101)</f>
        <v>ZPT1051</v>
      </c>
      <c r="J99" s="111" t="str">
        <f>IF(SP_SUL!I101="","*",SP_SUL!I101)</f>
        <v>ZEM1</v>
      </c>
      <c r="K99" s="111" t="str">
        <f>IF(SP_SUL!M101="","*",SP_SUL!M101)</f>
        <v>ZPT-ZEM</v>
      </c>
      <c r="L99" s="111" t="str">
        <f>IF(SP_SUL!N101="","*",SP_SUL!N101)</f>
        <v>ZPTZEM</v>
      </c>
      <c r="M99" s="112">
        <f>IF(SP_SUL!J101="","*",SP_SUL!J101)</f>
        <v>54</v>
      </c>
      <c r="N99" s="271">
        <f>IF(SP_SUL!K101="","*",SP_SUL!K101)</f>
        <v>105.5</v>
      </c>
      <c r="O99" s="271" t="str">
        <f>IF(SP_SUL!L101="","*",SP_SUL!L101)</f>
        <v>-</v>
      </c>
      <c r="P99" s="112"/>
      <c r="Q99" s="129">
        <f>IF(SP_SUL!O101="","*",SP_SUL!O101)</f>
        <v>0.3125</v>
      </c>
      <c r="R99" s="129">
        <f>IF(SP_SUL!P101="","*",SP_SUL!P101)</f>
        <v>4.1666666666666664E-2</v>
      </c>
      <c r="S99" s="111" t="str">
        <f>IF(SP_SUL!Q101="","*",CONCATENATE(SP_SUL!Q101," ",SP_SUL!R101))</f>
        <v>65 KM</v>
      </c>
      <c r="T99" s="111" t="str">
        <f>IF(SP_SUL!V101="","*",SP_SUL!V101)</f>
        <v>Benedito</v>
      </c>
      <c r="U99" s="111" t="str">
        <f>IF(SP_SUL!W101="","*",SP_SUL!W101)</f>
        <v>Inspeção R7D entre ZPT-ZEM / Na oportunidade segue até ZKE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>
      <c r="A101" s="110" t="str">
        <f>IF(SP_SUL!Y103="","*",SP_SUL!Y103)</f>
        <v>OPORTUNIDADE</v>
      </c>
      <c r="B101" s="110" t="str">
        <f>IF(SP_SUL!X103="","*",SP_SUL!X103)</f>
        <v>Oportunidade</v>
      </c>
      <c r="C101" s="110" t="str">
        <f>IF(SP_SUL!Z103="","*",SP_SUL!Z103)</f>
        <v>P3</v>
      </c>
      <c r="D101" s="111" t="str">
        <f>IF(SP_SUL!S103="","*",SP_SUL!S103)</f>
        <v>SP SUL</v>
      </c>
      <c r="E101" s="111" t="str">
        <f>IF(SP_SUL!T103="","*",SP_SUL!T103)</f>
        <v>ZEV-ZPT</v>
      </c>
      <c r="F101" s="111">
        <f>IF(SP_SUL!B103="","*",SP_SUL!B103)</f>
        <v>45995</v>
      </c>
      <c r="G101" s="111" t="str">
        <f>IF(SP_SUL!D103="","*",SP_SUL!D103)</f>
        <v>V85</v>
      </c>
      <c r="H101" s="111" t="str">
        <f>IF(SP_SUL!F103="","*",SP_SUL!F103)</f>
        <v>MECANIZAÇÃO - SOCADORA</v>
      </c>
      <c r="I101" s="111" t="str">
        <f>IF(SP_SUL!H103="","*",SP_SUL!H103)</f>
        <v>109ZPT2</v>
      </c>
      <c r="J101" s="111" t="str">
        <f>IF(SP_SUL!I103="","*",SP_SUL!I103)</f>
        <v>ZPTZDR</v>
      </c>
      <c r="K101" s="111" t="str">
        <f>IF(SP_SUL!M103="","*",SP_SUL!M103)</f>
        <v>ZGM1</v>
      </c>
      <c r="L101" s="111" t="str">
        <f>IF(SP_SUL!N103="","*",SP_SUL!N103)</f>
        <v>ZGM1</v>
      </c>
      <c r="M101" s="112">
        <f>IF(SP_SUL!J103="","*",SP_SUL!J103)</f>
        <v>30</v>
      </c>
      <c r="N101" s="271">
        <f>IF(SP_SUL!K103="","*",SP_SUL!K103)</f>
        <v>114.3</v>
      </c>
      <c r="O101" s="271">
        <f>IF(SP_SUL!L103="","*",SP_SUL!L103)</f>
        <v>115</v>
      </c>
      <c r="P101" s="112"/>
      <c r="Q101" s="129">
        <f>IF(SP_SUL!O103="","*",SP_SUL!O103)</f>
        <v>0.35416666666666669</v>
      </c>
      <c r="R101" s="129">
        <f>IF(SP_SUL!P103="","*",SP_SUL!P103)</f>
        <v>8.3333333333333329E-2</v>
      </c>
      <c r="S101" s="111" t="str">
        <f>IF(SP_SUL!Q103="","*",CONCATENATE(SP_SUL!Q103," ",SP_SUL!R103))</f>
        <v>700 M</v>
      </c>
      <c r="T101" s="111" t="str">
        <f>IF(SP_SUL!V103="","*",SP_SUL!V103)</f>
        <v>Saulo</v>
      </c>
      <c r="U101" s="111" t="str">
        <f>IF(SP_SUL!W103="","*",SP_SUL!W103)</f>
        <v>Serviços de socaria mecanizada</v>
      </c>
      <c r="V101" s="113">
        <f ca="1">_xlfn.XLOOKUP(G101&amp;$V$2,BS_CONTROLE[CHAVE],BS_CONTROLE[Quantidade_11],"-")</f>
        <v>0</v>
      </c>
      <c r="W101" s="113">
        <f ca="1">_xlfn.XLOOKUP(G101&amp;$W$2,BS_CONTROLE[CHAVE],BS_CONTROLE[Quantidade_11],"-")</f>
        <v>0</v>
      </c>
      <c r="X101" s="113">
        <f ca="1">_xlfn.XLOOKUP(G101&amp;$X$2,BS_CONTROLE[CHAVE],BS_CONTROLE[Quantidade_11],"-")</f>
        <v>0</v>
      </c>
    </row>
    <row r="102" spans="1:24" s="114" customFormat="1" hidden="1">
      <c r="A102" s="110" t="str">
        <f>IF(SP_SUL!Y104="","*",SP_SUL!Y104)</f>
        <v>OPORTUNIDADE</v>
      </c>
      <c r="B102" s="110" t="str">
        <f>IF(SP_SUL!X104="","*",SP_SUL!X104)</f>
        <v>Oportunidade</v>
      </c>
      <c r="C102" s="110" t="str">
        <f>IF(SP_SUL!Z104="","*",SP_SUL!Z104)</f>
        <v>P5</v>
      </c>
      <c r="D102" s="111" t="str">
        <f>IF(SP_SUL!S104="","*",SP_SUL!S104)</f>
        <v>SP SUL</v>
      </c>
      <c r="E102" s="111" t="str">
        <f>IF(SP_SUL!T104="","*",SP_SUL!T104)</f>
        <v>ZPT-ZPG</v>
      </c>
      <c r="F102" s="111">
        <f>IF(SP_SUL!B104="","*",SP_SUL!B104)</f>
        <v>45995</v>
      </c>
      <c r="G102" s="111" t="str">
        <f>IF(SP_SUL!D104="","*",SP_SUL!D104)</f>
        <v>DIEGO (TF-42)</v>
      </c>
      <c r="H102" s="111" t="str">
        <f>IF(SP_SUL!F104="","*",SP_SUL!F104)</f>
        <v>LIMPEZA LASTRO</v>
      </c>
      <c r="I102" s="111" t="str">
        <f>IF(SP_SUL!H104="","*",SP_SUL!H104)</f>
        <v>-</v>
      </c>
      <c r="J102" s="111" t="str">
        <f>IF(SP_SUL!I104="","*",SP_SUL!I104)</f>
        <v>-</v>
      </c>
      <c r="K102" s="111" t="str">
        <f>IF(SP_SUL!M104="","*",SP_SUL!M104)</f>
        <v>ZGM-109</v>
      </c>
      <c r="L102" s="111" t="str">
        <f>IF(SP_SUL!N104="","*",SP_SUL!N104)</f>
        <v>117ZGM2</v>
      </c>
      <c r="M102" s="112">
        <f>IF(SP_SUL!J104="","*",SP_SUL!J104)</f>
        <v>53</v>
      </c>
      <c r="N102" s="271">
        <f>IF(SP_SUL!K104="","*",SP_SUL!K104)</f>
        <v>115.5</v>
      </c>
      <c r="O102" s="271" t="str">
        <f>IF(SP_SUL!L104="","*",SP_SUL!L104)</f>
        <v>-</v>
      </c>
      <c r="P102" s="112"/>
      <c r="Q102" s="129">
        <f>IF(SP_SUL!O104="","*",SP_SUL!O104)</f>
        <v>0.45833333333333331</v>
      </c>
      <c r="R102" s="129">
        <f>IF(SP_SUL!P104="","*",SP_SUL!P104)</f>
        <v>8.3333333333333329E-2</v>
      </c>
      <c r="S102" s="111" t="str">
        <f>IF(SP_SUL!Q104="","*",CONCATENATE(SP_SUL!Q104," ",SP_SUL!R104))</f>
        <v>2 M</v>
      </c>
      <c r="T102" s="111" t="str">
        <f>IF(SP_SUL!V104="","*",SP_SUL!V104)</f>
        <v>Moisés</v>
      </c>
      <c r="U102" s="111" t="str">
        <f>IF(SP_SUL!W104="","*",SP_SUL!W104)</f>
        <v xml:space="preserve">Limpeza de lastro </v>
      </c>
      <c r="V102" s="113">
        <f ca="1">_xlfn.XLOOKUP(G102&amp;$V$2,BS_CONTROLE[CHAVE],BS_CONTROLE[Quantidade_11],"-")</f>
        <v>0</v>
      </c>
      <c r="W102" s="113">
        <f ca="1">_xlfn.XLOOKUP(G102&amp;$W$2,BS_CONTROLE[CHAVE],BS_CONTROLE[Quantidade_11],"-")</f>
        <v>0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Oportunidade</v>
      </c>
      <c r="C106" s="110" t="str">
        <f>IF(SP_SUL!Z108="","*",SP_SUL!Z108)</f>
        <v>*</v>
      </c>
      <c r="D106" s="111" t="str">
        <f>IF(SP_SUL!S108="","*",SP_SUL!S108)</f>
        <v>SP SUL</v>
      </c>
      <c r="E106" s="111" t="str">
        <f>IF(SP_SUL!T108="","*",SP_SUL!T108)</f>
        <v>ZBV-ZKE</v>
      </c>
      <c r="F106" s="111">
        <f>IF(SP_SUL!B108="","*",SP_SUL!B108)</f>
        <v>45996</v>
      </c>
      <c r="G106" s="111" t="str">
        <f>IF(SP_SUL!D108="","*",SP_SUL!D108)</f>
        <v>N59</v>
      </c>
      <c r="H106" s="111" t="str">
        <f>IF(SP_SUL!F108="","*",SP_SUL!F108)</f>
        <v>DESLOCAMENTO</v>
      </c>
      <c r="I106" s="111" t="str">
        <f>IF(SP_SUL!H108="","*",SP_SUL!H108)</f>
        <v>ZBV-3</v>
      </c>
      <c r="J106" s="111" t="str">
        <f>IF(SP_SUL!I108="","*",SP_SUL!I108)</f>
        <v>ZYU-1</v>
      </c>
      <c r="K106" s="111" t="str">
        <f>IF(SP_SUL!M108="","*",SP_SUL!M108)</f>
        <v>ZBV-ZYU</v>
      </c>
      <c r="L106" s="111" t="str">
        <f>IF(SP_SUL!N108="","*",SP_SUL!N108)</f>
        <v>ZQBZBL</v>
      </c>
      <c r="M106" s="112">
        <f>IF(SP_SUL!J108="","*",SP_SUL!J108)</f>
        <v>56</v>
      </c>
      <c r="N106" s="271">
        <f>IF(SP_SUL!K108="","*",SP_SUL!K108)</f>
        <v>256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>
        <f>IF(SP_SUL!P108="","*",SP_SUL!P108)</f>
        <v>4.1666666666666664E-2</v>
      </c>
      <c r="S106" s="111" t="str">
        <f>IF(SP_SUL!Q108="","*",CONCATENATE(SP_SUL!Q108," ",SP_SUL!R108))</f>
        <v>1 BINÁRIO</v>
      </c>
      <c r="T106" s="111" t="str">
        <f>IF(SP_SUL!V108="","*",SP_SUL!V108)</f>
        <v>PCM Via</v>
      </c>
      <c r="U106" s="111" t="str">
        <f>IF(SP_SUL!W108="","*",SP_SUL!W108)</f>
        <v>Deslocamento da locomotiva 9272 de ZBV para ZYU (W59)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Oportunidade</v>
      </c>
      <c r="C107" s="110" t="str">
        <f>IF(SP_SUL!Z109="","*",SP_SUL!Z109)</f>
        <v>*</v>
      </c>
      <c r="D107" s="111" t="str">
        <f>IF(SP_SUL!S109="","*",SP_SUL!S109)</f>
        <v>SP SUL</v>
      </c>
      <c r="E107" s="111" t="str">
        <f>IF(SP_SUL!T109="","*",SP_SUL!T109)</f>
        <v>ZBV-ZKE</v>
      </c>
      <c r="F107" s="111">
        <f>IF(SP_SUL!B109="","*",SP_SUL!B109)</f>
        <v>45996</v>
      </c>
      <c r="G107" s="111" t="str">
        <f>IF(SP_SUL!D109="","*",SP_SUL!D109)</f>
        <v>W59</v>
      </c>
      <c r="H107" s="111" t="str">
        <f>IF(SP_SUL!F109="","*",SP_SUL!F109)</f>
        <v>OUTRAS ATIVIDADES</v>
      </c>
      <c r="I107" s="111" t="str">
        <f>IF(SP_SUL!H109="","*",SP_SUL!H109)</f>
        <v>ZYU1</v>
      </c>
      <c r="J107" s="111" t="str">
        <f>IF(SP_SUL!I109="","*",SP_SUL!I109)</f>
        <v>ZYU1</v>
      </c>
      <c r="K107" s="111" t="str">
        <f>IF(SP_SUL!M109="","*",SP_SUL!M109)</f>
        <v>ZDS-ZQB</v>
      </c>
      <c r="L107" s="111" t="str">
        <f>IF(SP_SUL!N109="","*",SP_SUL!N109)</f>
        <v>ZDS2481</v>
      </c>
      <c r="M107" s="112">
        <f>IF(SP_SUL!J109="","*",SP_SUL!J109)</f>
        <v>49</v>
      </c>
      <c r="N107" s="271">
        <f>IF(SP_SUL!K109="","*",SP_SUL!K109)</f>
        <v>240.89</v>
      </c>
      <c r="O107" s="271">
        <f>IF(SP_SUL!L109="","*",SP_SUL!L109)</f>
        <v>198.4</v>
      </c>
      <c r="P107" s="112"/>
      <c r="Q107" s="129">
        <f>IF(SP_SUL!O109="","*",SP_SUL!O109)</f>
        <v>0.375</v>
      </c>
      <c r="R107" s="129">
        <f>IF(SP_SUL!P109="","*",SP_SUL!P109)</f>
        <v>8.3333333333333329E-2</v>
      </c>
      <c r="S107" s="111" t="str">
        <f>IF(SP_SUL!Q109="","*",CONCATENATE(SP_SUL!Q109," ",SP_SUL!R109))</f>
        <v>1 BINÁRIO</v>
      </c>
      <c r="T107" s="111" t="str">
        <f>IF(SP_SUL!V109="","*",SP_SUL!V109)</f>
        <v>Jonas</v>
      </c>
      <c r="U107" s="111" t="str">
        <f>IF(SP_SUL!W109="","*",SP_SUL!W109)</f>
        <v>Descarga de meia chave / Locomotiva Avariada</v>
      </c>
      <c r="V107" s="113">
        <f ca="1">_xlfn.XLOOKUP(G107&amp;$V$2,BS_CONTROLE[CHAVE],BS_CONTROLE[Quantidade_11],"-")</f>
        <v>0</v>
      </c>
      <c r="W107" s="113">
        <f ca="1">_xlfn.XLOOKUP(G107&amp;$W$2,BS_CONTROLE[CHAVE],BS_CONTROLE[Quantidade_11],"-")</f>
        <v>0</v>
      </c>
      <c r="X107" s="113">
        <f ca="1">_xlfn.XLOOKUP(G107&amp;$X$2,BS_CONTROLE[CHAVE],BS_CONTROLE[Quantidade_11],"-")</f>
        <v>0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Oportunidade</v>
      </c>
      <c r="C108" s="110" t="str">
        <f>IF(SP_SUL!Z110="","*",SP_SUL!Z110)</f>
        <v>*</v>
      </c>
      <c r="D108" s="111" t="str">
        <f>IF(SP_SUL!S110="","*",SP_SUL!S110)</f>
        <v>SP SUL</v>
      </c>
      <c r="E108" s="111" t="str">
        <f>IF(SP_SUL!T110="","*",SP_SUL!T110)</f>
        <v>ZBV-ZKE</v>
      </c>
      <c r="F108" s="111">
        <f>IF(SP_SUL!B110="","*",SP_SUL!B110)</f>
        <v>45996</v>
      </c>
      <c r="G108" s="111" t="str">
        <f>IF(SP_SUL!D110="","*",SP_SUL!D110)</f>
        <v>V89</v>
      </c>
      <c r="H108" s="111" t="str">
        <f>IF(SP_SUL!F110="","*",SP_SUL!F110)</f>
        <v>MECANIZAÇÃO - SOCADORA</v>
      </c>
      <c r="I108" s="111" t="str">
        <f>IF(SP_SUL!H110="","*",SP_SUL!H110)</f>
        <v>ZYU1</v>
      </c>
      <c r="J108" s="111" t="str">
        <f>IF(SP_SUL!I110="","*",SP_SUL!I110)</f>
        <v>ZYU1</v>
      </c>
      <c r="K108" s="111" t="str">
        <f>IF(SP_SUL!M110="","*",SP_SUL!M110)</f>
        <v>ZXI-ZVK</v>
      </c>
      <c r="L108" s="111" t="str">
        <f>IF(SP_SUL!N110="","*",SP_SUL!N110)</f>
        <v>224ZIC1</v>
      </c>
      <c r="M108" s="112">
        <f>IF(SP_SUL!J110="","*",SP_SUL!J110)</f>
        <v>49</v>
      </c>
      <c r="N108" s="271">
        <f>IF(SP_SUL!K110="","*",SP_SUL!K110)</f>
        <v>225</v>
      </c>
      <c r="O108" s="271">
        <f>IF(SP_SUL!L110="","*",SP_SUL!L110)</f>
        <v>224</v>
      </c>
      <c r="P108" s="112"/>
      <c r="Q108" s="129">
        <f>IF(SP_SUL!O110="","*",SP_SUL!O110)</f>
        <v>0.39583333333333331</v>
      </c>
      <c r="R108" s="129">
        <f>IF(SP_SUL!P110="","*",SP_SUL!P110)</f>
        <v>6.25E-2</v>
      </c>
      <c r="S108" s="111" t="str">
        <f>IF(SP_SUL!Q110="","*",CONCATENATE(SP_SUL!Q110," ",SP_SUL!R110))</f>
        <v>480 M</v>
      </c>
      <c r="T108" s="111" t="str">
        <f>IF(SP_SUL!V110="","*",SP_SUL!V110)</f>
        <v>Saulo</v>
      </c>
      <c r="U108" s="111" t="str">
        <f>IF(SP_SUL!W110="","*",SP_SUL!W110)</f>
        <v>Serviços de socaria mecanizada</v>
      </c>
      <c r="V108" s="113">
        <f ca="1">_xlfn.XLOOKUP(G108&amp;$V$2,BS_CONTROLE[CHAVE],BS_CONTROLE[Quantidade_11],"-")</f>
        <v>0</v>
      </c>
      <c r="W108" s="113">
        <f ca="1">_xlfn.XLOOKUP(G108&amp;$W$2,BS_CONTROLE[CHAVE],BS_CONTROLE[Quantidade_11],"-")</f>
        <v>0</v>
      </c>
      <c r="X108" s="113">
        <f ca="1">_xlfn.XLOOKUP(G108&amp;$X$2,BS_CONTROLE[CHAVE],BS_CONTROLE[Quantidade_11],"-")</f>
        <v>0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Contrato</v>
      </c>
      <c r="C111" s="110" t="str">
        <f>IF(SP_SUL!Z113="","*",SP_SUL!Z113)</f>
        <v>*</v>
      </c>
      <c r="D111" s="111" t="str">
        <f>IF(SP_SUL!S113="","*",SP_SUL!S113)</f>
        <v>SP SUL</v>
      </c>
      <c r="E111" s="111" t="str">
        <f>IF(SP_SUL!T113="","*",SP_SUL!T113)</f>
        <v>ZKE-ZEV</v>
      </c>
      <c r="F111" s="111">
        <f>IF(SP_SUL!B113="","*",SP_SUL!B113)</f>
        <v>45996</v>
      </c>
      <c r="G111" s="111" t="str">
        <f>IF(SP_SUL!D113="","*",SP_SUL!D113)</f>
        <v>SUPER ZWW</v>
      </c>
      <c r="H111" s="111" t="str">
        <f>IF(SP_SUL!F113="","*",SP_SUL!F113)</f>
        <v>BLOCO</v>
      </c>
      <c r="I111" s="111" t="str">
        <f>IF(SP_SUL!H113="","*",SP_SUL!H113)</f>
        <v>-</v>
      </c>
      <c r="J111" s="111" t="str">
        <f>IF(SP_SUL!I113="","*",SP_SUL!I113)</f>
        <v>-</v>
      </c>
      <c r="K111" s="111" t="str">
        <f>IF(SP_SUL!M113="","*",SP_SUL!M113)</f>
        <v>ZKW</v>
      </c>
      <c r="L111" s="111" t="str">
        <f>IF(SP_SUL!N113="","*",SP_SUL!N113)</f>
        <v>ZKWZLU</v>
      </c>
      <c r="M111" s="112">
        <f>IF(SP_SUL!J113="","*",SP_SUL!J113)</f>
        <v>55</v>
      </c>
      <c r="N111" s="271">
        <f>IF(SP_SUL!K113="","*",SP_SUL!K113)</f>
        <v>97.843000000000004</v>
      </c>
      <c r="O111" s="271">
        <f>IF(SP_SUL!L113="","*",SP_SUL!L113)</f>
        <v>108.22</v>
      </c>
      <c r="P111" s="112"/>
      <c r="Q111" s="129">
        <f>IF(SP_SUL!O113="","*",SP_SUL!O113)</f>
        <v>0.41666666666666669</v>
      </c>
      <c r="R111" s="129">
        <f>IF(SP_SUL!P113="","*",SP_SUL!P113)</f>
        <v>0.125</v>
      </c>
      <c r="S111" s="111" t="str">
        <f>IF(SP_SUL!Q113="","*",CONCATENATE(SP_SUL!Q113," ",SP_SUL!R113))</f>
        <v>1 BINÁRIO</v>
      </c>
      <c r="T111" s="111" t="str">
        <f>IF(SP_SUL!V113="","*",SP_SUL!V113)</f>
        <v>Felipe</v>
      </c>
      <c r="U111" s="111" t="str">
        <f>IF(SP_SUL!W113="","*",SP_SUL!W113)</f>
        <v>Bloco Solda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>
        <f ca="1">_xlfn.XLOOKUP(G111&amp;$X$2,BS_CONTROLE[CHAVE],BS_CONTROLE[Quantidade_11],"-")</f>
        <v>1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Contrato</v>
      </c>
      <c r="C116" s="110" t="str">
        <f>IF(SP_SUL!Z118="","*",SP_SUL!Z118)</f>
        <v>*</v>
      </c>
      <c r="D116" s="111" t="str">
        <f>IF(SP_SUL!S118="","*",SP_SUL!S118)</f>
        <v>SP SUL</v>
      </c>
      <c r="E116" s="111" t="str">
        <f>IF(SP_SUL!T118="","*",SP_SUL!T118)</f>
        <v>ZKE-ZEV</v>
      </c>
      <c r="F116" s="111">
        <f>IF(SP_SUL!B118="","*",SP_SUL!B118)</f>
        <v>45996</v>
      </c>
      <c r="G116" s="111" t="str">
        <f>IF(SP_SUL!D118="","*",SP_SUL!D118)</f>
        <v>A84</v>
      </c>
      <c r="H116" s="111" t="str">
        <f>IF(SP_SUL!F118="","*",SP_SUL!F118)</f>
        <v>DETECÇÃO - RONDA 7 DIAS</v>
      </c>
      <c r="I116" s="111" t="str">
        <f>IF(SP_SUL!H118="","*",SP_SUL!H118)</f>
        <v>102ZKW2</v>
      </c>
      <c r="J116" s="111" t="str">
        <f>IF(SP_SUL!I118="","*",SP_SUL!I118)</f>
        <v>102ZKW2</v>
      </c>
      <c r="K116" s="111" t="str">
        <f>IF(SP_SUL!M118="","*",SP_SUL!M118)</f>
        <v>ZKW-ZKE-ZKW</v>
      </c>
      <c r="L116" s="111" t="str">
        <f>IF(SP_SUL!N118="","*",SP_SUL!N118)</f>
        <v>ZKWZKEZKW</v>
      </c>
      <c r="M116" s="112">
        <f>IF(SP_SUL!J118="","*",SP_SUL!J118)</f>
        <v>48</v>
      </c>
      <c r="N116" s="271">
        <f>IF(SP_SUL!K118="","*",SP_SUL!K118)</f>
        <v>102</v>
      </c>
      <c r="O116" s="271" t="str">
        <f>IF(SP_SUL!L118="","*",SP_SUL!L118)</f>
        <v>-</v>
      </c>
      <c r="P116" s="112"/>
      <c r="Q116" s="129">
        <f>IF(SP_SUL!O118="","*",SP_SUL!O118)</f>
        <v>0.27083333333333331</v>
      </c>
      <c r="R116" s="129">
        <f>IF(SP_SUL!P118="","*",SP_SUL!P118)</f>
        <v>4.1666666666666664E-2</v>
      </c>
      <c r="S116" s="111" t="str">
        <f>IF(SP_SUL!Q118="","*",CONCATENATE(SP_SUL!Q118," ",SP_SUL!R118))</f>
        <v>52 KM</v>
      </c>
      <c r="T116" s="111" t="str">
        <f>IF(SP_SUL!V118="","*",SP_SUL!V118)</f>
        <v>John / Andressa</v>
      </c>
      <c r="U116" s="111" t="str">
        <f>IF(SP_SUL!W118="","*",SP_SUL!W118)</f>
        <v>R7d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Contrato</v>
      </c>
      <c r="C117" s="110" t="str">
        <f>IF(SP_SUL!Z119="","*",SP_SUL!Z119)</f>
        <v>*</v>
      </c>
      <c r="D117" s="111" t="str">
        <f>IF(SP_SUL!S119="","*",SP_SUL!S119)</f>
        <v>SP SUL</v>
      </c>
      <c r="E117" s="111" t="str">
        <f>IF(SP_SUL!T119="","*",SP_SUL!T119)</f>
        <v>ZKE-ZEV</v>
      </c>
      <c r="F117" s="111">
        <f>IF(SP_SUL!B119="","*",SP_SUL!B119)</f>
        <v>45996</v>
      </c>
      <c r="G117" s="111" t="str">
        <f>IF(SP_SUL!D119="","*",SP_SUL!D119)</f>
        <v>MOD ZRB ZEV</v>
      </c>
      <c r="H117" s="111" t="str">
        <f>IF(SP_SUL!F119="","*",SP_SUL!F119)</f>
        <v>BLOCO</v>
      </c>
      <c r="I117" s="111" t="str">
        <f>IF(SP_SUL!H119="","*",SP_SUL!H119)</f>
        <v>-</v>
      </c>
      <c r="J117" s="111" t="str">
        <f>IF(SP_SUL!I119="","*",SP_SUL!I119)</f>
        <v>-</v>
      </c>
      <c r="K117" s="111" t="str">
        <f>IF(SP_SUL!M119="","*",SP_SUL!M119)</f>
        <v>ZRB-ZEV</v>
      </c>
      <c r="L117" s="111" t="str">
        <f>IF(SP_SUL!N119="","*",SP_SUL!N119)</f>
        <v>ZRBZEV</v>
      </c>
      <c r="M117" s="112">
        <f>IF(SP_SUL!J119="","*",SP_SUL!J119)</f>
        <v>48</v>
      </c>
      <c r="N117" s="271">
        <f>IF(SP_SUL!K119="","*",SP_SUL!K119)</f>
        <v>152.04599999999999</v>
      </c>
      <c r="O117" s="271">
        <f>IF(SP_SUL!L119="","*",SP_SUL!L119)</f>
        <v>159</v>
      </c>
      <c r="P117" s="112"/>
      <c r="Q117" s="129">
        <f>IF(SP_SUL!O119="","*",SP_SUL!O119)</f>
        <v>0.33333333333333331</v>
      </c>
      <c r="R117" s="129">
        <f>IF(SP_SUL!P119="","*",SP_SUL!P119)</f>
        <v>0.33333333333333331</v>
      </c>
      <c r="S117" s="111" t="str">
        <f>IF(SP_SUL!Q119="","*",CONCATENATE(SP_SUL!Q119," ",SP_SUL!R119))</f>
        <v>1 BINÁRIO</v>
      </c>
      <c r="T117" s="111" t="str">
        <f>IF(SP_SUL!V119="","*",SP_SUL!V119)</f>
        <v>Alison</v>
      </c>
      <c r="U117" s="111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3" t="str">
        <f ca="1">_xlfn.XLOOKUP(G117&amp;$V$2,BS_CONTROLE[CHAVE],BS_CONTROLE[Quantidade_11],"-")</f>
        <v>-</v>
      </c>
      <c r="W117" s="113">
        <f ca="1">_xlfn.XLOOKUP(G117&amp;$W$2,BS_CONTROLE[CHAVE],BS_CONTROLE[Quantidade_11],"-")</f>
        <v>1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Contrato</v>
      </c>
      <c r="C118" s="110" t="str">
        <f>IF(SP_SUL!Z120="","*",SP_SUL!Z120)</f>
        <v>*</v>
      </c>
      <c r="D118" s="111" t="str">
        <f>IF(SP_SUL!S120="","*",SP_SUL!S120)</f>
        <v>SP SUL</v>
      </c>
      <c r="E118" s="111" t="str">
        <f>IF(SP_SUL!T120="","*",SP_SUL!T120)</f>
        <v>ZKE-ZEV</v>
      </c>
      <c r="F118" s="111">
        <f>IF(SP_SUL!B120="","*",SP_SUL!B120)</f>
        <v>45996</v>
      </c>
      <c r="G118" s="111" t="str">
        <f>IF(SP_SUL!D120="","*",SP_SUL!D120)</f>
        <v>V96</v>
      </c>
      <c r="H118" s="111" t="str">
        <f>IF(SP_SUL!F120="","*",SP_SUL!F120)</f>
        <v>MODERNIZAÇÃO - SOCADORA</v>
      </c>
      <c r="I118" s="111" t="str">
        <f>IF(SP_SUL!H120="","*",SP_SUL!H120)</f>
        <v>K67ZEV2</v>
      </c>
      <c r="J118" s="111" t="str">
        <f>IF(SP_SUL!I120="","*",SP_SUL!I120)</f>
        <v>K67ZEV2</v>
      </c>
      <c r="K118" s="111" t="str">
        <f>IF(SP_SUL!M120="","*",SP_SUL!M120)</f>
        <v>ZEJ-ZEV</v>
      </c>
      <c r="L118" s="111" t="str">
        <f>IF(SP_SUL!N120="","*",SP_SUL!N120)</f>
        <v>ZEV1571</v>
      </c>
      <c r="M118" s="112">
        <f>IF(SP_SUL!J120="","*",SP_SUL!J120)</f>
        <v>48</v>
      </c>
      <c r="N118" s="271">
        <f>IF(SP_SUL!K120="","*",SP_SUL!K120)</f>
        <v>157.5</v>
      </c>
      <c r="O118" s="271" t="str">
        <f>IF(SP_SUL!L120="","*",SP_SUL!L120)</f>
        <v>-</v>
      </c>
      <c r="P118" s="112"/>
      <c r="Q118" s="129">
        <f>IF(SP_SUL!O120="","*",SP_SUL!O120)</f>
        <v>0.3125</v>
      </c>
      <c r="R118" s="129">
        <f>IF(SP_SUL!P120="","*",SP_SUL!P120)</f>
        <v>6.9444444444444447E-4</v>
      </c>
      <c r="S118" s="111" t="str">
        <f>IF(SP_SUL!Q120="","*",CONCATENATE(SP_SUL!Q120," ",SP_SUL!R120))</f>
        <v>1900 M</v>
      </c>
      <c r="T118" s="111" t="str">
        <f>IF(SP_SUL!V120="","*",SP_SUL!V120)</f>
        <v>Alison</v>
      </c>
      <c r="U118" s="111" t="str">
        <f>IF(SP_SUL!W120="","*",SP_SUL!W120)</f>
        <v>V96 solicita MC1 em K67ZEV-2 às 07h30 e circula em licença até o KM 157+500 em ZEV157-1;</v>
      </c>
      <c r="V118" s="113" t="str">
        <f ca="1">_xlfn.XLOOKUP(G118&amp;$V$2,BS_CONTROLE[CHAVE],BS_CONTROLE[Quantidade_11],"-")</f>
        <v>-</v>
      </c>
      <c r="W118" s="113">
        <f ca="1">_xlfn.XLOOKUP(G118&amp;$W$2,BS_CONTROLE[CHAVE],BS_CONTROLE[Quantidade_11],"-")</f>
        <v>1900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Contrato</v>
      </c>
      <c r="C119" s="110" t="str">
        <f>IF(SP_SUL!Z121="","*",SP_SUL!Z121)</f>
        <v>*</v>
      </c>
      <c r="D119" s="111" t="str">
        <f>IF(SP_SUL!S121="","*",SP_SUL!S121)</f>
        <v>SP SUL</v>
      </c>
      <c r="E119" s="111" t="str">
        <f>IF(SP_SUL!T121="","*",SP_SUL!T121)</f>
        <v>ZKE-ZEV</v>
      </c>
      <c r="F119" s="111">
        <f>IF(SP_SUL!B121="","*",SP_SUL!B121)</f>
        <v>45996</v>
      </c>
      <c r="G119" s="111" t="str">
        <f>IF(SP_SUL!D121="","*",SP_SUL!D121)</f>
        <v>W97</v>
      </c>
      <c r="H119" s="111" t="str">
        <f>IF(SP_SUL!F121="","*",SP_SUL!F121)</f>
        <v>MODERNIZAÇÃO - PEDRA - DESCARGA</v>
      </c>
      <c r="I119" s="111" t="str">
        <f>IF(SP_SUL!H121="","*",SP_SUL!H121)</f>
        <v>ZEM1</v>
      </c>
      <c r="J119" s="111" t="str">
        <f>IF(SP_SUL!I121="","*",SP_SUL!I121)</f>
        <v>ZEM1</v>
      </c>
      <c r="K119" s="111" t="str">
        <f>IF(SP_SUL!M121="","*",SP_SUL!M121)</f>
        <v>ZEJ-ZEV</v>
      </c>
      <c r="L119" s="111">
        <f>IF(SP_SUL!N121="","*",SP_SUL!N121)</f>
        <v>1571561</v>
      </c>
      <c r="M119" s="112">
        <f>IF(SP_SUL!J121="","*",SP_SUL!J121)</f>
        <v>48</v>
      </c>
      <c r="N119" s="271">
        <f>IF(SP_SUL!K121="","*",SP_SUL!K121)</f>
        <v>156.9</v>
      </c>
      <c r="O119" s="271" t="str">
        <f>IF(SP_SUL!L121="","*",SP_SUL!L121)</f>
        <v>-</v>
      </c>
      <c r="P119" s="112"/>
      <c r="Q119" s="129">
        <f>IF(SP_SUL!O121="","*",SP_SUL!O121)</f>
        <v>0.29166666666666669</v>
      </c>
      <c r="R119" s="129">
        <f>IF(SP_SUL!P121="","*",SP_SUL!P121)</f>
        <v>6.9444444444444447E-4</v>
      </c>
      <c r="S119" s="111" t="str">
        <f>IF(SP_SUL!Q121="","*",CONCATENATE(SP_SUL!Q121," ",SP_SUL!R121))</f>
        <v>24 VAGÕES</v>
      </c>
      <c r="T119" s="111" t="str">
        <f>IF(SP_SUL!V121="","*",SP_SUL!V121)</f>
        <v>Alison</v>
      </c>
      <c r="U119" s="111" t="str">
        <f>IF(SP_SUL!W121="","*",SP_SUL!W121)</f>
        <v>W97 solicita MC1 em ZEM-1 às 07h00 e circula em licença até o KM 156+900 em 157156-1</v>
      </c>
      <c r="V119" s="113" t="str">
        <f ca="1">_xlfn.XLOOKUP(G119&amp;$V$2,BS_CONTROLE[CHAVE],BS_CONTROLE[Quantidade_11],"-")</f>
        <v>-</v>
      </c>
      <c r="W119" s="113">
        <f ca="1">_xlfn.XLOOKUP(G119&amp;$W$2,BS_CONTROLE[CHAVE],BS_CONTROLE[Quantidade_11],"-")</f>
        <v>23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Contrato</v>
      </c>
      <c r="C120" s="110" t="str">
        <f>IF(SP_SUL!Z122="","*",SP_SUL!Z122)</f>
        <v>*</v>
      </c>
      <c r="D120" s="111" t="str">
        <f>IF(SP_SUL!S122="","*",SP_SUL!S122)</f>
        <v>SP SUL</v>
      </c>
      <c r="E120" s="111" t="str">
        <f>IF(SP_SUL!T122="","*",SP_SUL!T122)</f>
        <v>ZKE-ZEV</v>
      </c>
      <c r="F120" s="111">
        <f>IF(SP_SUL!B122="","*",SP_SUL!B122)</f>
        <v>45996</v>
      </c>
      <c r="G120" s="111" t="str">
        <f>IF(SP_SUL!D122="","*",SP_SUL!D122)</f>
        <v>W96</v>
      </c>
      <c r="H120" s="111" t="str">
        <f>IF(SP_SUL!F122="","*",SP_SUL!F122)</f>
        <v>MODERNIZAÇÃO - DORMENTE - DESCARGA</v>
      </c>
      <c r="I120" s="111" t="str">
        <f>IF(SP_SUL!H122="","*",SP_SUL!H122)</f>
        <v>ZEM1</v>
      </c>
      <c r="J120" s="111" t="str">
        <f>IF(SP_SUL!I122="","*",SP_SUL!I122)</f>
        <v>ZEM1</v>
      </c>
      <c r="K120" s="111" t="str">
        <f>IF(SP_SUL!M122="","*",SP_SUL!M122)</f>
        <v>ZRB-ZEV</v>
      </c>
      <c r="L120" s="111" t="str">
        <f>IF(SP_SUL!N122="","*",SP_SUL!N122)</f>
        <v>154ZRB1</v>
      </c>
      <c r="M120" s="112">
        <f>IF(SP_SUL!J122="","*",SP_SUL!J122)</f>
        <v>48</v>
      </c>
      <c r="N120" s="271">
        <f>IF(SP_SUL!K122="","*",SP_SUL!K122)</f>
        <v>153.1</v>
      </c>
      <c r="O120" s="271" t="str">
        <f>IF(SP_SUL!L122="","*",SP_SUL!L122)</f>
        <v>-</v>
      </c>
      <c r="P120" s="112"/>
      <c r="Q120" s="129">
        <f>IF(SP_SUL!O122="","*",SP_SUL!O122)</f>
        <v>0.30555555555555558</v>
      </c>
      <c r="R120" s="129">
        <f>IF(SP_SUL!P122="","*",SP_SUL!P122)</f>
        <v>6.9444444444444447E-4</v>
      </c>
      <c r="S120" s="111" t="str">
        <f>IF(SP_SUL!Q122="","*",CONCATENATE(SP_SUL!Q122," ",SP_SUL!R122))</f>
        <v>1800 Nº DE DORMENTES</v>
      </c>
      <c r="T120" s="111" t="str">
        <f>IF(SP_SUL!V122="","*",SP_SUL!V122)</f>
        <v>Alison</v>
      </c>
      <c r="U120" s="111" t="str">
        <f>IF(SP_SUL!W122="","*",SP_SUL!W122)</f>
        <v>W96 solicita MC1 em ZEM-1 às 07h20 e circula em licença até o KM 153+100 em 154ZRB-1;</v>
      </c>
      <c r="V120" s="113" t="str">
        <f ca="1">_xlfn.XLOOKUP(G120&amp;$V$2,BS_CONTROLE[CHAVE],BS_CONTROLE[Quantidade_11],"-")</f>
        <v>-</v>
      </c>
      <c r="W120" s="113">
        <f ca="1">_xlfn.XLOOKUP(G120&amp;$W$2,BS_CONTROLE[CHAVE],BS_CONTROLE[Quantidade_11],"-")</f>
        <v>1800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Oportunidade</v>
      </c>
      <c r="C122" s="110" t="str">
        <f>IF(SP_SUL!Z124="","*",SP_SUL!Z124)</f>
        <v>*</v>
      </c>
      <c r="D122" s="111" t="str">
        <f>IF(SP_SUL!S124="","*",SP_SUL!S124)</f>
        <v>SP SUL</v>
      </c>
      <c r="E122" s="111" t="str">
        <f>IF(SP_SUL!T124="","*",SP_SUL!T124)</f>
        <v>ZEV-ZPT</v>
      </c>
      <c r="F122" s="111">
        <f>IF(SP_SUL!B124="","*",SP_SUL!B124)</f>
        <v>45996</v>
      </c>
      <c r="G122" s="111" t="str">
        <f>IF(SP_SUL!D124="","*",SP_SUL!D124)</f>
        <v>HUELTON (TP-725)</v>
      </c>
      <c r="H122" s="111" t="str">
        <f>IF(SP_SUL!F124="","*",SP_SUL!F124)</f>
        <v>PDM - SOLDA</v>
      </c>
      <c r="I122" s="111" t="str">
        <f>IF(SP_SUL!H124="","*",SP_SUL!H124)</f>
        <v>-</v>
      </c>
      <c r="J122" s="111" t="str">
        <f>IF(SP_SUL!I124="","*",SP_SUL!I124)</f>
        <v>-</v>
      </c>
      <c r="K122" s="111" t="str">
        <f>IF(SP_SUL!M124="","*",SP_SUL!M124)</f>
        <v>ZWU-ZDC</v>
      </c>
      <c r="L122" s="111" t="str">
        <f>IF(SP_SUL!N124="","*",SP_SUL!N124)</f>
        <v>K95K942</v>
      </c>
      <c r="M122" s="112">
        <f>IF(SP_SUL!J124="","*",SP_SUL!J124)</f>
        <v>92</v>
      </c>
      <c r="N122" s="271">
        <f>IF(SP_SUL!K124="","*",SP_SUL!K124)</f>
        <v>95</v>
      </c>
      <c r="O122" s="271" t="str">
        <f>IF(SP_SUL!L124="","*",SP_SUL!L124)</f>
        <v>-</v>
      </c>
      <c r="P122" s="112"/>
      <c r="Q122" s="129">
        <f>IF(SP_SUL!O124="","*",SP_SUL!O124)</f>
        <v>0.41666666666666669</v>
      </c>
      <c r="R122" s="129">
        <f>IF(SP_SUL!P124="","*",SP_SUL!P124)</f>
        <v>6.25E-2</v>
      </c>
      <c r="S122" s="111" t="str">
        <f>IF(SP_SUL!Q124="","*",CONCATENATE(SP_SUL!Q124," ",SP_SUL!R124))</f>
        <v>1 Nº DE SOLDA</v>
      </c>
      <c r="T122" s="111" t="str">
        <f>IF(SP_SUL!V124="","*",SP_SUL!V124)</f>
        <v>Moises</v>
      </c>
      <c r="U122" s="111" t="str">
        <f>IF(SP_SUL!W124="","*",SP_SUL!W124)</f>
        <v>Execução de soldas - Condicionado à temperatura</v>
      </c>
      <c r="V122" s="113">
        <f ca="1">_xlfn.XLOOKUP(G122&amp;$V$2,BS_CONTROLE[CHAVE],BS_CONTROLE[Quantidade_11],"-")</f>
        <v>0</v>
      </c>
      <c r="W122" s="113">
        <f ca="1">_xlfn.XLOOKUP(G122&amp;$W$2,BS_CONTROLE[CHAVE],BS_CONTROLE[Quantidade_11],"-")</f>
        <v>1</v>
      </c>
      <c r="X122" s="113">
        <f ca="1">_xlfn.XLOOKUP(G122&amp;$X$2,BS_CONTROLE[CHAVE],BS_CONTROLE[Quantidade_11],"-")</f>
        <v>1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Contrato</v>
      </c>
      <c r="C123" s="110" t="str">
        <f>IF(SP_SUL!Z125="","*",SP_SUL!Z125)</f>
        <v>*</v>
      </c>
      <c r="D123" s="111" t="str">
        <f>IF(SP_SUL!S125="","*",SP_SUL!S125)</f>
        <v>SP SUL</v>
      </c>
      <c r="E123" s="111" t="str">
        <f>IF(SP_SUL!T125="","*",SP_SUL!T125)</f>
        <v>ZEV-ZPT</v>
      </c>
      <c r="F123" s="111">
        <f>IF(SP_SUL!B125="","*",SP_SUL!B125)</f>
        <v>45996</v>
      </c>
      <c r="G123" s="111" t="str">
        <f>IF(SP_SUL!D125="","*",SP_SUL!D125)</f>
        <v>MOD ZGP</v>
      </c>
      <c r="H123" s="111" t="str">
        <f>IF(SP_SUL!F125="","*",SP_SUL!F125)</f>
        <v>BLOCO</v>
      </c>
      <c r="I123" s="111" t="str">
        <f>IF(SP_SUL!H125="","*",SP_SUL!H125)</f>
        <v>-</v>
      </c>
      <c r="J123" s="111" t="str">
        <f>IF(SP_SUL!I125="","*",SP_SUL!I125)</f>
        <v>-</v>
      </c>
      <c r="K123" s="111" t="str">
        <f>IF(SP_SUL!M125="","*",SP_SUL!M125)</f>
        <v>105-ZGP</v>
      </c>
      <c r="L123" s="111" t="str">
        <f>IF(SP_SUL!N125="","*",SP_SUL!N125)</f>
        <v>ZGP1 / 105ZGP1</v>
      </c>
      <c r="M123" s="112">
        <f>IF(SP_SUL!J125="","*",SP_SUL!J125)</f>
        <v>54</v>
      </c>
      <c r="N123" s="271">
        <f>IF(SP_SUL!K125="","*",SP_SUL!K125)</f>
        <v>102</v>
      </c>
      <c r="O123" s="271">
        <f>IF(SP_SUL!L125="","*",SP_SUL!L125)</f>
        <v>106</v>
      </c>
      <c r="P123" s="112"/>
      <c r="Q123" s="129">
        <f>IF(SP_SUL!O125="","*",SP_SUL!O125)</f>
        <v>0.33333333333333331</v>
      </c>
      <c r="R123" s="129">
        <f>IF(SP_SUL!P125="","*",SP_SUL!P125)</f>
        <v>0.20833333333333334</v>
      </c>
      <c r="S123" s="111" t="str">
        <f>IF(SP_SUL!Q125="","*",CONCATENATE(SP_SUL!Q125," ",SP_SUL!R125))</f>
        <v>1 BINÁRIO</v>
      </c>
      <c r="T123" s="111" t="str">
        <f>IF(SP_SUL!V125="","*",SP_SUL!V125)</f>
        <v>Augusto</v>
      </c>
      <c r="U123" s="111" t="str">
        <f>IF(SP_SUL!W125="","*",SP_SUL!W125)</f>
        <v>Projeto de Capacitação - Serra
Premissas:
* Horário limite de abertura de intervalo: 10h00;
* Duração de 5h30 com interdição total de ZGP1; 105ZPG1 e ZPT105 (total);
* V85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3" t="str">
        <f ca="1">_xlfn.XLOOKUP(G123&amp;$V$2,BS_CONTROLE[CHAVE],BS_CONTROLE[Quantidade_11],"-")</f>
        <v>-</v>
      </c>
      <c r="W123" s="113">
        <f ca="1">_xlfn.XLOOKUP(G123&amp;$W$2,BS_CONTROLE[CHAVE],BS_CONTROLE[Quantidade_11],"-")</f>
        <v>1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Contrato</v>
      </c>
      <c r="C124" s="110" t="str">
        <f>IF(SP_SUL!Z126="","*",SP_SUL!Z126)</f>
        <v>*</v>
      </c>
      <c r="D124" s="111" t="str">
        <f>IF(SP_SUL!S126="","*",SP_SUL!S126)</f>
        <v>SP SUL</v>
      </c>
      <c r="E124" s="111" t="str">
        <f>IF(SP_SUL!T126="","*",SP_SUL!T126)</f>
        <v>ZEV-ZPT</v>
      </c>
      <c r="F124" s="111">
        <f>IF(SP_SUL!B126="","*",SP_SUL!B126)</f>
        <v>45996</v>
      </c>
      <c r="G124" s="111" t="str">
        <f>IF(SP_SUL!D126="","*",SP_SUL!D126)</f>
        <v>V85</v>
      </c>
      <c r="H124" s="111" t="str">
        <f>IF(SP_SUL!F126="","*",SP_SUL!F126)</f>
        <v>MODERNIZAÇÃO - SOCADORA</v>
      </c>
      <c r="I124" s="111" t="str">
        <f>IF(SP_SUL!H126="","*",SP_SUL!H126)</f>
        <v>ZPT1051</v>
      </c>
      <c r="J124" s="111" t="str">
        <f>IF(SP_SUL!I126="","*",SP_SUL!I126)</f>
        <v>ZPTZDR</v>
      </c>
      <c r="K124" s="111" t="str">
        <f>IF(SP_SUL!M126="","*",SP_SUL!M126)</f>
        <v>105-ZGP</v>
      </c>
      <c r="L124" s="111" t="str">
        <f>IF(SP_SUL!N126="","*",SP_SUL!N126)</f>
        <v>ZGP1</v>
      </c>
      <c r="M124" s="112">
        <f>IF(SP_SUL!J126="","*",SP_SUL!J126)</f>
        <v>54</v>
      </c>
      <c r="N124" s="271">
        <f>IF(SP_SUL!K126="","*",SP_SUL!K126)</f>
        <v>103.7</v>
      </c>
      <c r="O124" s="271">
        <f>IF(SP_SUL!L126="","*",SP_SUL!L126)</f>
        <v>105</v>
      </c>
      <c r="P124" s="112"/>
      <c r="Q124" s="129">
        <f>IF(SP_SUL!O126="","*",SP_SUL!O126)</f>
        <v>0.30555555555555558</v>
      </c>
      <c r="R124" s="129">
        <f>IF(SP_SUL!P126="","*",SP_SUL!P126)</f>
        <v>6.9444444444444447E-4</v>
      </c>
      <c r="S124" s="111" t="str">
        <f>IF(SP_SUL!Q126="","*",CONCATENATE(SP_SUL!Q126," ",SP_SUL!R126))</f>
        <v>500 M</v>
      </c>
      <c r="T124" s="111" t="str">
        <f>IF(SP_SUL!V126="","*",SP_SUL!V126)</f>
        <v>Augusto</v>
      </c>
      <c r="U124" s="111" t="str">
        <f>IF(SP_SUL!W126="","*",SP_SUL!W126)</f>
        <v>Deslocamento em bloqueio  ZPT105, 105ZGP1 e ZGP1</v>
      </c>
      <c r="V124" s="113">
        <f ca="1">_xlfn.XLOOKUP(G124&amp;$V$2,BS_CONTROLE[CHAVE],BS_CONTROLE[Quantidade_11],"-")</f>
        <v>0</v>
      </c>
      <c r="W124" s="113">
        <f ca="1">_xlfn.XLOOKUP(G124&amp;$W$2,BS_CONTROLE[CHAVE],BS_CONTROLE[Quantidade_11],"-")</f>
        <v>0</v>
      </c>
      <c r="X124" s="113">
        <f ca="1">_xlfn.XLOOKUP(G124&amp;$X$2,BS_CONTROLE[CHAVE],BS_CONTROLE[Quantidade_11],"-")</f>
        <v>0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Contrato</v>
      </c>
      <c r="C125" s="110" t="str">
        <f>IF(SP_SUL!Z127="","*",SP_SUL!Z127)</f>
        <v>*</v>
      </c>
      <c r="D125" s="111" t="str">
        <f>IF(SP_SUL!S127="","*",SP_SUL!S127)</f>
        <v>SP SUL</v>
      </c>
      <c r="E125" s="111" t="str">
        <f>IF(SP_SUL!T127="","*",SP_SUL!T127)</f>
        <v>ZEV-ZPT</v>
      </c>
      <c r="F125" s="111">
        <f>IF(SP_SUL!B127="","*",SP_SUL!B127)</f>
        <v>45996</v>
      </c>
      <c r="G125" s="111" t="str">
        <f>IF(SP_SUL!D127="","*",SP_SUL!D127)</f>
        <v>W62</v>
      </c>
      <c r="H125" s="111" t="str">
        <f>IF(SP_SUL!F127="","*",SP_SUL!F127)</f>
        <v>OUTRAS ATIVIDADES</v>
      </c>
      <c r="I125" s="111" t="str">
        <f>IF(SP_SUL!H127="","*",SP_SUL!H127)</f>
        <v>ZPT1051</v>
      </c>
      <c r="J125" s="111" t="str">
        <f>IF(SP_SUL!I127="","*",SP_SUL!I127)</f>
        <v>ZPTZDR</v>
      </c>
      <c r="K125" s="111" t="str">
        <f>IF(SP_SUL!M127="","*",SP_SUL!M127)</f>
        <v>105-ZGP</v>
      </c>
      <c r="L125" s="111" t="str">
        <f>IF(SP_SUL!N127="","*",SP_SUL!N127)</f>
        <v>105ZGP1</v>
      </c>
      <c r="M125" s="112">
        <f>IF(SP_SUL!J127="","*",SP_SUL!J127)</f>
        <v>54</v>
      </c>
      <c r="N125" s="271">
        <f>IF(SP_SUL!K127="","*",SP_SUL!K127)</f>
        <v>104.3</v>
      </c>
      <c r="O125" s="271">
        <f>IF(SP_SUL!L127="","*",SP_SUL!L127)</f>
        <v>105.5</v>
      </c>
      <c r="P125" s="112"/>
      <c r="Q125" s="129">
        <f>IF(SP_SUL!O127="","*",SP_SUL!O127)</f>
        <v>0.3125</v>
      </c>
      <c r="R125" s="129">
        <f>IF(SP_SUL!P127="","*",SP_SUL!P127)</f>
        <v>6.9444444444444447E-4</v>
      </c>
      <c r="S125" s="111" t="str">
        <f>IF(SP_SUL!Q127="","*",CONCATENATE(SP_SUL!Q127," ",SP_SUL!R127))</f>
        <v>1 BINÁRIO</v>
      </c>
      <c r="T125" s="111" t="str">
        <f>IF(SP_SUL!V127="","*",SP_SUL!V127)</f>
        <v>Augusto</v>
      </c>
      <c r="U125" s="111" t="str">
        <f>IF(SP_SUL!W127="","*",SP_SUL!W127)</f>
        <v>Deslocamento em bloqueio  ZPT105, 105ZGP1 e ZGP1</v>
      </c>
      <c r="V125" s="113" t="str">
        <f ca="1">_xlfn.XLOOKUP(G125&amp;$V$2,BS_CONTROLE[CHAVE],BS_CONTROLE[Quantidade_11],"-")</f>
        <v>-</v>
      </c>
      <c r="W125" s="113">
        <f ca="1">_xlfn.XLOOKUP(G125&amp;$W$2,BS_CONTROLE[CHAVE],BS_CONTROLE[Quantidade_11],"-")</f>
        <v>1</v>
      </c>
      <c r="X125" s="113">
        <f ca="1">_xlfn.XLOOKUP(G125&amp;$X$2,BS_CONTROLE[CHAVE],BS_CONTROLE[Quantidade_11],"-")</f>
        <v>1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Oportunidade</v>
      </c>
      <c r="C126" s="110" t="str">
        <f>IF(SP_SUL!Z128="","*",SP_SUL!Z128)</f>
        <v>*</v>
      </c>
      <c r="D126" s="111" t="str">
        <f>IF(SP_SUL!S128="","*",SP_SUL!S128)</f>
        <v>SP SUL</v>
      </c>
      <c r="E126" s="111" t="str">
        <f>IF(SP_SUL!T128="","*",SP_SUL!T128)</f>
        <v>ZPT-ZPG</v>
      </c>
      <c r="F126" s="111">
        <f>IF(SP_SUL!B128="","*",SP_SUL!B128)</f>
        <v>45996</v>
      </c>
      <c r="G126" s="111" t="str">
        <f>IF(SP_SUL!D128="","*",SP_SUL!D128)</f>
        <v>DIEGO (TF-42)</v>
      </c>
      <c r="H126" s="111" t="str">
        <f>IF(SP_SUL!F128="","*",SP_SUL!F128)</f>
        <v>LIMPEZA LASTRO</v>
      </c>
      <c r="I126" s="111" t="str">
        <f>IF(SP_SUL!H128="","*",SP_SUL!H128)</f>
        <v>-</v>
      </c>
      <c r="J126" s="111" t="str">
        <f>IF(SP_SUL!I128="","*",SP_SUL!I128)</f>
        <v>-</v>
      </c>
      <c r="K126" s="111" t="str">
        <f>IF(SP_SUL!M128="","*",SP_SUL!M128)</f>
        <v>ZGM-109</v>
      </c>
      <c r="L126" s="111" t="str">
        <f>IF(SP_SUL!N128="","*",SP_SUL!N128)</f>
        <v>117ZGM2</v>
      </c>
      <c r="M126" s="112">
        <f>IF(SP_SUL!J128="","*",SP_SUL!J128)</f>
        <v>53</v>
      </c>
      <c r="N126" s="271">
        <f>IF(SP_SUL!K128="","*",SP_SUL!K128)</f>
        <v>115.5</v>
      </c>
      <c r="O126" s="271" t="str">
        <f>IF(SP_SUL!L128="","*",SP_SUL!L128)</f>
        <v>-</v>
      </c>
      <c r="P126" s="112"/>
      <c r="Q126" s="129">
        <f>IF(SP_SUL!O128="","*",SP_SUL!O128)</f>
        <v>0.45833333333333331</v>
      </c>
      <c r="R126" s="129">
        <f>IF(SP_SUL!P128="","*",SP_SUL!P128)</f>
        <v>8.3333333333333329E-2</v>
      </c>
      <c r="S126" s="111" t="str">
        <f>IF(SP_SUL!Q128="","*",CONCATENATE(SP_SUL!Q128," ",SP_SUL!R128))</f>
        <v>2 M</v>
      </c>
      <c r="T126" s="111" t="str">
        <f>IF(SP_SUL!V128="","*",SP_SUL!V128)</f>
        <v>Moisés</v>
      </c>
      <c r="U126" s="111" t="str">
        <f>IF(SP_SUL!W128="","*",SP_SUL!W128)</f>
        <v xml:space="preserve">Limpeza de lastro </v>
      </c>
      <c r="V126" s="113">
        <f ca="1">_xlfn.XLOOKUP(G126&amp;$V$2,BS_CONTROLE[CHAVE],BS_CONTROLE[Quantidade_11],"-")</f>
        <v>0</v>
      </c>
      <c r="W126" s="113">
        <f ca="1">_xlfn.XLOOKUP(G126&amp;$W$2,BS_CONTROLE[CHAVE],BS_CONTROLE[Quantidade_11],"-")</f>
        <v>0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Oportunidade</v>
      </c>
      <c r="C127" s="110" t="str">
        <f>IF(SP_SUL!Z129="","*",SP_SUL!Z129)</f>
        <v>*</v>
      </c>
      <c r="D127" s="111" t="str">
        <f>IF(SP_SUL!S129="","*",SP_SUL!S129)</f>
        <v>SP SUL</v>
      </c>
      <c r="E127" s="111" t="str">
        <f>IF(SP_SUL!T129="","*",SP_SUL!T129)</f>
        <v>ZPT-ZPG</v>
      </c>
      <c r="F127" s="111">
        <f>IF(SP_SUL!B129="","*",SP_SUL!B129)</f>
        <v>45996</v>
      </c>
      <c r="G127" s="111" t="str">
        <f>IF(SP_SUL!D129="","*",SP_SUL!D129)</f>
        <v>V97</v>
      </c>
      <c r="H127" s="111" t="str">
        <f>IF(SP_SUL!F129="","*",SP_SUL!F129)</f>
        <v>DETECÇÃO - ULTRASSOM - SPERRY</v>
      </c>
      <c r="I127" s="111" t="str">
        <f>IF(SP_SUL!H129="","*",SP_SUL!H129)</f>
        <v>IAAS29</v>
      </c>
      <c r="J127" s="111" t="str">
        <f>IF(SP_SUL!I129="","*",SP_SUL!I129)</f>
        <v>ZPT</v>
      </c>
      <c r="K127" s="111" t="str">
        <f>IF(SP_SUL!M129="","*",SP_SUL!M129)</f>
        <v>ZPG-ZPT</v>
      </c>
      <c r="L127" s="111" t="str">
        <f>IF(SP_SUL!N129="","*",SP_SUL!N129)</f>
        <v>ZPGZPT</v>
      </c>
      <c r="M127" s="112">
        <f>IF(SP_SUL!J129="","*",SP_SUL!J129)</f>
        <v>53</v>
      </c>
      <c r="N127" s="271">
        <f>IF(SP_SUL!K129="","*",SP_SUL!K129)</f>
        <v>125</v>
      </c>
      <c r="O127" s="271" t="str">
        <f>IF(SP_SUL!L129="","*",SP_SUL!L129)</f>
        <v>-</v>
      </c>
      <c r="P127" s="112"/>
      <c r="Q127" s="129">
        <f>IF(SP_SUL!O129="","*",SP_SUL!O129)</f>
        <v>0.375</v>
      </c>
      <c r="R127" s="129">
        <f>IF(SP_SUL!P129="","*",SP_SUL!P129)</f>
        <v>4.1666666666666664E-2</v>
      </c>
      <c r="S127" s="111" t="str">
        <f>IF(SP_SUL!Q129="","*",CONCATENATE(SP_SUL!Q129," ",SP_SUL!R129))</f>
        <v>30 KM</v>
      </c>
      <c r="T127" s="111" t="str">
        <f>IF(SP_SUL!V129="","*",SP_SUL!V129)</f>
        <v>John / Andressa</v>
      </c>
      <c r="U127" s="111" t="str">
        <f>IF(SP_SUL!W129="","*",SP_SUL!W129)</f>
        <v xml:space="preserve">Detecção ultrassom sperry </v>
      </c>
      <c r="V127" s="113">
        <f ca="1">_xlfn.XLOOKUP(G127&amp;$V$2,BS_CONTROLE[CHAVE],BS_CONTROLE[Quantidade_11],"-")</f>
        <v>0</v>
      </c>
      <c r="W127" s="113">
        <f ca="1">_xlfn.XLOOKUP(G127&amp;$W$2,BS_CONTROLE[CHAVE],BS_CONTROLE[Quantidade_11],"-")</f>
        <v>0</v>
      </c>
      <c r="X127" s="113">
        <f ca="1">_xlfn.XLOOKUP(G127&amp;$X$2,BS_CONTROLE[CHAVE],BS_CONTROLE[Quantidade_11],"-")</f>
        <v>30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1209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1210</v>
      </c>
      <c r="C2" s="96" t="s">
        <v>854</v>
      </c>
      <c r="D2" s="96" t="s">
        <v>856</v>
      </c>
      <c r="E2" s="96" t="s">
        <v>1211</v>
      </c>
      <c r="F2" s="96" t="s">
        <v>1212</v>
      </c>
      <c r="G2" s="96" t="s">
        <v>1213</v>
      </c>
      <c r="H2" s="96" t="s">
        <v>1214</v>
      </c>
      <c r="I2" s="96" t="s">
        <v>1215</v>
      </c>
      <c r="J2" s="96" t="s">
        <v>1216</v>
      </c>
      <c r="K2" s="132" t="s">
        <v>1217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*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>
      <c r="B78" s="121" t="str">
        <f>IF(SP_SUL!Y80="","*",SP_SUL!Y80)</f>
        <v>OPORTUNIDADE</v>
      </c>
      <c r="C78" s="122">
        <f>IF(SP_SUL!B80="","*",SP_SUL!B80)</f>
        <v>45995</v>
      </c>
      <c r="D78" s="122" t="str">
        <f>IF(SP_SUL!D80="","*",SP_SUL!D80)</f>
        <v>W59</v>
      </c>
      <c r="E78" s="122" t="str">
        <f>IF(SP_SUL!H80="","*",SP_SUL!H80)</f>
        <v>ZYU1</v>
      </c>
      <c r="F78" s="138" t="str">
        <f>IF(SP_SUL!M80="","*",SP_SUL!M80)</f>
        <v>ZDS-ZQB</v>
      </c>
      <c r="G78" s="122" t="str">
        <f>IF(SP_SUL!I80="","*",SP_SUL!I80)</f>
        <v>ZYU1</v>
      </c>
      <c r="H78" s="122" t="str">
        <f>IF(SP_SUL!AB80="","*",SP_SUL!AB80)</f>
        <v>FIXO</v>
      </c>
      <c r="I78" s="122" t="str">
        <f>IF(SP_SUL!AC80="","*",SP_SUL!AC80)</f>
        <v>ACIONAMENTO</v>
      </c>
      <c r="J78" s="123">
        <f>IF(SP_SUL!AA80="","*",SP_SUL!AA80)</f>
        <v>1</v>
      </c>
      <c r="K78" s="135">
        <f>IF(SP_SUL!AD80="","*",SP_SUL!AD80)</f>
        <v>0.33333333333333331</v>
      </c>
    </row>
    <row r="79" spans="2:11" s="124" customFormat="1">
      <c r="B79" s="121" t="str">
        <f>IF(SP_SUL!Y81="","*",SP_SUL!Y81)</f>
        <v>SIM</v>
      </c>
      <c r="C79" s="122">
        <f>IF(SP_SUL!B81="","*",SP_SUL!B81)</f>
        <v>45995</v>
      </c>
      <c r="D79" s="122" t="str">
        <f>IF(SP_SUL!D81="","*",SP_SUL!D81)</f>
        <v>V89</v>
      </c>
      <c r="E79" s="122" t="str">
        <f>IF(SP_SUL!H81="","*",SP_SUL!H81)</f>
        <v>ZYU1</v>
      </c>
      <c r="F79" s="138" t="str">
        <f>IF(SP_SUL!M81="","*",SP_SUL!M81)</f>
        <v>ZXI-ZVK</v>
      </c>
      <c r="G79" s="122" t="str">
        <f>IF(SP_SUL!I81="","*",SP_SUL!I81)</f>
        <v>ZYU1</v>
      </c>
      <c r="H79" s="122" t="str">
        <f>IF(SP_SUL!AB81="","*",SP_SUL!AB81)</f>
        <v>FIXO</v>
      </c>
      <c r="I79" s="122" t="str">
        <f>IF(SP_SUL!AC81="","*",SP_SUL!AC81)</f>
        <v>ACIONAMENTO</v>
      </c>
      <c r="J79" s="123">
        <f>IF(SP_SUL!AA81="","*",SP_SUL!AA81)</f>
        <v>1</v>
      </c>
      <c r="K79" s="135">
        <f>IF(SP_SUL!AD81="","*",SP_SUL!AD81)</f>
        <v>0.33333333333333331</v>
      </c>
    </row>
    <row r="80" spans="2:11" s="124" customFormat="1">
      <c r="B80" s="121" t="str">
        <f>IF(SP_SUL!Y82="","*",SP_SUL!Y82)</f>
        <v>OPORTUNIDADE</v>
      </c>
      <c r="C80" s="122">
        <f>IF(SP_SUL!B82="","*",SP_SUL!B82)</f>
        <v>45995</v>
      </c>
      <c r="D80" s="122" t="str">
        <f>IF(SP_SUL!D82="","*",SP_SUL!D82)</f>
        <v>ROGÉRIO (TP-730)</v>
      </c>
      <c r="E80" s="122" t="str">
        <f>IF(SP_SUL!H82="","*",SP_SUL!H82)</f>
        <v>-</v>
      </c>
      <c r="F80" s="138" t="str">
        <f>IF(SP_SUL!M82="","*",SP_SUL!M82)</f>
        <v>ZYU</v>
      </c>
      <c r="G80" s="122" t="str">
        <f>IF(SP_SUL!I82="","*",SP_SUL!I82)</f>
        <v>-</v>
      </c>
      <c r="H80" s="122" t="str">
        <f>IF(SP_SUL!AB82="","*",SP_SUL!AB82)</f>
        <v>-</v>
      </c>
      <c r="I80" s="122" t="str">
        <f>IF(SP_SUL!AC82="","*",SP_SUL!AC82)</f>
        <v>-</v>
      </c>
      <c r="J80" s="123" t="str">
        <f>IF(SP_SUL!AA82="","*",SP_SUL!AA82)</f>
        <v>-</v>
      </c>
      <c r="K80" s="135" t="str">
        <f>IF(SP_SUL!AD82="","*",SP_SUL!AD82)</f>
        <v>-</v>
      </c>
    </row>
    <row r="81" spans="2:11" s="124" customFormat="1">
      <c r="B81" s="121" t="str">
        <f>IF(SP_SUL!Y83="","*",SP_SUL!Y83)</f>
        <v>OPORTUNIDADE</v>
      </c>
      <c r="C81" s="122">
        <f>IF(SP_SUL!B83="","*",SP_SUL!B83)</f>
        <v>45995</v>
      </c>
      <c r="D81" s="122" t="str">
        <f>IF(SP_SUL!D83="","*",SP_SUL!D83)</f>
        <v>EDSON (TP-780)</v>
      </c>
      <c r="E81" s="122" t="str">
        <f>IF(SP_SUL!H83="","*",SP_SUL!H83)</f>
        <v>-</v>
      </c>
      <c r="F81" s="138" t="str">
        <f>IF(SP_SUL!M83="","*",SP_SUL!M83)</f>
        <v>ZYU</v>
      </c>
      <c r="G81" s="122" t="str">
        <f>IF(SP_SUL!I83="","*",SP_SUL!I83)</f>
        <v>-</v>
      </c>
      <c r="H81" s="122" t="str">
        <f>IF(SP_SUL!AB83="","*",SP_SUL!AB83)</f>
        <v>-</v>
      </c>
      <c r="I81" s="122" t="str">
        <f>IF(SP_SUL!AC83="","*",SP_SUL!AC83)</f>
        <v>-</v>
      </c>
      <c r="J81" s="123" t="str">
        <f>IF(SP_SUL!AA83="","*",SP_SUL!AA83)</f>
        <v>-</v>
      </c>
      <c r="K81" s="135" t="str">
        <f>IF(SP_SUL!AD83="","*",SP_SUL!AD83)</f>
        <v>-</v>
      </c>
    </row>
    <row r="82" spans="2:11" s="124" customFormat="1">
      <c r="B82" s="121" t="str">
        <f>IF(SP_SUL!Y84="","*",SP_SUL!Y84)</f>
        <v>OPORTUNIDADE</v>
      </c>
      <c r="C82" s="122">
        <f>IF(SP_SUL!B84="","*",SP_SUL!B84)</f>
        <v>45995</v>
      </c>
      <c r="D82" s="122" t="str">
        <f>IF(SP_SUL!D84="","*",SP_SUL!D84)</f>
        <v>ROBSON (TP-729)</v>
      </c>
      <c r="E82" s="122" t="str">
        <f>IF(SP_SUL!H84="","*",SP_SUL!H84)</f>
        <v>-</v>
      </c>
      <c r="F82" s="138" t="str">
        <f>IF(SP_SUL!M84="","*",SP_SUL!M84)</f>
        <v>ZFY</v>
      </c>
      <c r="G82" s="122" t="str">
        <f>IF(SP_SUL!I84="","*",SP_SUL!I84)</f>
        <v>-</v>
      </c>
      <c r="H82" s="122" t="str">
        <f>IF(SP_SUL!AB84="","*",SP_SUL!AB84)</f>
        <v>-</v>
      </c>
      <c r="I82" s="122" t="str">
        <f>IF(SP_SUL!AC84="","*",SP_SUL!AC84)</f>
        <v>-</v>
      </c>
      <c r="J82" s="123" t="str">
        <f>IF(SP_SUL!AA84="","*",SP_SUL!AA84)</f>
        <v>-</v>
      </c>
      <c r="K82" s="135" t="str">
        <f>IF(SP_SUL!AD84="","*",SP_SUL!AD84)</f>
        <v>-</v>
      </c>
    </row>
    <row r="83" spans="2:11" s="124" customFormat="1">
      <c r="B83" s="121" t="str">
        <f>IF(SP_SUL!Y85="","*",SP_SUL!Y85)</f>
        <v>OPORTUNIDADE</v>
      </c>
      <c r="C83" s="122">
        <f>IF(SP_SUL!B85="","*",SP_SUL!B85)</f>
        <v>45995</v>
      </c>
      <c r="D83" s="122" t="str">
        <f>IF(SP_SUL!D85="","*",SP_SUL!D85)</f>
        <v>ROBSON (TF-701)</v>
      </c>
      <c r="E83" s="122" t="str">
        <f>IF(SP_SUL!H85="","*",SP_SUL!H85)</f>
        <v>-</v>
      </c>
      <c r="F83" s="138" t="str">
        <f>IF(SP_SUL!M85="","*",SP_SUL!M85)</f>
        <v>ZPS-ZAL</v>
      </c>
      <c r="G83" s="122" t="str">
        <f>IF(SP_SUL!I85="","*",SP_SUL!I85)</f>
        <v>-</v>
      </c>
      <c r="H83" s="122" t="str">
        <f>IF(SP_SUL!AB85="","*",SP_SUL!AB85)</f>
        <v>-</v>
      </c>
      <c r="I83" s="122" t="str">
        <f>IF(SP_SUL!AC85="","*",SP_SUL!AC85)</f>
        <v>-</v>
      </c>
      <c r="J83" s="123" t="str">
        <f>IF(SP_SUL!AA85="","*",SP_SUL!AA85)</f>
        <v>-</v>
      </c>
      <c r="K83" s="135" t="str">
        <f>IF(SP_SUL!AD85="","*",SP_SUL!AD85)</f>
        <v>-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>
      <c r="B85" s="121" t="str">
        <f>IF(SP_SUL!Y87="","*",SP_SUL!Y87)</f>
        <v>OPORTUNIDADE</v>
      </c>
      <c r="C85" s="122">
        <f>IF(SP_SUL!B87="","*",SP_SUL!B87)</f>
        <v>45995</v>
      </c>
      <c r="D85" s="122" t="str">
        <f>IF(SP_SUL!D87="","*",SP_SUL!D87)</f>
        <v>GEOVANIO (TF-675)</v>
      </c>
      <c r="E85" s="122" t="str">
        <f>IF(SP_SUL!H87="","*",SP_SUL!H87)</f>
        <v>K91ZWW1</v>
      </c>
      <c r="F85" s="138" t="str">
        <f>IF(SP_SUL!M87="","*",SP_SUL!M87)</f>
        <v>ZWW-ZKW</v>
      </c>
      <c r="G85" s="122" t="str">
        <f>IF(SP_SUL!I87="","*",SP_SUL!I87)</f>
        <v>-</v>
      </c>
      <c r="H85" s="122" t="str">
        <f>IF(SP_SUL!AB87="","*",SP_SUL!AB87)</f>
        <v>-</v>
      </c>
      <c r="I85" s="122" t="str">
        <f>IF(SP_SUL!AC87="","*",SP_SUL!AC87)</f>
        <v>-</v>
      </c>
      <c r="J85" s="123" t="str">
        <f>IF(SP_SUL!AA87="","*",SP_SUL!AA87)</f>
        <v>-</v>
      </c>
      <c r="K85" s="135" t="str">
        <f>IF(SP_SUL!AD87="","*",SP_SUL!AD87)</f>
        <v>-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>
      <c r="B87" s="121" t="str">
        <f>IF(SP_SUL!Y89="","*",SP_SUL!Y89)</f>
        <v>OPORTUNIDADE</v>
      </c>
      <c r="C87" s="122">
        <f>IF(SP_SUL!B89="","*",SP_SUL!B89)</f>
        <v>45995</v>
      </c>
      <c r="D87" s="122" t="str">
        <f>IF(SP_SUL!D89="","*",SP_SUL!D89)</f>
        <v>ADENILSON (TP-512)</v>
      </c>
      <c r="E87" s="122">
        <f>IF(SP_SUL!H89="","*",SP_SUL!H89)</f>
        <v>1231212</v>
      </c>
      <c r="F87" s="138" t="str">
        <f>IF(SP_SUL!M89="","*",SP_SUL!M89)</f>
        <v>ZWI-ZYQ</v>
      </c>
      <c r="G87" s="122" t="str">
        <f>IF(SP_SUL!I89="","*",SP_SUL!I89)</f>
        <v>-</v>
      </c>
      <c r="H87" s="122" t="str">
        <f>IF(SP_SUL!AB89="","*",SP_SUL!AB89)</f>
        <v>-</v>
      </c>
      <c r="I87" s="122" t="str">
        <f>IF(SP_SUL!AC89="","*",SP_SUL!AC89)</f>
        <v>*</v>
      </c>
      <c r="J87" s="123" t="str">
        <f>IF(SP_SUL!AA89="","*",SP_SUL!AA89)</f>
        <v>-</v>
      </c>
      <c r="K87" s="135" t="str">
        <f>IF(SP_SUL!AD89="","*",SP_SUL!AD89)</f>
        <v>-</v>
      </c>
    </row>
    <row r="88" spans="2:11" s="124" customFormat="1">
      <c r="B88" s="121" t="str">
        <f>IF(SP_SUL!Y90="","*",SP_SUL!Y90)</f>
        <v>OPORTUNIDADE</v>
      </c>
      <c r="C88" s="122">
        <f>IF(SP_SUL!B90="","*",SP_SUL!B90)</f>
        <v>45995</v>
      </c>
      <c r="D88" s="122" t="str">
        <f>IF(SP_SUL!D90="","*",SP_SUL!D90)</f>
        <v>CAIQUE (TP-869)</v>
      </c>
      <c r="E88" s="122">
        <f>IF(SP_SUL!H90="","*",SP_SUL!H90)</f>
        <v>1231212</v>
      </c>
      <c r="F88" s="138" t="str">
        <f>IF(SP_SUL!M90="","*",SP_SUL!M90)</f>
        <v>ZWI-ZYQ</v>
      </c>
      <c r="G88" s="122" t="str">
        <f>IF(SP_SUL!I90="","*",SP_SUL!I90)</f>
        <v>-</v>
      </c>
      <c r="H88" s="122" t="str">
        <f>IF(SP_SUL!AB90="","*",SP_SUL!AB90)</f>
        <v>-</v>
      </c>
      <c r="I88" s="122" t="str">
        <f>IF(SP_SUL!AC90="","*",SP_SUL!AC90)</f>
        <v>-</v>
      </c>
      <c r="J88" s="123" t="str">
        <f>IF(SP_SUL!AA90="","*",SP_SUL!AA90)</f>
        <v>-</v>
      </c>
      <c r="K88" s="135" t="str">
        <f>IF(SP_SUL!AD90="","*",SP_SUL!AD90)</f>
        <v>-</v>
      </c>
    </row>
    <row r="89" spans="2:11" s="124" customFormat="1">
      <c r="B89" s="121" t="str">
        <f>IF(SP_SUL!Y91="","*",SP_SUL!Y91)</f>
        <v>OPORTUNIDADE</v>
      </c>
      <c r="C89" s="122">
        <f>IF(SP_SUL!B91="","*",SP_SUL!B91)</f>
        <v>45995</v>
      </c>
      <c r="D89" s="122" t="str">
        <f>IF(SP_SUL!D91="","*",SP_SUL!D91)</f>
        <v>MATEUS (TP-809)</v>
      </c>
      <c r="E89" s="122">
        <f>IF(SP_SUL!H91="","*",SP_SUL!H91)</f>
        <v>1231212</v>
      </c>
      <c r="F89" s="138" t="str">
        <f>IF(SP_SUL!M91="","*",SP_SUL!M91)</f>
        <v>ZWI-ZYQ</v>
      </c>
      <c r="G89" s="122" t="str">
        <f>IF(SP_SUL!I91="","*",SP_SUL!I91)</f>
        <v>-</v>
      </c>
      <c r="H89" s="122" t="str">
        <f>IF(SP_SUL!AB91="","*",SP_SUL!AB91)</f>
        <v>*</v>
      </c>
      <c r="I89" s="122" t="str">
        <f>IF(SP_SUL!AC91="","*",SP_SUL!AC91)</f>
        <v>-</v>
      </c>
      <c r="J89" s="123" t="str">
        <f>IF(SP_SUL!AA91="","*",SP_SUL!AA91)</f>
        <v>-</v>
      </c>
      <c r="K89" s="135" t="str">
        <f>IF(SP_SUL!AD91="","*",SP_SUL!AD91)</f>
        <v>-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>
      <c r="B91" s="121" t="str">
        <f>IF(SP_SUL!Y93="","*",SP_SUL!Y93)</f>
        <v>OPORTUNIDADE</v>
      </c>
      <c r="C91" s="122">
        <f>IF(SP_SUL!B93="","*",SP_SUL!B93)</f>
        <v>45995</v>
      </c>
      <c r="D91" s="122" t="str">
        <f>IF(SP_SUL!D93="","*",SP_SUL!D93)</f>
        <v>N42</v>
      </c>
      <c r="E91" s="122" t="str">
        <f>IF(SP_SUL!H93="","*",SP_SUL!H93)</f>
        <v>ZEM1302</v>
      </c>
      <c r="F91" s="138" t="str">
        <f>IF(SP_SUL!M93="","*",SP_SUL!M93)</f>
        <v>ZEM-ZEV</v>
      </c>
      <c r="G91" s="122" t="str">
        <f>IF(SP_SUL!I93="","*",SP_SUL!I93)</f>
        <v>Z3VZEV</v>
      </c>
      <c r="H91" s="122" t="str">
        <f>IF(SP_SUL!AB93="","*",SP_SUL!AB93)</f>
        <v>FIXO</v>
      </c>
      <c r="I91" s="122" t="str">
        <f>IF(SP_SUL!AC93="","*",SP_SUL!AC93)</f>
        <v>ACIONAMENTO</v>
      </c>
      <c r="J91" s="123" t="str">
        <f>IF(SP_SUL!AA93="","*",SP_SUL!AA93)</f>
        <v>1 (Allan + Danilo)</v>
      </c>
      <c r="K91" s="135">
        <f>IF(SP_SUL!AD93="","*",SP_SUL!AD93)</f>
        <v>0.33333333333333331</v>
      </c>
    </row>
    <row r="92" spans="2:11" s="124" customFormat="1">
      <c r="B92" s="121" t="str">
        <f>IF(SP_SUL!Y94="","*",SP_SUL!Y94)</f>
        <v>OPORTUNIDADE</v>
      </c>
      <c r="C92" s="122">
        <f>IF(SP_SUL!B94="","*",SP_SUL!B94)</f>
        <v>45995</v>
      </c>
      <c r="D92" s="122" t="str">
        <f>IF(SP_SUL!D94="","*",SP_SUL!D94)</f>
        <v>FRANCENILDO (TF-513)</v>
      </c>
      <c r="E92" s="122" t="str">
        <f>IF(SP_SUL!H94="","*",SP_SUL!H94)</f>
        <v>ZMS1402</v>
      </c>
      <c r="F92" s="138" t="str">
        <f>IF(SP_SUL!M94="","*",SP_SUL!M94)</f>
        <v>ZEM-ZEJ</v>
      </c>
      <c r="G92" s="122" t="str">
        <f>IF(SP_SUL!I94="","*",SP_SUL!I94)</f>
        <v>-</v>
      </c>
      <c r="H92" s="122" t="str">
        <f>IF(SP_SUL!AB94="","*",SP_SUL!AB94)</f>
        <v>-</v>
      </c>
      <c r="I92" s="122" t="str">
        <f>IF(SP_SUL!AC94="","*",SP_SUL!AC94)</f>
        <v>-</v>
      </c>
      <c r="J92" s="123" t="str">
        <f>IF(SP_SUL!AA94="","*",SP_SUL!AA94)</f>
        <v>-</v>
      </c>
      <c r="K92" s="135" t="str">
        <f>IF(SP_SUL!AD94="","*",SP_SUL!AD94)</f>
        <v>-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>
      <c r="B94" s="121" t="str">
        <f>IF(SP_SUL!Y96="","*",SP_SUL!Y96)</f>
        <v>OPORTUNIDADE</v>
      </c>
      <c r="C94" s="122">
        <f>IF(SP_SUL!B96="","*",SP_SUL!B96)</f>
        <v>45995</v>
      </c>
      <c r="D94" s="122" t="str">
        <f>IF(SP_SUL!D96="","*",SP_SUL!D96)</f>
        <v>HUELTON (TP-725)</v>
      </c>
      <c r="E94" s="122" t="str">
        <f>IF(SP_SUL!H96="","*",SP_SUL!H96)</f>
        <v>K69K671</v>
      </c>
      <c r="F94" s="138" t="str">
        <f>IF(SP_SUL!M96="","*",SP_SUL!M96)</f>
        <v>069-ZEV</v>
      </c>
      <c r="G94" s="122" t="str">
        <f>IF(SP_SUL!I96="","*",SP_SUL!I96)</f>
        <v>-</v>
      </c>
      <c r="H94" s="122" t="str">
        <f>IF(SP_SUL!AB96="","*",SP_SUL!AB96)</f>
        <v>-</v>
      </c>
      <c r="I94" s="122" t="str">
        <f>IF(SP_SUL!AC96="","*",SP_SUL!AC96)</f>
        <v>-</v>
      </c>
      <c r="J94" s="123" t="str">
        <f>IF(SP_SUL!AA96="","*",SP_SUL!AA96)</f>
        <v>-</v>
      </c>
      <c r="K94" s="135" t="str">
        <f>IF(SP_SUL!AD96="","*",SP_SUL!AD96)</f>
        <v>-</v>
      </c>
    </row>
    <row r="95" spans="2:11" s="124" customFormat="1">
      <c r="B95" s="121" t="str">
        <f>IF(SP_SUL!Y97="","*",SP_SUL!Y97)</f>
        <v>SIM</v>
      </c>
      <c r="C95" s="122">
        <f>IF(SP_SUL!B97="","*",SP_SUL!B97)</f>
        <v>45995</v>
      </c>
      <c r="D95" s="122" t="str">
        <f>IF(SP_SUL!D97="","*",SP_SUL!D97)</f>
        <v>W61</v>
      </c>
      <c r="E95" s="122" t="str">
        <f>IF(SP_SUL!H97="","*",SP_SUL!H97)</f>
        <v>K67ZEV1</v>
      </c>
      <c r="F95" s="138" t="str">
        <f>IF(SP_SUL!M97="","*",SP_SUL!M97)</f>
        <v>ZEV-ZXW</v>
      </c>
      <c r="G95" s="122" t="str">
        <f>IF(SP_SUL!I97="","*",SP_SUL!I97)</f>
        <v>K67ZEV1</v>
      </c>
      <c r="H95" s="122" t="str">
        <f>IF(SP_SUL!AB97="","*",SP_SUL!AB97)</f>
        <v>FIXO</v>
      </c>
      <c r="I95" s="122" t="str">
        <f>IF(SP_SUL!AC97="","*",SP_SUL!AC97)</f>
        <v>ACIONAMENTO</v>
      </c>
      <c r="J95" s="123" t="str">
        <f>IF(SP_SUL!AA97="","*",SP_SUL!AA97)</f>
        <v>1 Celso</v>
      </c>
      <c r="K95" s="135">
        <f>IF(SP_SUL!AD97="","*",SP_SUL!AD97)</f>
        <v>0.27083333333333331</v>
      </c>
    </row>
    <row r="96" spans="2:11" s="124" customFormat="1">
      <c r="B96" s="121" t="str">
        <f>IF(SP_SUL!Y98="","*",SP_SUL!Y98)</f>
        <v>OPORTUNIDADE</v>
      </c>
      <c r="C96" s="122">
        <f>IF(SP_SUL!B98="","*",SP_SUL!B98)</f>
        <v>45995</v>
      </c>
      <c r="D96" s="122" t="str">
        <f>IF(SP_SUL!D98="","*",SP_SUL!D98)</f>
        <v>EDSON (TP-719)</v>
      </c>
      <c r="E96" s="122" t="str">
        <f>IF(SP_SUL!H98="","*",SP_SUL!H98)</f>
        <v>K96K952</v>
      </c>
      <c r="F96" s="138" t="str">
        <f>IF(SP_SUL!M98="","*",SP_SUL!M98)</f>
        <v>ZWU-ZDC</v>
      </c>
      <c r="G96" s="122" t="str">
        <f>IF(SP_SUL!I98="","*",SP_SUL!I98)</f>
        <v>-</v>
      </c>
      <c r="H96" s="122" t="str">
        <f>IF(SP_SUL!AB98="","*",SP_SUL!AB98)</f>
        <v>-</v>
      </c>
      <c r="I96" s="122" t="str">
        <f>IF(SP_SUL!AC98="","*",SP_SUL!AC98)</f>
        <v>-</v>
      </c>
      <c r="J96" s="123" t="str">
        <f>IF(SP_SUL!AA98="","*",SP_SUL!AA98)</f>
        <v>-</v>
      </c>
      <c r="K96" s="135" t="str">
        <f>IF(SP_SUL!AD98="","*",SP_SUL!AD98)</f>
        <v>-</v>
      </c>
    </row>
    <row r="97" spans="2:11" s="124" customFormat="1">
      <c r="B97" s="121" t="str">
        <f>IF(SP_SUL!Y99="","*",SP_SUL!Y99)</f>
        <v>OPORTUNIDADE</v>
      </c>
      <c r="C97" s="122">
        <f>IF(SP_SUL!B99="","*",SP_SUL!B99)</f>
        <v>45995</v>
      </c>
      <c r="D97" s="122" t="str">
        <f>IF(SP_SUL!D99="","*",SP_SUL!D99)</f>
        <v>LEANDRO (TP-727)</v>
      </c>
      <c r="E97" s="122" t="str">
        <f>IF(SP_SUL!H99="","*",SP_SUL!H99)</f>
        <v>ZGP2</v>
      </c>
      <c r="F97" s="138" t="str">
        <f>IF(SP_SUL!M99="","*",SP_SUL!M99)</f>
        <v>ZGP</v>
      </c>
      <c r="G97" s="122" t="str">
        <f>IF(SP_SUL!I99="","*",SP_SUL!I99)</f>
        <v>-</v>
      </c>
      <c r="H97" s="122" t="str">
        <f>IF(SP_SUL!AB99="","*",SP_SUL!AB99)</f>
        <v>-</v>
      </c>
      <c r="I97" s="122" t="str">
        <f>IF(SP_SUL!AC99="","*",SP_SUL!AC99)</f>
        <v>-</v>
      </c>
      <c r="J97" s="123" t="str">
        <f>IF(SP_SUL!AA99="","*",SP_SUL!AA99)</f>
        <v>-</v>
      </c>
      <c r="K97" s="135" t="str">
        <f>IF(SP_SUL!AD99="","*",SP_SUL!AD99)</f>
        <v>-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>
      <c r="B99" s="121" t="str">
        <f>IF(SP_SUL!Y101="","*",SP_SUL!Y101)</f>
        <v>SIM</v>
      </c>
      <c r="C99" s="122">
        <f>IF(SP_SUL!B101="","*",SP_SUL!B101)</f>
        <v>45995</v>
      </c>
      <c r="D99" s="122" t="str">
        <f>IF(SP_SUL!D101="","*",SP_SUL!D101)</f>
        <v>A84</v>
      </c>
      <c r="E99" s="122" t="str">
        <f>IF(SP_SUL!H101="","*",SP_SUL!H101)</f>
        <v>ZPT1051</v>
      </c>
      <c r="F99" s="138" t="str">
        <f>IF(SP_SUL!M101="","*",SP_SUL!M101)</f>
        <v>ZPT-ZEM</v>
      </c>
      <c r="G99" s="122" t="str">
        <f>IF(SP_SUL!I101="","*",SP_SUL!I101)</f>
        <v>ZEM1</v>
      </c>
      <c r="H99" s="122" t="str">
        <f>IF(SP_SUL!AB101="","*",SP_SUL!AB101)</f>
        <v>FIXO</v>
      </c>
      <c r="I99" s="122" t="str">
        <f>IF(SP_SUL!AC101="","*",SP_SUL!AC101)</f>
        <v>ACIONAMENTO</v>
      </c>
      <c r="J99" s="123">
        <f>IF(SP_SUL!AA101="","*",SP_SUL!AA101)</f>
        <v>1</v>
      </c>
      <c r="K99" s="135">
        <f>IF(SP_SUL!AD101="","*",SP_SUL!AD101)</f>
        <v>0.27083333333333331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>
      <c r="B101" s="121" t="str">
        <f>IF(SP_SUL!Y103="","*",SP_SUL!Y103)</f>
        <v>OPORTUNIDADE</v>
      </c>
      <c r="C101" s="122">
        <f>IF(SP_SUL!B103="","*",SP_SUL!B103)</f>
        <v>45995</v>
      </c>
      <c r="D101" s="122" t="str">
        <f>IF(SP_SUL!D103="","*",SP_SUL!D103)</f>
        <v>V85</v>
      </c>
      <c r="E101" s="122" t="str">
        <f>IF(SP_SUL!H103="","*",SP_SUL!H103)</f>
        <v>109ZPT2</v>
      </c>
      <c r="F101" s="138" t="str">
        <f>IF(SP_SUL!M103="","*",SP_SUL!M103)</f>
        <v>ZGM1</v>
      </c>
      <c r="G101" s="122" t="str">
        <f>IF(SP_SUL!I103="","*",SP_SUL!I103)</f>
        <v>ZPTZDR</v>
      </c>
      <c r="H101" s="122" t="str">
        <f>IF(SP_SUL!AB103="","*",SP_SUL!AB103)</f>
        <v>FIXO</v>
      </c>
      <c r="I101" s="122" t="str">
        <f>IF(SP_SUL!AC103="","*",SP_SUL!AC103)</f>
        <v>ACIONAMENTO</v>
      </c>
      <c r="J101" s="123">
        <f>IF(SP_SUL!AA103="","*",SP_SUL!AA103)</f>
        <v>1</v>
      </c>
      <c r="K101" s="135">
        <f>IF(SP_SUL!AD103="","*",SP_SUL!AD103)</f>
        <v>0.25</v>
      </c>
    </row>
    <row r="102" spans="2:11" s="124" customFormat="1">
      <c r="B102" s="121" t="str">
        <f>IF(SP_SUL!Y104="","*",SP_SUL!Y104)</f>
        <v>OPORTUNIDADE</v>
      </c>
      <c r="C102" s="122">
        <f>IF(SP_SUL!B104="","*",SP_SUL!B104)</f>
        <v>45995</v>
      </c>
      <c r="D102" s="122" t="str">
        <f>IF(SP_SUL!D104="","*",SP_SUL!D104)</f>
        <v>DIEGO (TF-42)</v>
      </c>
      <c r="E102" s="122" t="str">
        <f>IF(SP_SUL!H104="","*",SP_SUL!H104)</f>
        <v>-</v>
      </c>
      <c r="F102" s="138" t="str">
        <f>IF(SP_SUL!M104="","*",SP_SUL!M104)</f>
        <v>ZGM-109</v>
      </c>
      <c r="G102" s="122" t="str">
        <f>IF(SP_SUL!I104="","*",SP_SUL!I104)</f>
        <v>-</v>
      </c>
      <c r="H102" s="122" t="str">
        <f>IF(SP_SUL!AB104="","*",SP_SUL!AB104)</f>
        <v>-</v>
      </c>
      <c r="I102" s="122" t="str">
        <f>IF(SP_SUL!AC104="","*",SP_SUL!AC104)</f>
        <v>-</v>
      </c>
      <c r="J102" s="123" t="str">
        <f>IF(SP_SUL!AA104="","*",SP_SUL!AA104)</f>
        <v>-</v>
      </c>
      <c r="K102" s="135" t="str">
        <f>IF(SP_SUL!AD104="","*",SP_SUL!AD104)</f>
        <v>-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>
        <f>IF(SP_SUL!B108="","*",SP_SUL!B108)</f>
        <v>45996</v>
      </c>
      <c r="D106" s="122" t="str">
        <f>IF(SP_SUL!D108="","*",SP_SUL!D108)</f>
        <v>N59</v>
      </c>
      <c r="E106" s="122" t="str">
        <f>IF(SP_SUL!H108="","*",SP_SUL!H108)</f>
        <v>ZBV-3</v>
      </c>
      <c r="F106" s="138" t="str">
        <f>IF(SP_SUL!M108="","*",SP_SUL!M108)</f>
        <v>ZBV-ZYU</v>
      </c>
      <c r="G106" s="122" t="str">
        <f>IF(SP_SUL!I108="","*",SP_SUL!I108)</f>
        <v>ZYU-1</v>
      </c>
      <c r="H106" s="122" t="str">
        <f>IF(SP_SUL!AB108="","*",SP_SUL!AB108)</f>
        <v>FIXO</v>
      </c>
      <c r="I106" s="122" t="str">
        <f>IF(SP_SUL!AC108="","*",SP_SUL!AC108)</f>
        <v>ACIONAMENTO</v>
      </c>
      <c r="J106" s="123" t="str">
        <f>IF(SP_SUL!AA108="","*",SP_SUL!AA108)</f>
        <v>Cotona</v>
      </c>
      <c r="K106" s="135">
        <f>IF(SP_SUL!AD108="","*",SP_SUL!AD108)</f>
        <v>0.375</v>
      </c>
    </row>
    <row r="107" spans="2:11" s="124" customFormat="1" hidden="1">
      <c r="B107" s="121" t="str">
        <f>IF(SP_SUL!Y109="","*",SP_SUL!Y109)</f>
        <v>*</v>
      </c>
      <c r="C107" s="122">
        <f>IF(SP_SUL!B109="","*",SP_SUL!B109)</f>
        <v>45996</v>
      </c>
      <c r="D107" s="122" t="str">
        <f>IF(SP_SUL!D109="","*",SP_SUL!D109)</f>
        <v>W59</v>
      </c>
      <c r="E107" s="122" t="str">
        <f>IF(SP_SUL!H109="","*",SP_SUL!H109)</f>
        <v>ZYU1</v>
      </c>
      <c r="F107" s="138" t="str">
        <f>IF(SP_SUL!M109="","*",SP_SUL!M109)</f>
        <v>ZDS-ZQB</v>
      </c>
      <c r="G107" s="122" t="str">
        <f>IF(SP_SUL!I109="","*",SP_SUL!I109)</f>
        <v>ZYU1</v>
      </c>
      <c r="H107" s="122" t="str">
        <f>IF(SP_SUL!AB109="","*",SP_SUL!AB109)</f>
        <v>FIXO</v>
      </c>
      <c r="I107" s="122" t="str">
        <f>IF(SP_SUL!AC109="","*",SP_SUL!AC109)</f>
        <v>ACIONAMENTO</v>
      </c>
      <c r="J107" s="123">
        <f>IF(SP_SUL!AA109="","*",SP_SUL!AA109)</f>
        <v>1</v>
      </c>
      <c r="K107" s="135">
        <f>IF(SP_SUL!AD109="","*",SP_SUL!AD109)</f>
        <v>0.33333333333333331</v>
      </c>
    </row>
    <row r="108" spans="2:11" s="124" customFormat="1" hidden="1">
      <c r="B108" s="121" t="str">
        <f>IF(SP_SUL!Y110="","*",SP_SUL!Y110)</f>
        <v>*</v>
      </c>
      <c r="C108" s="122">
        <f>IF(SP_SUL!B110="","*",SP_SUL!B110)</f>
        <v>45996</v>
      </c>
      <c r="D108" s="122" t="str">
        <f>IF(SP_SUL!D110="","*",SP_SUL!D110)</f>
        <v>V89</v>
      </c>
      <c r="E108" s="122" t="str">
        <f>IF(SP_SUL!H110="","*",SP_SUL!H110)</f>
        <v>ZYU1</v>
      </c>
      <c r="F108" s="138" t="str">
        <f>IF(SP_SUL!M110="","*",SP_SUL!M110)</f>
        <v>ZXI-ZVK</v>
      </c>
      <c r="G108" s="122" t="str">
        <f>IF(SP_SUL!I110="","*",SP_SUL!I110)</f>
        <v>ZYU1</v>
      </c>
      <c r="H108" s="122" t="str">
        <f>IF(SP_SUL!AB110="","*",SP_SUL!AB110)</f>
        <v>FIXO</v>
      </c>
      <c r="I108" s="122" t="str">
        <f>IF(SP_SUL!AC110="","*",SP_SUL!AC110)</f>
        <v>ACIONAMENTO</v>
      </c>
      <c r="J108" s="123">
        <f>IF(SP_SUL!AA110="","*",SP_SUL!AA110)</f>
        <v>1</v>
      </c>
      <c r="K108" s="135">
        <f>IF(SP_SUL!AD110="","*",SP_SUL!AD110)</f>
        <v>0.33333333333333331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>
        <f>IF(SP_SUL!B113="","*",SP_SUL!B113)</f>
        <v>45996</v>
      </c>
      <c r="D111" s="122" t="str">
        <f>IF(SP_SUL!D113="","*",SP_SUL!D113)</f>
        <v>SUPER ZWW</v>
      </c>
      <c r="E111" s="122" t="str">
        <f>IF(SP_SUL!H113="","*",SP_SUL!H113)</f>
        <v>-</v>
      </c>
      <c r="F111" s="138" t="str">
        <f>IF(SP_SUL!M113="","*",SP_SUL!M113)</f>
        <v>ZKW</v>
      </c>
      <c r="G111" s="122" t="str">
        <f>IF(SP_SUL!I113="","*",SP_SUL!I113)</f>
        <v>-</v>
      </c>
      <c r="H111" s="122" t="str">
        <f>IF(SP_SUL!AB113="","*",SP_SUL!AB113)</f>
        <v>-</v>
      </c>
      <c r="I111" s="122" t="str">
        <f>IF(SP_SUL!AC113="","*",SP_SUL!AC113)</f>
        <v>-</v>
      </c>
      <c r="J111" s="123" t="str">
        <f>IF(SP_SUL!AA113="","*",SP_SUL!AA113)</f>
        <v>-</v>
      </c>
      <c r="K111" s="135" t="str">
        <f>IF(SP_SUL!AD113="","*",SP_SUL!AD113)</f>
        <v>-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>
        <f>IF(SP_SUL!B118="","*",SP_SUL!B118)</f>
        <v>45996</v>
      </c>
      <c r="D116" s="122" t="str">
        <f>IF(SP_SUL!D118="","*",SP_SUL!D118)</f>
        <v>A84</v>
      </c>
      <c r="E116" s="122" t="str">
        <f>IF(SP_SUL!H118="","*",SP_SUL!H118)</f>
        <v>102ZKW2</v>
      </c>
      <c r="F116" s="138" t="str">
        <f>IF(SP_SUL!M118="","*",SP_SUL!M118)</f>
        <v>ZKW-ZKE-ZKW</v>
      </c>
      <c r="G116" s="122" t="str">
        <f>IF(SP_SUL!I118="","*",SP_SUL!I118)</f>
        <v>102ZKW2</v>
      </c>
      <c r="H116" s="122" t="str">
        <f>IF(SP_SUL!AB118="","*",SP_SUL!AB118)</f>
        <v>FIXO</v>
      </c>
      <c r="I116" s="122" t="str">
        <f>IF(SP_SUL!AC118="","*",SP_SUL!AC118)</f>
        <v>ACIONAMENTO</v>
      </c>
      <c r="J116" s="123">
        <f>IF(SP_SUL!AA118="","*",SP_SUL!AA118)</f>
        <v>1</v>
      </c>
      <c r="K116" s="135">
        <f>IF(SP_SUL!AD118="","*",SP_SUL!AD118)</f>
        <v>0.25</v>
      </c>
    </row>
    <row r="117" spans="2:11" s="124" customFormat="1" hidden="1">
      <c r="B117" s="121" t="str">
        <f>IF(SP_SUL!Y119="","*",SP_SUL!Y119)</f>
        <v>*</v>
      </c>
      <c r="C117" s="122">
        <f>IF(SP_SUL!B119="","*",SP_SUL!B119)</f>
        <v>45996</v>
      </c>
      <c r="D117" s="122" t="str">
        <f>IF(SP_SUL!D119="","*",SP_SUL!D119)</f>
        <v>MOD ZRB ZEV</v>
      </c>
      <c r="E117" s="122" t="str">
        <f>IF(SP_SUL!H119="","*",SP_SUL!H119)</f>
        <v>-</v>
      </c>
      <c r="F117" s="138" t="str">
        <f>IF(SP_SUL!M119="","*",SP_SUL!M119)</f>
        <v>ZRB-ZEV</v>
      </c>
      <c r="G117" s="122" t="str">
        <f>IF(SP_SUL!I119="","*",SP_SUL!I119)</f>
        <v>-</v>
      </c>
      <c r="H117" s="122" t="str">
        <f>IF(SP_SUL!AB119="","*",SP_SUL!AB119)</f>
        <v>-</v>
      </c>
      <c r="I117" s="122" t="str">
        <f>IF(SP_SUL!AC119="","*",SP_SUL!AC119)</f>
        <v>-</v>
      </c>
      <c r="J117" s="123" t="str">
        <f>IF(SP_SUL!AA119="","*",SP_SUL!AA119)</f>
        <v>-</v>
      </c>
      <c r="K117" s="135" t="str">
        <f>IF(SP_SUL!AD119="","*",SP_SUL!AD119)</f>
        <v>-</v>
      </c>
    </row>
    <row r="118" spans="2:11" s="124" customFormat="1" hidden="1">
      <c r="B118" s="121" t="str">
        <f>IF(SP_SUL!Y120="","*",SP_SUL!Y120)</f>
        <v>*</v>
      </c>
      <c r="C118" s="122">
        <f>IF(SP_SUL!B120="","*",SP_SUL!B120)</f>
        <v>45996</v>
      </c>
      <c r="D118" s="122" t="str">
        <f>IF(SP_SUL!D120="","*",SP_SUL!D120)</f>
        <v>V96</v>
      </c>
      <c r="E118" s="122" t="str">
        <f>IF(SP_SUL!H120="","*",SP_SUL!H120)</f>
        <v>K67ZEV2</v>
      </c>
      <c r="F118" s="138" t="str">
        <f>IF(SP_SUL!M120="","*",SP_SUL!M120)</f>
        <v>ZEJ-ZEV</v>
      </c>
      <c r="G118" s="122" t="str">
        <f>IF(SP_SUL!I120="","*",SP_SUL!I120)</f>
        <v>K67ZEV2</v>
      </c>
      <c r="H118" s="122" t="str">
        <f>IF(SP_SUL!AB120="","*",SP_SUL!AB120)</f>
        <v>FIXO</v>
      </c>
      <c r="I118" s="122" t="str">
        <f>IF(SP_SUL!AC120="","*",SP_SUL!AC120)</f>
        <v>ACIONAMENTO</v>
      </c>
      <c r="J118" s="123">
        <f>IF(SP_SUL!AA120="","*",SP_SUL!AA120)</f>
        <v>1</v>
      </c>
      <c r="K118" s="135">
        <f>IF(SP_SUL!AD120="","*",SP_SUL!AD120)</f>
        <v>0.29166666666666669</v>
      </c>
    </row>
    <row r="119" spans="2:11" s="124" customFormat="1" hidden="1">
      <c r="B119" s="121" t="str">
        <f>IF(SP_SUL!Y121="","*",SP_SUL!Y121)</f>
        <v>*</v>
      </c>
      <c r="C119" s="122">
        <f>IF(SP_SUL!B121="","*",SP_SUL!B121)</f>
        <v>45996</v>
      </c>
      <c r="D119" s="122" t="str">
        <f>IF(SP_SUL!D121="","*",SP_SUL!D121)</f>
        <v>W97</v>
      </c>
      <c r="E119" s="122" t="str">
        <f>IF(SP_SUL!H121="","*",SP_SUL!H121)</f>
        <v>ZEM1</v>
      </c>
      <c r="F119" s="138" t="str">
        <f>IF(SP_SUL!M121="","*",SP_SUL!M121)</f>
        <v>ZEJ-ZEV</v>
      </c>
      <c r="G119" s="122" t="str">
        <f>IF(SP_SUL!I121="","*",SP_SUL!I121)</f>
        <v>ZEM1</v>
      </c>
      <c r="H119" s="122" t="str">
        <f>IF(SP_SUL!AB121="","*",SP_SUL!AB121)</f>
        <v>FIXO</v>
      </c>
      <c r="I119" s="122" t="str">
        <f>IF(SP_SUL!AC121="","*",SP_SUL!AC121)</f>
        <v>ACIONAMENTO</v>
      </c>
      <c r="J119" s="123">
        <f>IF(SP_SUL!AA121="","*",SP_SUL!AA121)</f>
        <v>2</v>
      </c>
      <c r="K119" s="135">
        <f>IF(SP_SUL!AD121="","*",SP_SUL!AD121)</f>
        <v>0.2638888888888889</v>
      </c>
    </row>
    <row r="120" spans="2:11" s="124" customFormat="1" hidden="1">
      <c r="B120" s="121" t="str">
        <f>IF(SP_SUL!Y122="","*",SP_SUL!Y122)</f>
        <v>*</v>
      </c>
      <c r="C120" s="122">
        <f>IF(SP_SUL!B122="","*",SP_SUL!B122)</f>
        <v>45996</v>
      </c>
      <c r="D120" s="122" t="str">
        <f>IF(SP_SUL!D122="","*",SP_SUL!D122)</f>
        <v>W96</v>
      </c>
      <c r="E120" s="122" t="str">
        <f>IF(SP_SUL!H122="","*",SP_SUL!H122)</f>
        <v>ZEM1</v>
      </c>
      <c r="F120" s="138" t="str">
        <f>IF(SP_SUL!M122="","*",SP_SUL!M122)</f>
        <v>ZRB-ZEV</v>
      </c>
      <c r="G120" s="122" t="str">
        <f>IF(SP_SUL!I122="","*",SP_SUL!I122)</f>
        <v>ZEM1</v>
      </c>
      <c r="H120" s="122" t="str">
        <f>IF(SP_SUL!AB122="","*",SP_SUL!AB122)</f>
        <v>FIXO</v>
      </c>
      <c r="I120" s="122" t="str">
        <f>IF(SP_SUL!AC122="","*",SP_SUL!AC122)</f>
        <v>ACIONAMENTO</v>
      </c>
      <c r="J120" s="123">
        <f>IF(SP_SUL!AA122="","*",SP_SUL!AA122)</f>
        <v>2</v>
      </c>
      <c r="K120" s="135">
        <f>IF(SP_SUL!AD122="","*",SP_SUL!AD122)</f>
        <v>0.25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>
        <f>IF(SP_SUL!B124="","*",SP_SUL!B124)</f>
        <v>45996</v>
      </c>
      <c r="D122" s="122" t="str">
        <f>IF(SP_SUL!D124="","*",SP_SUL!D124)</f>
        <v>HUELTON (TP-725)</v>
      </c>
      <c r="E122" s="122" t="str">
        <f>IF(SP_SUL!H124="","*",SP_SUL!H124)</f>
        <v>-</v>
      </c>
      <c r="F122" s="138" t="str">
        <f>IF(SP_SUL!M124="","*",SP_SUL!M124)</f>
        <v>ZWU-ZDC</v>
      </c>
      <c r="G122" s="122" t="str">
        <f>IF(SP_SUL!I124="","*",SP_SUL!I124)</f>
        <v>-</v>
      </c>
      <c r="H122" s="122" t="str">
        <f>IF(SP_SUL!AB124="","*",SP_SUL!AB124)</f>
        <v>-</v>
      </c>
      <c r="I122" s="122" t="str">
        <f>IF(SP_SUL!AC124="","*",SP_SUL!AC124)</f>
        <v>-</v>
      </c>
      <c r="J122" s="123" t="str">
        <f>IF(SP_SUL!AA124="","*",SP_SUL!AA124)</f>
        <v>-</v>
      </c>
      <c r="K122" s="135" t="str">
        <f>IF(SP_SUL!AD124="","*",SP_SUL!AD124)</f>
        <v>-</v>
      </c>
    </row>
    <row r="123" spans="2:11" s="124" customFormat="1" hidden="1">
      <c r="B123" s="121" t="str">
        <f>IF(SP_SUL!Y125="","*",SP_SUL!Y125)</f>
        <v>*</v>
      </c>
      <c r="C123" s="122">
        <f>IF(SP_SUL!B125="","*",SP_SUL!B125)</f>
        <v>45996</v>
      </c>
      <c r="D123" s="122" t="str">
        <f>IF(SP_SUL!D125="","*",SP_SUL!D125)</f>
        <v>MOD ZGP</v>
      </c>
      <c r="E123" s="122" t="str">
        <f>IF(SP_SUL!H125="","*",SP_SUL!H125)</f>
        <v>-</v>
      </c>
      <c r="F123" s="138" t="str">
        <f>IF(SP_SUL!M125="","*",SP_SUL!M125)</f>
        <v>105-ZGP</v>
      </c>
      <c r="G123" s="122" t="str">
        <f>IF(SP_SUL!I125="","*",SP_SUL!I125)</f>
        <v>-</v>
      </c>
      <c r="H123" s="122" t="str">
        <f>IF(SP_SUL!AB125="","*",SP_SUL!AB125)</f>
        <v>-</v>
      </c>
      <c r="I123" s="122" t="str">
        <f>IF(SP_SUL!AC125="","*",SP_SUL!AC125)</f>
        <v>-</v>
      </c>
      <c r="J123" s="123" t="str">
        <f>IF(SP_SUL!AA125="","*",SP_SUL!AA125)</f>
        <v>-</v>
      </c>
      <c r="K123" s="135" t="str">
        <f>IF(SP_SUL!AD125="","*",SP_SUL!AD125)</f>
        <v>-</v>
      </c>
    </row>
    <row r="124" spans="2:11" s="124" customFormat="1" hidden="1">
      <c r="B124" s="121" t="str">
        <f>IF(SP_SUL!Y126="","*",SP_SUL!Y126)</f>
        <v>*</v>
      </c>
      <c r="C124" s="122">
        <f>IF(SP_SUL!B126="","*",SP_SUL!B126)</f>
        <v>45996</v>
      </c>
      <c r="D124" s="122" t="str">
        <f>IF(SP_SUL!D126="","*",SP_SUL!D126)</f>
        <v>V85</v>
      </c>
      <c r="E124" s="122" t="str">
        <f>IF(SP_SUL!H126="","*",SP_SUL!H126)</f>
        <v>ZPT1051</v>
      </c>
      <c r="F124" s="138" t="str">
        <f>IF(SP_SUL!M126="","*",SP_SUL!M126)</f>
        <v>105-ZGP</v>
      </c>
      <c r="G124" s="122" t="str">
        <f>IF(SP_SUL!I126="","*",SP_SUL!I126)</f>
        <v>ZPTZDR</v>
      </c>
      <c r="H124" s="122" t="str">
        <f>IF(SP_SUL!AB126="","*",SP_SUL!AB126)</f>
        <v>FIXO</v>
      </c>
      <c r="I124" s="122" t="str">
        <f>IF(SP_SUL!AC126="","*",SP_SUL!AC126)</f>
        <v>ACIONAMENTO</v>
      </c>
      <c r="J124" s="123">
        <f>IF(SP_SUL!AA126="","*",SP_SUL!AA126)</f>
        <v>1</v>
      </c>
      <c r="K124" s="135">
        <f>IF(SP_SUL!AD126="","*",SP_SUL!AD126)</f>
        <v>0.25</v>
      </c>
    </row>
    <row r="125" spans="2:11" s="124" customFormat="1" hidden="1">
      <c r="B125" s="121" t="str">
        <f>IF(SP_SUL!Y127="","*",SP_SUL!Y127)</f>
        <v>*</v>
      </c>
      <c r="C125" s="122">
        <f>IF(SP_SUL!B127="","*",SP_SUL!B127)</f>
        <v>45996</v>
      </c>
      <c r="D125" s="122" t="str">
        <f>IF(SP_SUL!D127="","*",SP_SUL!D127)</f>
        <v>W62</v>
      </c>
      <c r="E125" s="122" t="str">
        <f>IF(SP_SUL!H127="","*",SP_SUL!H127)</f>
        <v>ZPT1051</v>
      </c>
      <c r="F125" s="138" t="str">
        <f>IF(SP_SUL!M127="","*",SP_SUL!M127)</f>
        <v>105-ZGP</v>
      </c>
      <c r="G125" s="122" t="str">
        <f>IF(SP_SUL!I127="","*",SP_SUL!I127)</f>
        <v>ZPTZDR</v>
      </c>
      <c r="H125" s="122" t="str">
        <f>IF(SP_SUL!AB127="","*",SP_SUL!AB127)</f>
        <v>FIXO</v>
      </c>
      <c r="I125" s="122" t="str">
        <f>IF(SP_SUL!AC127="","*",SP_SUL!AC127)</f>
        <v>ACIONAMENTO</v>
      </c>
      <c r="J125" s="123" t="str">
        <f>IF(SP_SUL!AA127="","*",SP_SUL!AA127)</f>
        <v>Bispo</v>
      </c>
      <c r="K125" s="135">
        <f>IF(SP_SUL!AD127="","*",SP_SUL!AD127)</f>
        <v>0.29166666666666669</v>
      </c>
    </row>
    <row r="126" spans="2:11" s="124" customFormat="1" hidden="1">
      <c r="B126" s="121" t="str">
        <f>IF(SP_SUL!Y128="","*",SP_SUL!Y128)</f>
        <v>*</v>
      </c>
      <c r="C126" s="122">
        <f>IF(SP_SUL!B128="","*",SP_SUL!B128)</f>
        <v>45996</v>
      </c>
      <c r="D126" s="122" t="str">
        <f>IF(SP_SUL!D128="","*",SP_SUL!D128)</f>
        <v>DIEGO (TF-42)</v>
      </c>
      <c r="E126" s="122" t="str">
        <f>IF(SP_SUL!H128="","*",SP_SUL!H128)</f>
        <v>-</v>
      </c>
      <c r="F126" s="138" t="str">
        <f>IF(SP_SUL!M128="","*",SP_SUL!M128)</f>
        <v>ZGM-109</v>
      </c>
      <c r="G126" s="122" t="str">
        <f>IF(SP_SUL!I128="","*",SP_SUL!I128)</f>
        <v>-</v>
      </c>
      <c r="H126" s="122" t="str">
        <f>IF(SP_SUL!AB128="","*",SP_SUL!AB128)</f>
        <v>-</v>
      </c>
      <c r="I126" s="122" t="str">
        <f>IF(SP_SUL!AC128="","*",SP_SUL!AC128)</f>
        <v>*</v>
      </c>
      <c r="J126" s="123" t="str">
        <f>IF(SP_SUL!AA128="","*",SP_SUL!AA128)</f>
        <v>-</v>
      </c>
      <c r="K126" s="135" t="str">
        <f>IF(SP_SUL!AD128="","*",SP_SUL!AD128)</f>
        <v>-</v>
      </c>
    </row>
    <row r="127" spans="2:11" s="124" customFormat="1" hidden="1">
      <c r="B127" s="121" t="str">
        <f>IF(SP_SUL!Y129="","*",SP_SUL!Y129)</f>
        <v>*</v>
      </c>
      <c r="C127" s="122">
        <f>IF(SP_SUL!B129="","*",SP_SUL!B129)</f>
        <v>45996</v>
      </c>
      <c r="D127" s="122" t="str">
        <f>IF(SP_SUL!D129="","*",SP_SUL!D129)</f>
        <v>V97</v>
      </c>
      <c r="E127" s="122" t="str">
        <f>IF(SP_SUL!H129="","*",SP_SUL!H129)</f>
        <v>IAAS29</v>
      </c>
      <c r="F127" s="138" t="str">
        <f>IF(SP_SUL!M129="","*",SP_SUL!M129)</f>
        <v>ZPG-ZPT</v>
      </c>
      <c r="G127" s="122" t="str">
        <f>IF(SP_SUL!I129="","*",SP_SUL!I129)</f>
        <v>ZPT</v>
      </c>
      <c r="H127" s="122" t="str">
        <f>IF(SP_SUL!AB129="","*",SP_SUL!AB129)</f>
        <v>FIXO</v>
      </c>
      <c r="I127" s="122" t="str">
        <f>IF(SP_SUL!AC129="","*",SP_SUL!AC129)</f>
        <v>ACIONAMENTO</v>
      </c>
      <c r="J127" s="123">
        <f>IF(SP_SUL!AA129="","*",SP_SUL!AA129)</f>
        <v>1</v>
      </c>
      <c r="K127" s="135">
        <f>IF(SP_SUL!AD129="","*",SP_SUL!AD129)</f>
        <v>0.33333333333333331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 hidden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 hidden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 hidden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 hidden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 hidden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 hidden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 hidden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 hidden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 hidden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 hidden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 hidden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 hidden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 hidden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 hidden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 hidden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 hidden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2025-12-04T16:08:41Z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