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20" documentId="8_{B6337239-1A00-434D-AAD0-422EA1FEB5AE}" xr6:coauthVersionLast="47" xr6:coauthVersionMax="47" xr10:uidLastSave="{CE98CBB4-8C42-4F17-8F47-47462EBFB5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6" i="1" l="1" a="1"/>
  <c r="M366" i="1"/>
  <c r="Q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G365" i="1"/>
  <c r="G366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L364" i="12"/>
  <c r="R366" i="1"/>
  <c r="S364" i="12" s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7" i="1" l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<sst xmlns="http://schemas.openxmlformats.org/spreadsheetml/2006/main" count="9800" uniqueCount="1981">
  <si>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</si>
  <si>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</si>
  <si>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</si>
  <si>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</si>
  <si>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</si>
  <si>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</si>
  <si>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</si>
  <si>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</si>
  <si>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</si>
  <si>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</si>
  <si>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</si>
  <si>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</si>
  <si>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</si>
  <si>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</si>
  <si>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</si>
  <si>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</si>
  <si>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</si>
  <si>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</si>
  <si>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</si>
  <si>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</si>
  <si>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</si>
  <si>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</si>
  <si>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</si>
  <si>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</si>
  <si>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</si>
  <si>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</si>
  <si>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</si>
  <si>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</si>
  <si>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</si>
  <si>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</si>
  <si>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</si>
  <si>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</si>
  <si>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</si>
  <si>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</si>
  <si>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</si>
  <si>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</si>
  <si>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</si>
  <si>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</si>
  <si>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</si>
  <si>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</si>
  <si>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</si>
  <si>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</si>
  <si>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</si>
  <si>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</si>
  <si>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</si>
  <si>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</si>
  <si>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</si>
  <si>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</si>
  <si>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</si>
  <si>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</si>
  <si>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</si>
  <si>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</si>
  <si>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</si>
  <si>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</si>
  <si>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</si>
  <si>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</si>
  <si>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</si>
  <si>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</si>
  <si>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</si>
  <si>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</si>
  <si>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</si>
  <si>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</si>
  <si>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</si>
  <si>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</si>
  <si>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</si>
  <si>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</si>
  <si>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</si>
  <si>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</si>
  <si>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</si>
  <si>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</si>
  <si>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</si>
  <si>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</si>
  <si>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</si>
  <si>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</si>
  <si>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</si>
  <si>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</si>
  <si>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</si>
  <si>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</si>
  <si>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</si>
  <si>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</si>
  <si>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</si>
  <si>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</si>
  <si>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</si>
  <si>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</si>
  <si>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</si>
  <si>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</si>
  <si>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</si>
  <si>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</si>
  <si>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</si>
  <si>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</si>
  <si>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</si>
  <si>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</si>
  <si>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</si>
  <si>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</si>
  <si>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</si>
  <si>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</si>
  <si>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</si>
  <si>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</si>
  <si>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</si>
  <si>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</si>
  <si>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</si>
  <si>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</si>
  <si>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</si>
  <si>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</si>
  <si>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</si>
  <si>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</si>
  <si>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</si>
  <si>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</si>
  <si>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</si>
  <si>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</si>
  <si>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</si>
  <si>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</si>
  <si>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</si>
  <si>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</si>
  <si>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</si>
  <si>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</si>
  <si>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</si>
  <si>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</si>
  <si>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</si>
  <si>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</si>
  <si>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</si>
  <si>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</si>
  <si>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</si>
  <si>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</si>
  <si>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</si>
  <si>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</si>
  <si>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</si>
  <si>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</si>
  <si>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</si>
  <si>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</si>
  <si>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</si>
  <si>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</si>
  <si>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</si>
  <si>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</si>
  <si>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</si>
  <si>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</si>
  <si>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</si>
  <si>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</si>
  <si>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</si>
  <si>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</si>
  <si>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</si>
  <si>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</si>
  <si>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</si>
  <si>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</si>
  <si>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</si>
  <si>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</si>
  <si>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</si>
  <si>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</si>
  <si>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</si>
  <si>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</si>
  <si>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</si>
  <si>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</si>
  <si>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</si>
  <si>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</si>
  <si>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</si>
  <si>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</si>
  <si>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</si>
  <si>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</si>
  <si>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</si>
  <si>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</si>
  <si>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</si>
  <si>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</si>
  <si>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</si>
  <si>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</si>
  <si>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</si>
  <si>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</si>
  <si>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</si>
  <si>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</si>
  <si>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</si>
  <si>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</si>
  <si>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</si>
  <si>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</si>
  <si>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</si>
  <si>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</si>
  <si>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</si>
  <si>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</si>
  <si>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</si>
  <si>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</si>
  <si>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</si>
  <si>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</si>
  <si>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</si>
  <si>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</si>
  <si>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</si>
  <si>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</si>
  <si>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</si>
  <si>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</si>
  <si>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</si>
  <si>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</si>
  <si>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</si>
  <si>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</si>
  <si>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</si>
  <si>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</si>
  <si>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</si>
  <si>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</si>
  <si>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</si>
  <si>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</si>
  <si>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</si>
  <si>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</si>
  <si>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</si>
  <si>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</si>
  <si>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</si>
  <si>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</si>
  <si>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</si>
  <si>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</si>
  <si>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</si>
  <si>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</si>
  <si>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</si>
  <si>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</si>
  <si>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</si>
  <si>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</si>
  <si>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</si>
  <si>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</si>
  <si>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</si>
  <si>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</si>
  <si>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</si>
  <si>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</si>
  <si>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</si>
  <si>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</si>
  <si>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</si>
  <si>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</si>
  <si>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</si>
  <si>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</si>
  <si>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</si>
  <si>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</si>
  <si>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</si>
  <si>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</si>
  <si>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</si>
  <si>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</si>
  <si>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</si>
  <si>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</si>
  <si>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</si>
  <si>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</si>
  <si>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</si>
  <si>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</si>
  <si>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</si>
  <si>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</si>
  <si>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</si>
  <si>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</si>
  <si>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</si>
  <si>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</si>
  <si>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</si>
  <si>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</si>
  <si>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</si>
  <si>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</si>
  <si>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</si>
  <si>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</si>
  <si>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</si>
  <si>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</si>
  <si>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</si>
  <si>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</si>
  <si>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</si>
  <si>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</si>
  <si>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</si>
  <si>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</si>
  <si>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</si>
  <si>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</si>
  <si>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</si>
  <si>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</si>
  <si>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</si>
  <si>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</si>
  <si>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</si>
  <si>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</si>
  <si>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</si>
  <si>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</si>
  <si>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</si>
  <si>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</si>
  <si>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</si>
  <si>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</si>
  <si>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</si>
  <si>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</si>
  <si>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</si>
  <si>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</si>
  <si>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</si>
  <si>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</si>
  <si>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</si>
  <si>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</si>
  <si>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</si>
  <si>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</si>
  <si>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</si>
  <si>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</si>
  <si>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</si>
  <si>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</si>
  <si>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</si>
  <si>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</si>
  <si>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</si>
  <si>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</si>
  <si>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</si>
  <si>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</si>
  <si>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</si>
  <si>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</si>
  <si>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</si>
  <si>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</si>
  <si>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</si>
  <si>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</si>
  <si>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</si>
  <si>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</si>
  <si>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</si>
  <si>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</si>
  <si>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</si>
  <si>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</si>
  <si>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</si>
  <si>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</si>
  <si>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</si>
  <si>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</si>
  <si>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</si>
  <si>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</si>
  <si>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</si>
  <si>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</si>
  <si>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</si>
  <si>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</si>
  <si>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</si>
  <si>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</si>
  <si>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</si>
  <si>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</si>
  <si>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</si>
  <si>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</si>
  <si>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</si>
  <si>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</si>
  <si>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</si>
  <si>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</si>
  <si>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</si>
  <si>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</si>
  <si>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</si>
  <si>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</si>
  <si>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</si>
  <si>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</si>
  <si>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</si>
  <si>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</si>
  <si>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</si>
  <si>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</si>
  <si>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</si>
  <si>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</si>
  <si>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</si>
  <si>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</si>
  <si>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</si>
  <si>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</si>
  <si>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</si>
  <si>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</si>
  <si>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</si>
  <si>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</si>
  <si>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</si>
  <si>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</si>
  <si>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</si>
  <si>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</si>
  <si>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</si>
  <si>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</si>
  <si>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</si>
  <si>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</si>
  <si>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</si>
  <si>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</si>
  <si>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</si>
  <si>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</si>
  <si>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</si>
  <si>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</si>
  <si>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</si>
  <si>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</si>
  <si>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</si>
  <si>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</si>
  <si>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</si>
  <si>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</si>
  <si>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</si>
  <si>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</si>
  <si>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</si>
  <si>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</si>
  <si>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</si>
  <si>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</si>
  <si>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</si>
  <si>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</si>
  <si>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</si>
  <si>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</si>
  <si>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</si>
  <si>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</si>
  <si>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</si>
  <si>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</si>
  <si>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</si>
  <si>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</si>
  <si>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</si>
  <si>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</si>
  <si>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</si>
  <si>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</si>
  <si>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</si>
  <si>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</si>
  <si>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</si>
  <si>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</si>
  <si>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</si>
  <si>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</si>
  <si>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</si>
  <si>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</si>
  <si>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</si>
  <si>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</si>
  <si>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</si>
  <si>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</si>
  <si>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</si>
  <si>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</si>
  <si>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</si>
  <si>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</si>
  <si>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</si>
  <si>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</si>
  <si>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</si>
  <si>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</si>
  <si>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</si>
  <si>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</si>
  <si>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</si>
  <si>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</si>
  <si>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</si>
  <si>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</si>
  <si>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</si>
  <si>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</si>
  <si>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</si>
  <si>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</si>
  <si>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</si>
  <si>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</si>
  <si>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</si>
  <si>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</si>
  <si>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</si>
  <si>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</si>
  <si>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</si>
  <si>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</si>
  <si>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</si>
  <si>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</si>
  <si>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</si>
  <si>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</si>
  <si>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</si>
  <si>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</si>
  <si>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</si>
  <si>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</si>
  <si>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</si>
  <si>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</si>
  <si>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</si>
  <si>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</si>
  <si>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</si>
  <si>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</si>
  <si>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</si>
  <si>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</si>
  <si>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</si>
  <si>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</si>
  <si>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</si>
  <si>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</si>
  <si>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</si>
  <si>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</si>
  <si>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</si>
  <si>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</si>
  <si>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</si>
  <si>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</si>
  <si>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</si>
  <si>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</si>
  <si>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</si>
  <si>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</si>
  <si>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</si>
  <si>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</si>
  <si>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</si>
  <si>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</si>
  <si>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</si>
  <si>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</si>
  <si>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</si>
  <si>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</si>
  <si>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</si>
  <si>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</si>
  <si>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</si>
  <si>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</si>
  <si>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</si>
  <si>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</si>
  <si>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</si>
  <si>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</si>
  <si>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</si>
  <si>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</si>
  <si>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</si>
  <si>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</si>
  <si>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</si>
  <si>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</si>
  <si>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</si>
  <si>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</si>
  <si>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</si>
  <si>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</si>
  <si>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</si>
  <si>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</si>
  <si>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</si>
  <si>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</si>
  <si>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</si>
  <si>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</si>
  <si>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</si>
  <si>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</si>
  <si>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</si>
  <si>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</si>
  <si>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</si>
  <si>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</si>
  <si>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</si>
  <si>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</si>
  <si>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</si>
  <si>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</si>
  <si>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</si>
  <si>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</si>
  <si>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</si>
  <si>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</si>
  <si>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</si>
  <si>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</si>
  <si>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</si>
  <si>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</si>
  <si>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</si>
  <si>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</si>
  <si>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</si>
  <si>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</si>
  <si>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</si>
  <si>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</si>
  <si>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</si>
  <si>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</si>
  <si>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</si>
  <si>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</si>
  <si>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</si>
  <si>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</si>
  <si>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</si>
  <si>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</si>
  <si>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</si>
  <si>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</si>
  <si>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</si>
  <si>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</si>
  <si>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</si>
  <si>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</si>
  <si>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</si>
  <si>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</si>
  <si>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</si>
  <si>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</si>
  <si>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</si>
  <si>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</si>
  <si>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</si>
  <si>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</si>
  <si>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</si>
  <si>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</si>
  <si>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</si>
  <si>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</si>
  <si>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</si>
  <si>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</si>
  <si>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</si>
  <si>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</si>
  <si>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</si>
  <si>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</si>
  <si>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</si>
  <si>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</si>
  <si>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</si>
  <si>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</si>
  <si>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</si>
  <si>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</si>
  <si>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</si>
  <si>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</si>
  <si>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</si>
  <si>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</si>
  <si>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</si>
  <si>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</si>
  <si>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</si>
  <si>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</si>
  <si>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</si>
  <si>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</si>
  <si>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</si>
  <si>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</si>
  <si>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</si>
  <si>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</si>
  <si>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</si>
  <si>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</si>
  <si>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</si>
  <si>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</si>
  <si>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</si>
  <si>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</si>
  <si>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</si>
  <si>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</si>
  <si>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</si>
  <si>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</si>
  <si>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</si>
  <si>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</si>
  <si>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</si>
  <si>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</si>
  <si>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</si>
  <si>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</si>
  <si>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</si>
  <si>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</si>
  <si>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</si>
  <si>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</si>
  <si>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</si>
  <si>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</si>
  <si>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</si>
  <si>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</si>
  <si>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</si>
  <si>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</si>
  <si>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</si>
  <si>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</si>
  <si>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</si>
  <si>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</si>
  <si>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</si>
  <si>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</si>
  <si>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</si>
  <si>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</si>
  <si>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</si>
  <si>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</si>
  <si>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</si>
  <si>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</si>
  <si>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</si>
  <si>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</si>
  <si>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</si>
  <si>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</si>
  <si>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</si>
  <si>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</si>
  <si>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</si>
  <si>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</si>
  <si>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</si>
  <si>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</si>
  <si>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</si>
  <si>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</si>
  <si>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</si>
  <si>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</si>
  <si>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</si>
  <si>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</si>
  <si>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</si>
  <si>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</si>
  <si>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</si>
  <si>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</si>
  <si>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</si>
  <si>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</si>
  <si>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</si>
  <si>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</si>
  <si>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</si>
  <si>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</si>
  <si>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</si>
  <si>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</si>
  <si>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</si>
  <si>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</si>
  <si>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</si>
  <si>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</si>
  <si>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</si>
  <si>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</si>
  <si>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</si>
  <si>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</si>
  <si>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</si>
  <si>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</si>
  <si>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</si>
  <si>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</si>
  <si>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</si>
  <si>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</si>
  <si>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</si>
  <si>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</si>
  <si>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</si>
  <si>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</si>
  <si>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</si>
  <si>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</si>
  <si>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</si>
  <si>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</si>
  <si>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</si>
  <si>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</si>
  <si>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</si>
  <si>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</si>
  <si>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</si>
  <si>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</si>
  <si>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</si>
  <si>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</si>
  <si>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</si>
  <si>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</si>
  <si>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</si>
  <si>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</si>
  <si>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</si>
  <si>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</si>
  <si>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</si>
  <si>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</si>
  <si>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</si>
  <si>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</si>
  <si>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</si>
  <si>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</si>
  <si>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</si>
  <si>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</si>
  <si>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</si>
  <si>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</si>
  <si>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</si>
  <si>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</si>
  <si>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</si>
  <si>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</si>
  <si>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</si>
  <si>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</si>
  <si>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</si>
  <si>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</si>
  <si>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</si>
  <si>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</si>
  <si>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</si>
  <si>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</si>
  <si>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</si>
  <si>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</si>
  <si>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</si>
  <si>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</si>
  <si>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</si>
  <si>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</si>
  <si>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</si>
  <si>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</si>
  <si>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</si>
  <si>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</si>
  <si>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</si>
  <si>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</si>
  <si>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</si>
  <si>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</si>
  <si>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</si>
  <si>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</si>
  <si>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</si>
  <si>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</si>
  <si>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</si>
  <si>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</si>
  <si>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</si>
  <si>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</si>
  <si>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</si>
  <si>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</si>
  <si>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</si>
  <si>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</si>
  <si>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</si>
  <si>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</si>
  <si>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</si>
  <si>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</si>
  <si>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</si>
  <si>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</si>
  <si>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</si>
  <si>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</si>
  <si>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</si>
  <si>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</si>
  <si>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</si>
  <si>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</si>
  <si>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</si>
  <si>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</si>
  <si>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</si>
  <si>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</si>
  <si>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</si>
  <si>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</si>
  <si>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</si>
  <si>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</si>
  <si>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</si>
  <si>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</si>
  <si>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</si>
  <si>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</si>
  <si>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</si>
  <si>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</si>
  <si>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</si>
  <si>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</si>
  <si>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</si>
  <si>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</si>
  <si>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</si>
  <si>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</si>
  <si>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</si>
  <si>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</si>
  <si>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</si>
  <si>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</si>
  <si>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</si>
  <si>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</si>
  <si>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</si>
  <si>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</si>
  <si>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</si>
  <si>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</si>
  <si>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</si>
  <si>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</si>
  <si>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</si>
  <si>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</si>
  <si>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</si>
  <si>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</si>
  <si>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</si>
  <si>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</si>
  <si>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</si>
  <si>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</si>
  <si>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</si>
  <si>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</si>
  <si>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</si>
  <si>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</si>
  <si>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</si>
  <si>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</si>
  <si>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</si>
  <si>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</si>
  <si>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</si>
  <si>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</si>
  <si>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</si>
  <si>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</si>
  <si>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</si>
  <si>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</si>
  <si>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</si>
  <si>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</si>
  <si>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</si>
  <si>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</si>
  <si>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</si>
  <si>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</si>
  <si>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</si>
  <si>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</si>
  <si>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</si>
  <si>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</si>
  <si>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</si>
  <si>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</si>
  <si>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</si>
  <si>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</si>
  <si>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</si>
  <si>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</si>
  <si>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</si>
  <si>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</si>
  <si>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</si>
  <si>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</si>
  <si>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</si>
  <si>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</si>
  <si>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</si>
  <si>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</si>
  <si>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</si>
  <si>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</si>
  <si>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</si>
  <si>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</si>
  <si>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</si>
  <si>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</si>
  <si>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</si>
  <si>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</si>
  <si>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</si>
  <si>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</si>
  <si>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</si>
  <si>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</si>
  <si>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</si>
  <si>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</si>
  <si>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</si>
  <si>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</si>
  <si>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</si>
  <si>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</si>
  <si>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</si>
  <si>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</si>
  <si>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</si>
  <si>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</si>
  <si>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</si>
  <si>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</si>
  <si>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</si>
  <si>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</si>
  <si>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</si>
  <si>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</si>
  <si>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</si>
  <si>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</si>
  <si>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</si>
  <si>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</si>
  <si>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</si>
  <si>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</si>
  <si>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</si>
  <si>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</si>
  <si>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</si>
  <si>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</si>
  <si>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</si>
  <si>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</si>
  <si>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</si>
  <si>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</si>
  <si>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</si>
  <si>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</si>
  <si>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</si>
  <si>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</si>
  <si>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</si>
  <si>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</si>
  <si>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</si>
  <si>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</si>
  <si>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</si>
  <si>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</si>
  <si>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</si>
  <si>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</si>
  <si>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</si>
  <si>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</si>
  <si>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</si>
  <si>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</si>
  <si>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</si>
  <si>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</si>
  <si>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</si>
  <si>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</si>
  <si>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</si>
  <si>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</si>
  <si>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</si>
  <si>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</si>
  <si>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</si>
  <si>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</si>
  <si>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</si>
  <si>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</si>
  <si>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</si>
  <si>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</si>
  <si>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</si>
  <si>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</si>
  <si>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</si>
  <si>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</si>
  <si>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</si>
  <si>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</si>
  <si>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</si>
  <si>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</si>
  <si>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</si>
  <si>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</si>
  <si>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</si>
  <si>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</si>
  <si>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</si>
  <si>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</si>
  <si>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</si>
  <si>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</si>
  <si>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</si>
  <si>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</si>
  <si>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</si>
  <si>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</si>
  <si>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</si>
  <si>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</si>
  <si>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</si>
  <si>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</si>
  <si>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</si>
  <si>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</si>
  <si>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</si>
  <si>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</si>
  <si>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</si>
  <si>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</si>
  <si>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</si>
  <si>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</si>
  <si>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</si>
  <si>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</si>
  <si>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</si>
  <si>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</si>
  <si>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</si>
  <si>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</si>
  <si>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</si>
  <si>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</si>
  <si>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</si>
  <si>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</si>
  <si>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</si>
  <si>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</si>
  <si>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</si>
  <si>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</si>
  <si>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</si>
  <si>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</si>
  <si>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</si>
  <si>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</si>
  <si>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</si>
  <si>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</si>
  <si>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</si>
  <si>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</si>
  <si>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</si>
  <si>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</si>
  <si>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</si>
  <si>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</si>
  <si>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</si>
  <si>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</si>
  <si>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</si>
  <si>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</si>
  <si>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</si>
  <si>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</si>
  <si>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</si>
  <si>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</si>
  <si>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</si>
  <si>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</si>
  <si>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</si>
  <si>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</si>
  <si>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</si>
  <si>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</si>
  <si>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</si>
  <si>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</si>
  <si>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</si>
  <si>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</si>
  <si>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</si>
  <si>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</si>
  <si>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</si>
  <si>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</si>
  <si>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</si>
  <si>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</si>
  <si>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</si>
  <si>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</si>
  <si>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</si>
  <si>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</si>
  <si>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</si>
  <si>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</si>
  <si>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</si>
  <si>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</si>
  <si>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</si>
  <si>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</si>
  <si>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</si>
  <si>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</si>
  <si>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</si>
  <si>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</si>
  <si>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</si>
  <si>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</si>
  <si>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</si>
  <si>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</si>
  <si>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</si>
  <si>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</si>
  <si>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</si>
  <si>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</si>
  <si>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</si>
  <si>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</si>
  <si>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</si>
  <si>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</si>
  <si>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</si>
  <si>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</si>
  <si>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</si>
  <si>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</si>
  <si>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</si>
  <si>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</si>
  <si>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</si>
  <si>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</si>
  <si>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</si>
  <si>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</si>
  <si>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</si>
  <si>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</si>
  <si>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</si>
  <si>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</si>
  <si>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</si>
  <si>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</si>
  <si>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</si>
  <si>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</si>
  <si>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</si>
  <si>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</si>
  <si>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</si>
  <si>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</si>
  <si>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</si>
  <si>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</si>
  <si>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</si>
  <si>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</si>
  <si>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</si>
  <si>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</si>
  <si>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</si>
  <si>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</si>
  <si>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</si>
  <si>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</si>
  <si>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</si>
  <si>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</si>
  <si>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</si>
  <si>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</si>
  <si>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</si>
  <si>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</si>
  <si>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</si>
  <si>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</si>
  <si>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</si>
  <si>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</si>
  <si>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</si>
  <si>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</si>
  <si>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</si>
  <si>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</si>
  <si>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</si>
  <si>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</si>
  <si>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</si>
  <si>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</si>
  <si>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</si>
  <si>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</si>
  <si>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</si>
  <si>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</si>
  <si>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</si>
  <si>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</si>
  <si>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</si>
  <si>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</si>
  <si>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</si>
  <si>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</si>
  <si>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</si>
  <si>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</si>
  <si>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</si>
  <si>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</si>
  <si>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</si>
  <si>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</si>
  <si>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</si>
  <si>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</si>
  <si>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</si>
  <si>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</si>
  <si>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</si>
  <si>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</si>
  <si>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</si>
  <si>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</si>
  <si>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</si>
  <si>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</si>
  <si>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</si>
  <si>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</si>
  <si>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</si>
  <si>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</si>
  <si>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</si>
  <si>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</si>
  <si>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</si>
  <si>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</si>
  <si>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</si>
  <si>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</si>
  <si>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</si>
  <si>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</si>
  <si>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</si>
  <si>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</si>
  <si>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</si>
  <si>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</si>
  <si>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</si>
  <si>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</si>
  <si>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</si>
  <si>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</si>
  <si>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</si>
  <si>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</si>
  <si>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</si>
  <si>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</si>
  <si>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</si>
  <si>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</si>
  <si>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</si>
  <si>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</si>
  <si>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</si>
  <si>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</si>
  <si>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</si>
  <si>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</si>
  <si>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</si>
  <si>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</si>
  <si>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</si>
  <si>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</si>
  <si>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</si>
  <si>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</si>
  <si>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</si>
  <si>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</si>
  <si>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</si>
  <si>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</si>
  <si>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</si>
  <si>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</si>
  <si>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</si>
  <si>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</si>
  <si>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</si>
  <si>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</si>
  <si>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</si>
  <si>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</si>
  <si>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</si>
  <si>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</si>
  <si>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</si>
  <si>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</si>
  <si>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</si>
  <si>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</si>
  <si>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</si>
  <si>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</si>
  <si>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</si>
  <si>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</si>
  <si>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</si>
  <si>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</si>
  <si>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</si>
  <si>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</si>
  <si>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</si>
  <si>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</si>
  <si>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</si>
  <si>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</si>
  <si>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</si>
  <si>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</si>
  <si>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</si>
  <si>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</si>
  <si>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</si>
  <si>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</si>
  <si>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</si>
  <si>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</si>
  <si>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</si>
  <si>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</si>
  <si>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</si>
  <si>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</si>
  <si>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</si>
  <si>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</si>
  <si>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</si>
  <si>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</si>
  <si>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</si>
  <si>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</si>
  <si>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</si>
  <si>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</si>
  <si>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</si>
  <si>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</si>
  <si>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</si>
  <si>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</si>
  <si>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</si>
  <si>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</si>
  <si>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</si>
  <si>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</si>
  <si>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</si>
  <si>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</si>
  <si>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</si>
  <si>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</si>
  <si>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</si>
  <si>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</si>
  <si>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</si>
  <si>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</si>
  <si>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</si>
  <si>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</si>
  <si>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</si>
  <si>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</si>
  <si>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</si>
  <si>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</si>
  <si>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</si>
  <si>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</si>
  <si>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</si>
  <si>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</si>
  <si>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</si>
  <si>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</si>
  <si>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</si>
  <si>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</si>
  <si>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</si>
  <si>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</si>
  <si>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</si>
  <si>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</si>
  <si>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</si>
  <si>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</si>
  <si>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</si>
  <si>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</si>
  <si>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</si>
  <si>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</si>
  <si>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</si>
  <si>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</si>
  <si>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</si>
  <si>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</si>
  <si>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</si>
  <si>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</si>
  <si>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</si>
  <si>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</si>
  <si>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</si>
  <si>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</si>
  <si>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</si>
  <si>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</si>
  <si>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</si>
  <si>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</si>
  <si>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</si>
  <si>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</si>
  <si>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</si>
  <si>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</si>
  <si>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</si>
  <si>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</si>
  <si>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</si>
  <si>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</si>
  <si>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</si>
  <si>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</si>
  <si>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</si>
  <si>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</si>
  <si>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</si>
  <si>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</si>
  <si>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</si>
  <si>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</si>
  <si>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</si>
  <si>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</si>
  <si>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</si>
  <si>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</si>
  <si>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</si>
  <si>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</si>
  <si>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</si>
  <si>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</si>
  <si>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</si>
  <si>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</si>
  <si>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</si>
  <si>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</si>
  <si>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</si>
  <si>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</si>
  <si>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</si>
  <si>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</si>
  <si>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</si>
  <si>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</si>
  <si>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</si>
  <si>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</si>
  <si>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</si>
  <si>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</si>
  <si>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</si>
  <si>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</si>
  <si>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</si>
  <si>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</si>
  <si>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</si>
  <si>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</si>
  <si>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</si>
  <si>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</si>
  <si>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</si>
  <si>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</si>
  <si>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</si>
  <si>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</si>
  <si>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</si>
  <si>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</si>
  <si>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</si>
  <si>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</si>
  <si>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</si>
  <si>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</si>
  <si>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</si>
  <si>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</si>
  <si>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</si>
  <si>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</si>
  <si>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</si>
  <si>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</si>
  <si>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</si>
  <si>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</si>
  <si>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</si>
  <si>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</si>
  <si>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</si>
  <si>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</si>
  <si>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</si>
  <si>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</si>
  <si>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</si>
  <si>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</si>
  <si>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</si>
  <si>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</si>
  <si>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</si>
  <si>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</si>
  <si>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</si>
  <si>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</si>
  <si>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</si>
  <si>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</si>
  <si>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</si>
  <si>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</si>
  <si>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</si>
  <si>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</si>
  <si>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</si>
  <si>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</si>
  <si>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</si>
  <si>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</si>
  <si>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</si>
  <si>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</si>
  <si>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</si>
  <si>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</si>
  <si>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</si>
  <si>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</si>
  <si>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</si>
  <si>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</si>
  <si>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</si>
  <si>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</si>
  <si>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</si>
  <si>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</si>
  <si>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</si>
  <si>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</si>
  <si>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</si>
  <si>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</si>
  <si>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</si>
  <si>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</si>
  <si>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</si>
  <si>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</si>
  <si>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</si>
  <si>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</si>
  <si>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</si>
  <si>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</si>
  <si>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</si>
  <si>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</si>
  <si>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</si>
  <si>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</si>
  <si>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</si>
  <si>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</si>
  <si>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</si>
  <si>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</si>
  <si>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</si>
  <si>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</si>
  <si>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</si>
  <si>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</si>
  <si>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</si>
  <si>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</si>
  <si>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</si>
  <si>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</si>
  <si>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</si>
  <si>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</si>
  <si>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</si>
  <si>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</si>
  <si>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</si>
  <si>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</si>
  <si>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</si>
  <si>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</si>
  <si>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</si>
  <si>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</si>
  <si>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</si>
  <si>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</si>
  <si>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</si>
  <si>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</si>
  <si>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</si>
  <si>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</si>
  <si>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</si>
  <si>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</si>
  <si>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</si>
  <si>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</si>
  <si>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</si>
  <si>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</si>
  <si>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</si>
  <si>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</si>
  <si>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</si>
  <si>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</si>
  <si>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</si>
  <si>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</si>
  <si>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</si>
  <si>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</si>
  <si>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</si>
  <si>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</si>
  <si>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</si>
  <si>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</si>
  <si>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</si>
  <si>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</si>
  <si>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</si>
  <si>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</si>
  <si>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</si>
  <si>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</si>
  <si>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</si>
  <si>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</si>
  <si>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</si>
  <si>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</si>
  <si>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</si>
  <si>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</si>
  <si>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</si>
  <si>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</si>
  <si>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</si>
  <si>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</si>
  <si>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</si>
  <si>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</si>
  <si>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</si>
  <si>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</si>
  <si>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</si>
  <si>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</si>
  <si>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</si>
  <si>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</si>
  <si>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</si>
  <si>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</si>
  <si>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</si>
  <si>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</si>
  <si>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</si>
  <si>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</si>
  <si>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</si>
  <si>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</si>
  <si>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</si>
  <si>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</si>
  <si>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</si>
  <si>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</si>
  <si>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</si>
  <si>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</si>
  <si>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</si>
  <si>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</si>
  <si>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</si>
  <si>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</si>
  <si>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</si>
  <si>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</si>
  <si>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</si>
  <si>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</si>
  <si>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</si>
  <si>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</si>
  <si>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</si>
  <si>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</si>
  <si>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</si>
  <si>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</si>
  <si>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</si>
  <si>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</si>
  <si>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</si>
  <si>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</si>
  <si>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</si>
  <si>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</si>
  <si>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</si>
  <si>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</si>
  <si>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</si>
  <si>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</si>
  <si>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</si>
  <si>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</si>
  <si>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</si>
  <si>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</si>
  <si>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</si>
  <si>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</si>
  <si>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</si>
  <si>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</si>
  <si>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</si>
  <si>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</si>
  <si>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</si>
  <si>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</si>
  <si>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</si>
  <si>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</si>
  <si>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</si>
  <si>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</si>
  <si>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</si>
  <si>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</si>
  <si>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</si>
  <si>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</si>
  <si>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</si>
  <si>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</si>
  <si>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</si>
  <si>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</si>
  <si>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</si>
  <si>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</si>
  <si>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</si>
  <si>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</si>
  <si>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</si>
  <si>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</si>
  <si>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</si>
  <si>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</si>
  <si>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</si>
  <si>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</si>
  <si>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</si>
  <si>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</si>
  <si>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</si>
  <si>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</si>
  <si>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</si>
  <si>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</si>
  <si>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</si>
  <si>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</si>
  <si>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</si>
  <si>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</si>
  <si>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</si>
  <si>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</si>
  <si>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</si>
  <si>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</si>
  <si>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</si>
  <si>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</si>
  <si>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</si>
  <si>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</si>
  <si>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</si>
  <si>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</si>
  <si>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</si>
  <si>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</si>
  <si>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</si>
  <si>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</si>
  <si>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</si>
  <si>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</si>
  <si>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</si>
  <si>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</si>
  <si>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</si>
  <si>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</si>
  <si>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</si>
  <si>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</si>
  <si>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</si>
  <si>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</si>
  <si>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</si>
  <si>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</si>
  <si>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</si>
  <si>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</si>
  <si>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</si>
  <si>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</si>
  <si>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</si>
  <si>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</si>
  <si>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</si>
  <si>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</si>
  <si>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</si>
  <si>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</si>
  <si>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</si>
  <si>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</si>
  <si>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</si>
  <si>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</si>
  <si>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</si>
  <si>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</si>
  <si>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</si>
  <si>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</si>
  <si>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</si>
  <si>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</si>
  <si>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</si>
  <si>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</si>
  <si>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</si>
  <si>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</si>
  <si>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</si>
  <si>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</si>
  <si>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</si>
  <si>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</si>
  <si>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</si>
  <si>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</si>
  <si>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</si>
  <si>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</si>
  <si>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</si>
  <si>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</si>
  <si>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</si>
  <si>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</si>
  <si>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</si>
  <si>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</si>
  <si>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</si>
  <si>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</si>
  <si>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</si>
  <si>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</si>
  <si>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</si>
  <si>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</si>
  <si>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</si>
  <si>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</si>
  <si>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</si>
  <si>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</si>
  <si>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</si>
  <si>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</si>
  <si>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</si>
  <si>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</si>
  <si>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</si>
  <si>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</si>
  <si>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</si>
  <si>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</si>
  <si>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</si>
  <si>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</si>
  <si>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</si>
  <si>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</si>
  <si>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</si>
  <si>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</si>
  <si>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</si>
  <si>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</si>
  <si>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</si>
  <si>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</si>
  <si>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</si>
  <si>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</si>
  <si>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</si>
  <si>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</si>
  <si>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</si>
  <si>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</si>
  <si>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</si>
  <si>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</si>
  <si>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</si>
  <si>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</si>
  <si>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</si>
  <si>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</si>
  <si>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</si>
  <si>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</si>
  <si>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</si>
  <si>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</si>
  <si>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</si>
  <si>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</si>
  <si>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</si>
  <si>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</si>
  <si>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</si>
  <si>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</si>
  <si>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</si>
  <si>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</si>
  <si>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</si>
  <si>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</si>
  <si>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</si>
  <si>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</si>
  <si>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</si>
  <si>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</si>
  <si>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</si>
  <si>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</si>
  <si>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</si>
  <si>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</si>
  <si>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</si>
  <si>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</si>
  <si>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</si>
  <si>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</si>
  <si>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</si>
  <si>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</si>
  <si>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</si>
  <si>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</si>
  <si>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</si>
  <si>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</si>
  <si>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</si>
  <si>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</si>
  <si>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</si>
  <si>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</si>
  <si>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</si>
  <si>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</si>
  <si>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</si>
  <si>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</si>
  <si>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</si>
  <si>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</si>
  <si>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</si>
  <si>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</si>
  <si>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</si>
  <si>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</si>
  <si>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</si>
  <si>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</si>
  <si>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</si>
  <si>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</si>
  <si>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</si>
  <si>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</si>
  <si>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</si>
  <si>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</si>
  <si>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</si>
  <si>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</si>
  <si>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</si>
  <si>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</si>
  <si>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</si>
  <si>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</si>
  <si>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</si>
  <si>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</si>
  <si>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</si>
  <si>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</si>
  <si>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</si>
  <si>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</si>
  <si>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</si>
  <si>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</si>
  <si>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</si>
  <si>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</si>
  <si>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</si>
  <si>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</si>
  <si>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</si>
  <si>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</si>
  <si>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</si>
  <si>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</si>
  <si>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</si>
  <si>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</si>
  <si>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</si>
  <si>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</si>
  <si>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</si>
  <si>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</si>
  <si>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</si>
  <si>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</si>
  <si>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</si>
  <si>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</si>
  <si>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</si>
  <si>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</si>
  <si>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</si>
  <si>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</si>
  <si>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</si>
  <si>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</si>
  <si>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</si>
  <si>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</si>
  <si>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</si>
  <si>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</si>
  <si>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</si>
  <si>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</si>
  <si>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</si>
  <si>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</si>
  <si>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</si>
  <si>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</si>
  <si>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</si>
  <si>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</si>
  <si>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</si>
  <si>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</si>
  <si>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</si>
  <si>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</si>
  <si>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</si>
  <si>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</si>
  <si>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</si>
  <si>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</si>
  <si>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</si>
  <si>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</si>
  <si>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</si>
  <si>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</si>
  <si>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</si>
  <si>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</si>
  <si>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</si>
  <si>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</si>
  <si>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</si>
  <si>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</si>
  <si>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</si>
  <si>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</si>
  <si>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</si>
  <si>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</si>
  <si>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</si>
  <si>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</si>
  <si>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</si>
  <si>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</si>
  <si>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</si>
  <si>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</si>
  <si>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</si>
  <si>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</si>
  <si>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</si>
  <si>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</si>
  <si>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</si>
  <si>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</si>
  <si>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</si>
  <si>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</si>
  <si>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</si>
  <si>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</si>
  <si>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</si>
  <si>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</si>
  <si>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</si>
  <si>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</si>
  <si>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</si>
  <si>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</si>
  <si>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</si>
  <si>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</si>
  <si>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</si>
  <si>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</si>
  <si>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</si>
  <si>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</si>
  <si>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</si>
  <si>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</si>
  <si>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</si>
  <si>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</si>
  <si>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</si>
  <si>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</si>
  <si>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</si>
  <si>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</si>
  <si>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</si>
  <si>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</si>
  <si>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</si>
  <si>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</si>
  <si>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</si>
  <si>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</si>
  <si>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</si>
  <si>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</si>
  <si>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</si>
  <si>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</si>
  <si>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</si>
  <si>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</si>
  <si>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</si>
  <si>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</si>
  <si>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</si>
  <si>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</si>
  <si>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</si>
  <si>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</si>
  <si>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</si>
  <si>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</si>
  <si>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</si>
  <si>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</si>
  <si>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</si>
  <si>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</si>
  <si>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</si>
  <si>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</si>
  <si>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</si>
  <si>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</si>
  <si>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</si>
  <si>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</si>
  <si>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</si>
  <si>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</si>
  <si>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</si>
  <si>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</si>
  <si>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</si>
  <si>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</si>
  <si>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</si>
  <si>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</si>
  <si>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</si>
  <si>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</si>
  <si>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</si>
  <si>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</si>
  <si>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</si>
  <si>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</si>
  <si>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</si>
  <si>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</si>
  <si>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</si>
  <si>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</si>
  <si>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</si>
  <si>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</si>
  <si>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</si>
  <si>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</si>
  <si>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</si>
  <si>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</si>
  <si>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</si>
  <si>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</si>
  <si>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</si>
  <si>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</si>
  <si>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</si>
  <si>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</si>
  <si>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</si>
  <si>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</si>
  <si>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</si>
  <si>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</si>
  <si>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</si>
  <si>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</si>
  <si>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</si>
  <si>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</si>
  <si>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</si>
  <si>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</si>
  <si>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</si>
  <si>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</si>
  <si>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</si>
  <si>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</si>
  <si>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</si>
  <si>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</si>
  <si>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</si>
  <si>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</si>
  <si>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</si>
  <si>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</si>
  <si>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</si>
  <si>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</si>
  <si>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</si>
  <si>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</si>
  <si>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</si>
  <si>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</si>
  <si>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</si>
  <si>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</si>
  <si>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</si>
  <si>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</si>
  <si>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</si>
  <si>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</si>
  <si>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</si>
  <si>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</si>
  <si>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</si>
  <si>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</si>
  <si>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</si>
  <si>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</si>
  <si>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</si>
  <si>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</si>
  <si>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</si>
  <si>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</si>
  <si>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</si>
  <si>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</si>
  <si>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</si>
  <si>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</si>
  <si>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</si>
  <si>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</si>
  <si>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</si>
  <si>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</si>
  <si>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</si>
  <si>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</si>
  <si>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</si>
  <si>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</si>
  <si>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</si>
  <si>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</si>
  <si>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</si>
  <si>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</si>
  <si>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</si>
  <si>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</si>
  <si>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</si>
  <si>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</si>
  <si>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</si>
  <si>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</si>
  <si>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</si>
  <si>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</si>
  <si>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</si>
  <si>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</si>
  <si>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</si>
  <si>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</si>
  <si>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</si>
  <si>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</si>
  <si>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</si>
  <si>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</si>
  <si>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</si>
  <si>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</si>
  <si>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</si>
  <si>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</si>
  <si>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</si>
  <si>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</si>
  <si>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</si>
  <si>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</si>
  <si>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</si>
  <si>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</si>
  <si>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</si>
  <si>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</si>
  <si>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</si>
  <si>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</si>
  <si>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</si>
  <si>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</si>
  <si>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</si>
  <si>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</si>
  <si>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</si>
  <si>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</si>
  <si>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</si>
  <si>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</si>
  <si>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</si>
  <si>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</si>
  <si>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</si>
  <si>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</si>
  <si>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</si>
  <si>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</si>
  <si>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</si>
  <si>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</si>
  <si>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</si>
  <si>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</si>
  <si>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</si>
  <si>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</si>
  <si>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</si>
  <si>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</si>
  <si>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</si>
  <si>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</si>
  <si>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</si>
  <si>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</si>
  <si>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</si>
  <si>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</si>
  <si>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</si>
  <si>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</si>
  <si>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</si>
  <si>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</si>
  <si>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</si>
  <si>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</si>
  <si>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</si>
  <si>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</si>
  <si>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</si>
  <si>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</si>
  <si>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</si>
  <si>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</si>
  <si>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</si>
  <si>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</si>
  <si>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</si>
  <si>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</si>
  <si>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</si>
  <si>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</si>
  <si>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</si>
  <si>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</si>
  <si>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</si>
  <si>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A6046021</t>
  </si>
  <si>
    <t>TCSTGR</t>
  </si>
  <si>
    <t>Daniel</t>
  </si>
  <si>
    <t>Claudemir</t>
  </si>
  <si>
    <t>2 (Edson e Nivaldo)</t>
  </si>
  <si>
    <t>A7446021</t>
  </si>
  <si>
    <t>E1746021</t>
  </si>
  <si>
    <t>V4246021</t>
  </si>
  <si>
    <t>E4646021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</si>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</sst>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W362" activePane="bottomRight" state="frozen"/>
      <selection pane="bottomRight" activeCell="AE366" sqref="AE366:AF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1915</v>
      </c>
      <c r="BK358" s="16" t="s">
        <v>1916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1917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1918</v>
      </c>
      <c r="N359" s="202" t="s">
        <v>1919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1920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1921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1923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1906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1924</v>
      </c>
      <c r="W366" s="173" t="s">
        <v>1907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1925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1926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1927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1928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1929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 t="s">
        <v>1930</v>
      </c>
      <c r="B375" s="171">
        <v>46021</v>
      </c>
      <c r="C375" s="8">
        <v>53</v>
      </c>
      <c r="D375" s="51" t="s">
        <v>732</v>
      </c>
      <c r="E375" s="310">
        <v>348</v>
      </c>
      <c r="F375" s="172" t="s">
        <v>630</v>
      </c>
      <c r="G375" s="9" t="s">
        <v>628</v>
      </c>
      <c r="H375" s="173" t="s">
        <v>518</v>
      </c>
      <c r="I375" s="173" t="s">
        <v>490</v>
      </c>
      <c r="J375" s="215">
        <v>78</v>
      </c>
      <c r="K375" s="215">
        <v>336</v>
      </c>
      <c r="L375" s="83" t="s">
        <v>608</v>
      </c>
      <c r="M375" s="202" t="s">
        <v>518</v>
      </c>
      <c r="N375" s="202" t="s">
        <v>519</v>
      </c>
      <c r="O375" s="173">
        <v>0.375</v>
      </c>
      <c r="P375" s="173">
        <v>4.1666666666666664E-2</v>
      </c>
      <c r="Q375" s="83">
        <v>100</v>
      </c>
      <c r="R375" s="10" t="s">
        <v>627</v>
      </c>
      <c r="S375" s="281" t="s">
        <v>83</v>
      </c>
      <c r="T375" s="281" t="s">
        <v>382</v>
      </c>
      <c r="U375" s="80" t="s">
        <v>427</v>
      </c>
      <c r="V375" s="196"/>
      <c r="W375" s="173" t="s">
        <v>1262</v>
      </c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DETECÇÃO - RONDA 7 DIAS</v>
      </c>
      <c r="AJ375" s="9" t="str">
        <f>IF(D375="","*",VLOOKUP(AI375,BS_ATIVIDADE[#Data],3,FALSE))</f>
        <v>DETECÇÃO</v>
      </c>
      <c r="AK375" s="276" t="str">
        <f>IF(BS_CONTROLE[[#This Row],[Local - Partida]]=0, "-", BS_CONTROLE[[#This Row],[Local - Partida]])</f>
        <v>ZTP</v>
      </c>
      <c r="AL375" s="276" t="str">
        <f>IF(BS_CONTROLE[[#This Row],[Local - Encerramento]]=0, "-", BS_CONTROLE[[#This Row],[Local - Encerramento]])</f>
        <v>ZPD</v>
      </c>
      <c r="AM375" s="276" t="str">
        <f>IF(BS_CONTROLE[[#This Row],[Entre - Estações]]=0, "-", BS_CONTROLE[[#This Row],[Entre - Estações]])</f>
        <v>ZTP</v>
      </c>
      <c r="AN375" s="276" t="str">
        <f>IF(BS_CONTROLE[[#This Row],[SB]]=0, "-", BS_CONTROLE[[#This Row],[SB]])</f>
        <v>ZTP11</v>
      </c>
      <c r="AO375" s="277">
        <f>IF(BS_CONTROLE[[#This Row],[SUB]]=0, "-", BS_CONTROLE[[#This Row],[SUB]])</f>
        <v>78</v>
      </c>
      <c r="AP375" s="278">
        <f>IF(BS_CONTROLE[[#This Row],[KM - Inicio]]=0, "-", BS_CONTROLE[[#This Row],[KM - Inicio]])</f>
        <v>336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KM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5" s="11" t="str">
        <f>IFERROR(_xlfn.XLOOKUP(AO375, BASE_MAPA!$D$2:$D$359, BASE_MAPA!$I$2:$I$359), "ERRO")</f>
        <v>ITIRAPINA - BAURU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3" t="str">
        <f t="shared" si="14"/>
        <v/>
      </c>
    </row>
    <row r="376" spans="1:72">
      <c r="A376" s="50" t="s">
        <v>1931</v>
      </c>
      <c r="B376" s="171">
        <v>46021</v>
      </c>
      <c r="C376" s="8">
        <v>53</v>
      </c>
      <c r="D376" s="51" t="s">
        <v>753</v>
      </c>
      <c r="E376" s="310">
        <v>349</v>
      </c>
      <c r="F376" s="172" t="s">
        <v>610</v>
      </c>
      <c r="G376" s="9" t="s">
        <v>612</v>
      </c>
      <c r="H376" s="173" t="s">
        <v>469</v>
      </c>
      <c r="I376" s="173" t="s">
        <v>469</v>
      </c>
      <c r="J376" s="215">
        <v>78</v>
      </c>
      <c r="K376" s="215">
        <v>244</v>
      </c>
      <c r="L376" s="83">
        <v>250</v>
      </c>
      <c r="M376" s="202" t="s">
        <v>465</v>
      </c>
      <c r="N376" s="202" t="s">
        <v>466</v>
      </c>
      <c r="O376" s="173">
        <v>0.41666666666666669</v>
      </c>
      <c r="P376" s="173">
        <v>0.125</v>
      </c>
      <c r="Q376" s="83">
        <v>3</v>
      </c>
      <c r="R376" s="10" t="s">
        <v>611</v>
      </c>
      <c r="S376" s="281" t="s">
        <v>83</v>
      </c>
      <c r="T376" s="281" t="s">
        <v>382</v>
      </c>
      <c r="U376" s="80" t="s">
        <v>427</v>
      </c>
      <c r="V376" s="196" t="s">
        <v>1288</v>
      </c>
      <c r="W376" s="173" t="s">
        <v>1593</v>
      </c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CAMINHÃO DE SOLDA</v>
      </c>
      <c r="AJ376" s="9" t="str">
        <f>IF(D376="","*",VLOOKUP(AI376,BS_ATIVIDADE[#Data],3,FALSE))</f>
        <v>CAMINHÂO - SOLDA</v>
      </c>
      <c r="AK376" s="276" t="str">
        <f>IF(BS_CONTROLE[[#This Row],[Local - Partida]]=0, "-", BS_CONTROLE[[#This Row],[Local - Partida]])</f>
        <v>ZDK2</v>
      </c>
      <c r="AL376" s="276" t="str">
        <f>IF(BS_CONTROLE[[#This Row],[Local - Encerramento]]=0, "-", BS_CONTROLE[[#This Row],[Local - Encerramento]])</f>
        <v>ZDK2</v>
      </c>
      <c r="AM376" s="276" t="str">
        <f>IF(BS_CONTROLE[[#This Row],[Entre - Estações]]=0, "-", BS_CONTROLE[[#This Row],[Entre - Estações]])</f>
        <v>ZVT-ZDK</v>
      </c>
      <c r="AN376" s="276" t="str">
        <f>IF(BS_CONTROLE[[#This Row],[SB]]=0, "-", BS_CONTROLE[[#This Row],[SB]])</f>
        <v>ZVTZDK</v>
      </c>
      <c r="AO376" s="277">
        <f>IF(BS_CONTROLE[[#This Row],[SUB]]=0, "-", BS_CONTROLE[[#This Row],[SUB]])</f>
        <v>78</v>
      </c>
      <c r="AP376" s="278">
        <f>IF(BS_CONTROLE[[#This Row],[KM - Inicio]]=0, "-", BS_CONTROLE[[#This Row],[KM - Inicio]])</f>
        <v>244</v>
      </c>
      <c r="AQ376" s="278">
        <f>IF(BS_CONTROLE[[#This Row],[KM - Fim]]=0, "-", BS_CONTROLE[[#This Row],[KM - Fim]])</f>
        <v>250</v>
      </c>
      <c r="AR376" s="240"/>
      <c r="AS376" s="240"/>
      <c r="AT376" s="240"/>
      <c r="AU376" s="38"/>
      <c r="AV376" s="38"/>
      <c r="AW376" s="38"/>
      <c r="AX376" s="38"/>
      <c r="AY376" s="309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Nº DE SOLDA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6" s="11" t="str">
        <f>IFERROR(_xlfn.XLOOKUP(AO376, BASE_MAPA!$D$2:$D$359, BASE_MAPA!$I$2:$I$359), "ERRO")</f>
        <v>ITIRAPINA - BAURU</v>
      </c>
      <c r="BF376" s="279" t="str">
        <f>IF(BS_CONTROLE[[#This Row],[Responsavel pelo boletim]]=0, "-", BS_CONTROLE[[#This Row],[Responsavel pelo boletim]])</f>
        <v>Higor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3" t="str">
        <f t="shared" si="14"/>
        <v/>
      </c>
    </row>
    <row r="377" spans="1:72">
      <c r="A377" s="50" t="s">
        <v>1932</v>
      </c>
      <c r="B377" s="171">
        <v>46021</v>
      </c>
      <c r="C377" s="8">
        <v>53</v>
      </c>
      <c r="D377" s="51" t="s">
        <v>790</v>
      </c>
      <c r="E377" s="310">
        <v>350</v>
      </c>
      <c r="F377" s="172" t="s">
        <v>740</v>
      </c>
      <c r="G377" s="9" t="s">
        <v>718</v>
      </c>
      <c r="H377" s="173" t="s">
        <v>394</v>
      </c>
      <c r="I377" s="173" t="s">
        <v>394</v>
      </c>
      <c r="J377" s="215">
        <v>72</v>
      </c>
      <c r="K377" s="215">
        <v>317</v>
      </c>
      <c r="L377" s="83">
        <v>318</v>
      </c>
      <c r="M377" s="202" t="s">
        <v>395</v>
      </c>
      <c r="N377" s="202" t="s">
        <v>396</v>
      </c>
      <c r="O377" s="173">
        <v>0.27083333333333331</v>
      </c>
      <c r="P377" s="173">
        <v>8.3333333333333329E-2</v>
      </c>
      <c r="Q377" s="83">
        <v>400</v>
      </c>
      <c r="R377" s="10" t="s">
        <v>635</v>
      </c>
      <c r="S377" s="281" t="s">
        <v>83</v>
      </c>
      <c r="T377" s="281" t="s">
        <v>382</v>
      </c>
      <c r="U377" s="80" t="s">
        <v>381</v>
      </c>
      <c r="V377" s="196" t="s">
        <v>1851</v>
      </c>
      <c r="W377" s="173" t="s">
        <v>1240</v>
      </c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MODERNIZAÇÃO - SOCADORA</v>
      </c>
      <c r="AJ377" s="9" t="str">
        <f>IF(D377="","*",VLOOKUP(AI377,BS_ATIVIDADE[#Data],3,FALSE))</f>
        <v>MODERNIZAÇÃO</v>
      </c>
      <c r="AK377" s="276" t="str">
        <f>IF(BS_CONTROLE[[#This Row],[Local - Partida]]=0, "-", BS_CONTROLE[[#This Row],[Local - Partida]])</f>
        <v>ZGT1</v>
      </c>
      <c r="AL377" s="276" t="str">
        <f>IF(BS_CONTROLE[[#This Row],[Local - Encerramento]]=0, "-", BS_CONTROLE[[#This Row],[Local - Encerramento]])</f>
        <v>ZGT1</v>
      </c>
      <c r="AM377" s="276" t="str">
        <f>IF(BS_CONTROLE[[#This Row],[Entre - Estações]]=0, "-", BS_CONTROLE[[#This Row],[Entre - Estações]])</f>
        <v>ZGT-ZXE</v>
      </c>
      <c r="AN377" s="276" t="str">
        <f>IF(BS_CONTROLE[[#This Row],[SB]]=0, "-", BS_CONTROLE[[#This Row],[SB]])</f>
        <v>ZGTZXE</v>
      </c>
      <c r="AO377" s="277">
        <f>IF(BS_CONTROLE[[#This Row],[SUB]]=0, "-", BS_CONTROLE[[#This Row],[SUB]])</f>
        <v>72</v>
      </c>
      <c r="AP377" s="278">
        <f>IF(BS_CONTROLE[[#This Row],[KM - Inicio]]=0, "-", BS_CONTROLE[[#This Row],[KM - Inicio]])</f>
        <v>317</v>
      </c>
      <c r="AQ377" s="278">
        <f>IF(BS_CONTROLE[[#This Row],[KM - Fim]]=0, "-", BS_CONTROLE[[#This Row],[KM - Fim]])</f>
        <v>318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7" s="11" t="str">
        <f>IFERROR(_xlfn.XLOOKUP(AO377, BASE_MAPA!$D$2:$D$359, BASE_MAPA!$I$2:$I$359), "ERRO")</f>
        <v>ARARAQUARA - COLOMBIA</v>
      </c>
      <c r="BF377" s="279" t="str">
        <f>IF(BS_CONTROLE[[#This Row],[Responsavel pelo boletim]]=0, "-", BS_CONTROLE[[#This Row],[Responsavel pelo boletim]])</f>
        <v>Ana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>
      <c r="A378" s="50" t="s">
        <v>1933</v>
      </c>
      <c r="B378" s="171">
        <v>46021</v>
      </c>
      <c r="C378" s="8">
        <v>53</v>
      </c>
      <c r="D378" s="51" t="s">
        <v>768</v>
      </c>
      <c r="E378" s="310">
        <v>351</v>
      </c>
      <c r="F378" s="172" t="s">
        <v>622</v>
      </c>
      <c r="G378" s="9" t="s">
        <v>607</v>
      </c>
      <c r="H378" s="173" t="s">
        <v>518</v>
      </c>
      <c r="I378" s="173" t="s">
        <v>262</v>
      </c>
      <c r="J378" s="215">
        <v>78</v>
      </c>
      <c r="K378" s="215">
        <v>336</v>
      </c>
      <c r="L378" s="83" t="s">
        <v>608</v>
      </c>
      <c r="M378" s="202" t="s">
        <v>518</v>
      </c>
      <c r="N378" s="202" t="s">
        <v>519</v>
      </c>
      <c r="O378" s="173">
        <v>0.625</v>
      </c>
      <c r="P378" s="173">
        <v>4.1666666666666664E-2</v>
      </c>
      <c r="Q378" s="83">
        <v>1</v>
      </c>
      <c r="R378" s="10" t="s">
        <v>606</v>
      </c>
      <c r="S378" s="281" t="s">
        <v>83</v>
      </c>
      <c r="T378" s="281" t="s">
        <v>382</v>
      </c>
      <c r="U378" s="80" t="s">
        <v>427</v>
      </c>
      <c r="V378" s="196" t="s">
        <v>1773</v>
      </c>
      <c r="W378" s="173" t="s">
        <v>1624</v>
      </c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DESLOCAMENTO</v>
      </c>
      <c r="AJ378" s="9" t="str">
        <f>IF(D378="","*",VLOOKUP(AI378,BS_ATIVIDADE[#Data],3,FALSE))</f>
        <v>OUTROS</v>
      </c>
      <c r="AK378" s="276" t="str">
        <f>IF(BS_CONTROLE[[#This Row],[Local - Partida]]=0, "-", BS_CONTROLE[[#This Row],[Local - Partida]])</f>
        <v>ZTP</v>
      </c>
      <c r="AL378" s="276" t="str">
        <f>IF(BS_CONTROLE[[#This Row],[Local - Encerramento]]=0, "-", BS_CONTROLE[[#This Row],[Local - Encerramento]])</f>
        <v>TCS</v>
      </c>
      <c r="AM378" s="276" t="str">
        <f>IF(BS_CONTROLE[[#This Row],[Entre - Estações]]=0, "-", BS_CONTROLE[[#This Row],[Entre - Estações]])</f>
        <v>ZTP</v>
      </c>
      <c r="AN378" s="276" t="str">
        <f>IF(BS_CONTROLE[[#This Row],[SB]]=0, "-", BS_CONTROLE[[#This Row],[SB]])</f>
        <v>ZTP11</v>
      </c>
      <c r="AO378" s="277">
        <f>IF(BS_CONTROLE[[#This Row],[SUB]]=0, "-", BS_CONTROLE[[#This Row],[SUB]])</f>
        <v>78</v>
      </c>
      <c r="AP378" s="278">
        <f>IF(BS_CONTROLE[[#This Row],[KM - Inicio]]=0, "-", BS_CONTROLE[[#This Row],[KM - Inicio]])</f>
        <v>336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8" s="11" t="str">
        <f>IFERROR(_xlfn.XLOOKUP(AO378, BASE_MAPA!$D$2:$D$359, BASE_MAPA!$I$2:$I$359), "ERRO")</f>
        <v>ITIRAPINA - BAURU</v>
      </c>
      <c r="BF378" s="279" t="str">
        <f>IF(BS_CONTROLE[[#This Row],[Responsavel pelo boletim]]=0, "-", BS_CONTROLE[[#This Row],[Responsavel pelo boletim]])</f>
        <v>PCM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1934</v>
      </c>
      <c r="D5" s="388"/>
      <c r="E5" s="388"/>
      <c r="F5" s="388"/>
      <c r="G5" s="388"/>
      <c r="H5" s="388"/>
      <c r="I5" s="388"/>
      <c r="J5" s="389"/>
      <c r="K5" s="390" t="s">
        <v>1935</v>
      </c>
      <c r="L5" s="391"/>
      <c r="M5" s="391"/>
      <c r="N5" s="391"/>
      <c r="O5" s="392" t="s">
        <v>1936</v>
      </c>
      <c r="P5" s="393"/>
      <c r="Q5" s="394"/>
    </row>
    <row r="6" spans="1:17" s="93" customFormat="1" ht="15.75" customHeight="1">
      <c r="A6" s="87" t="s">
        <v>1937</v>
      </c>
      <c r="B6" s="94" t="s">
        <v>1938</v>
      </c>
      <c r="C6" s="95" t="s">
        <v>1172</v>
      </c>
      <c r="D6" s="96" t="s">
        <v>1173</v>
      </c>
      <c r="E6" s="95" t="s">
        <v>1939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1940</v>
      </c>
      <c r="M6" s="139" t="s">
        <v>627</v>
      </c>
      <c r="N6" s="140" t="s">
        <v>1167</v>
      </c>
      <c r="O6" s="244" t="s">
        <v>1210</v>
      </c>
      <c r="P6" s="157"/>
      <c r="Q6" s="192" t="s">
        <v>1941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B1" workbookViewId="0">
      <selection activeCell="J364" sqref="J3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1942</v>
      </c>
      <c r="W1" s="400"/>
      <c r="X1" s="400"/>
      <c r="Y1" s="104"/>
    </row>
    <row r="2" spans="1:25" s="100" customFormat="1" ht="11.25" customHeight="1">
      <c r="A2" s="105" t="s">
        <v>1943</v>
      </c>
      <c r="B2" s="105" t="s">
        <v>1938</v>
      </c>
      <c r="C2" s="105" t="s">
        <v>603</v>
      </c>
      <c r="D2" s="106" t="s">
        <v>1172</v>
      </c>
      <c r="E2" s="106" t="s">
        <v>1173</v>
      </c>
      <c r="F2" s="106" t="s">
        <v>1937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MALHA CENTRAL</v>
      </c>
      <c r="E373" s="110" t="str">
        <f>IF(FN_MC!T375="","*",FN_MC!T375)</f>
        <v>RAMAL</v>
      </c>
      <c r="F373" s="110">
        <f>IF(FN_MC!B375="","*",FN_MC!B375)</f>
        <v>46021</v>
      </c>
      <c r="G373" s="110" t="str">
        <f>IF(FN_MC!D375="","*",FN_MC!D375)</f>
        <v>A74</v>
      </c>
      <c r="H373" s="110" t="str">
        <f>IF(FN_MC!F375="","*",FN_MC!F375)</f>
        <v>DETECÇÃO - RONDA 7 DIAS</v>
      </c>
      <c r="I373" s="110" t="str">
        <f>IF(FN_MC!H375="","*",FN_MC!H375)</f>
        <v>ZTP</v>
      </c>
      <c r="J373" s="110" t="str">
        <f>IF(FN_MC!I375="","*",FN_MC!I375)</f>
        <v>ZPD</v>
      </c>
      <c r="K373" s="110" t="str">
        <f>IF(FN_MC!M375="","*",FN_MC!M375)</f>
        <v>ZTP</v>
      </c>
      <c r="L373" s="110" t="str">
        <f>IF(FN_MC!N375="","*",FN_MC!N375)</f>
        <v>ZTP11</v>
      </c>
      <c r="M373" s="111">
        <f>IF(FN_MC!J375="","*",FN_MC!J375)</f>
        <v>78</v>
      </c>
      <c r="N373" s="288">
        <f>IF(FN_MC!K375="","*",FN_MC!K375)</f>
        <v>336</v>
      </c>
      <c r="O373" s="288" t="str">
        <f>IF(FN_MC!L375="","*",FN_MC!L375)</f>
        <v>-</v>
      </c>
      <c r="P373" s="111"/>
      <c r="Q373" s="128">
        <f>IF(FN_MC!O375="","*",FN_MC!O375)</f>
        <v>0.375</v>
      </c>
      <c r="R373" s="128">
        <f>IF(FN_MC!P375="","*",FN_MC!P375)</f>
        <v>4.1666666666666664E-2</v>
      </c>
      <c r="S373" s="110" t="str">
        <f>IF(FN_MC!Q375="","*",CONCATENATE(FN_MC!Q375," ",FN_MC!R375))</f>
        <v>100 KM</v>
      </c>
      <c r="T373" s="110" t="str">
        <f>IF(FN_MC!V375="","*",FN_MC!V375)</f>
        <v>*</v>
      </c>
      <c r="U373" s="110" t="str">
        <f>IF(FN_MC!W375="","*",FN_MC!W375)</f>
        <v>Ronda 7 dias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MALHA CENTRAL</v>
      </c>
      <c r="E374" s="110" t="str">
        <f>IF(FN_MC!T376="","*",FN_MC!T376)</f>
        <v>RAMAL</v>
      </c>
      <c r="F374" s="110">
        <f>IF(FN_MC!B376="","*",FN_MC!B376)</f>
        <v>46021</v>
      </c>
      <c r="G374" s="110" t="str">
        <f>IF(FN_MC!D376="","*",FN_MC!D376)</f>
        <v>E17</v>
      </c>
      <c r="H374" s="110" t="str">
        <f>IF(FN_MC!F376="","*",FN_MC!F376)</f>
        <v>CAMINHÃO DE SOLDA</v>
      </c>
      <c r="I374" s="110" t="str">
        <f>IF(FN_MC!H376="","*",FN_MC!H376)</f>
        <v>ZDK2</v>
      </c>
      <c r="J374" s="110" t="str">
        <f>IF(FN_MC!I376="","*",FN_MC!I376)</f>
        <v>ZDK2</v>
      </c>
      <c r="K374" s="110" t="str">
        <f>IF(FN_MC!M376="","*",FN_MC!M376)</f>
        <v>ZVT-ZDK</v>
      </c>
      <c r="L374" s="110" t="str">
        <f>IF(FN_MC!N376="","*",FN_MC!N376)</f>
        <v>ZVTZDK</v>
      </c>
      <c r="M374" s="111">
        <f>IF(FN_MC!J376="","*",FN_MC!J376)</f>
        <v>78</v>
      </c>
      <c r="N374" s="288">
        <f>IF(FN_MC!K376="","*",FN_MC!K376)</f>
        <v>244</v>
      </c>
      <c r="O374" s="288">
        <f>IF(FN_MC!L376="","*",FN_MC!L376)</f>
        <v>250</v>
      </c>
      <c r="P374" s="111"/>
      <c r="Q374" s="128">
        <f>IF(FN_MC!O376="","*",FN_MC!O376)</f>
        <v>0.41666666666666669</v>
      </c>
      <c r="R374" s="128">
        <f>IF(FN_MC!P376="","*",FN_MC!P376)</f>
        <v>0.125</v>
      </c>
      <c r="S374" s="110" t="str">
        <f>IF(FN_MC!Q376="","*",CONCATENATE(FN_MC!Q376," ",FN_MC!R376))</f>
        <v>3 Nº DE SOLDA</v>
      </c>
      <c r="T374" s="110" t="str">
        <f>IF(FN_MC!V376="","*",FN_MC!V376)</f>
        <v>Higor</v>
      </c>
      <c r="U374" s="110" t="str">
        <f>IF(FN_MC!W376="","*",FN_MC!W376)</f>
        <v>Caminhão de solda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MALHA CENTRAL</v>
      </c>
      <c r="E375" s="110" t="str">
        <f>IF(FN_MC!T377="","*",FN_MC!T377)</f>
        <v>RAMAL</v>
      </c>
      <c r="F375" s="110">
        <f>IF(FN_MC!B377="","*",FN_MC!B377)</f>
        <v>46021</v>
      </c>
      <c r="G375" s="110" t="str">
        <f>IF(FN_MC!D377="","*",FN_MC!D377)</f>
        <v>V42</v>
      </c>
      <c r="H375" s="110" t="str">
        <f>IF(FN_MC!F377="","*",FN_MC!F377)</f>
        <v>MODERNIZAÇÃO - SOCADORA</v>
      </c>
      <c r="I375" s="110" t="str">
        <f>IF(FN_MC!H377="","*",FN_MC!H377)</f>
        <v>ZGT1</v>
      </c>
      <c r="J375" s="110" t="str">
        <f>IF(FN_MC!I377="","*",FN_MC!I377)</f>
        <v>ZGT1</v>
      </c>
      <c r="K375" s="110" t="str">
        <f>IF(FN_MC!M377="","*",FN_MC!M377)</f>
        <v>ZGT-ZXE</v>
      </c>
      <c r="L375" s="110" t="str">
        <f>IF(FN_MC!N377="","*",FN_MC!N377)</f>
        <v>ZGTZXE</v>
      </c>
      <c r="M375" s="111">
        <f>IF(FN_MC!J377="","*",FN_MC!J377)</f>
        <v>72</v>
      </c>
      <c r="N375" s="288">
        <f>IF(FN_MC!K377="","*",FN_MC!K377)</f>
        <v>317</v>
      </c>
      <c r="O375" s="288">
        <f>IF(FN_MC!L377="","*",FN_MC!L377)</f>
        <v>318</v>
      </c>
      <c r="P375" s="111"/>
      <c r="Q375" s="128">
        <f>IF(FN_MC!O377="","*",FN_MC!O377)</f>
        <v>0.27083333333333331</v>
      </c>
      <c r="R375" s="128">
        <f>IF(FN_MC!P377="","*",FN_MC!P377)</f>
        <v>8.3333333333333329E-2</v>
      </c>
      <c r="S375" s="110" t="str">
        <f>IF(FN_MC!Q377="","*",CONCATENATE(FN_MC!Q377," ",FN_MC!R377))</f>
        <v>400 M</v>
      </c>
      <c r="T375" s="110" t="str">
        <f>IF(FN_MC!V377="","*",FN_MC!V377)</f>
        <v>Ana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MALHA CENTRAL</v>
      </c>
      <c r="E376" s="110" t="str">
        <f>IF(FN_MC!T378="","*",FN_MC!T378)</f>
        <v>RAMAL</v>
      </c>
      <c r="F376" s="110">
        <f>IF(FN_MC!B378="","*",FN_MC!B378)</f>
        <v>46021</v>
      </c>
      <c r="G376" s="110" t="str">
        <f>IF(FN_MC!D378="","*",FN_MC!D378)</f>
        <v>E46</v>
      </c>
      <c r="H376" s="110" t="str">
        <f>IF(FN_MC!F378="","*",FN_MC!F378)</f>
        <v>DESLOCAMENTO</v>
      </c>
      <c r="I376" s="110" t="str">
        <f>IF(FN_MC!H378="","*",FN_MC!H378)</f>
        <v>ZTP</v>
      </c>
      <c r="J376" s="110" t="str">
        <f>IF(FN_MC!I378="","*",FN_MC!I378)</f>
        <v>TCS</v>
      </c>
      <c r="K376" s="110" t="str">
        <f>IF(FN_MC!M378="","*",FN_MC!M378)</f>
        <v>ZTP</v>
      </c>
      <c r="L376" s="110" t="str">
        <f>IF(FN_MC!N378="","*",FN_MC!N378)</f>
        <v>ZTP11</v>
      </c>
      <c r="M376" s="111">
        <f>IF(FN_MC!J378="","*",FN_MC!J378)</f>
        <v>78</v>
      </c>
      <c r="N376" s="288">
        <f>IF(FN_MC!K378="","*",FN_MC!K378)</f>
        <v>336</v>
      </c>
      <c r="O376" s="288" t="str">
        <f>IF(FN_MC!L378="","*",FN_MC!L378)</f>
        <v>-</v>
      </c>
      <c r="P376" s="111"/>
      <c r="Q376" s="128">
        <f>IF(FN_MC!O378="","*",FN_MC!O378)</f>
        <v>0.625</v>
      </c>
      <c r="R376" s="128">
        <f>IF(FN_MC!P378="","*",FN_MC!P378)</f>
        <v>4.1666666666666664E-2</v>
      </c>
      <c r="S376" s="110" t="str">
        <f>IF(FN_MC!Q378="","*",CONCATENATE(FN_MC!Q378," ",FN_MC!R378))</f>
        <v>1 BINÁRIO</v>
      </c>
      <c r="T376" s="110" t="str">
        <f>IF(FN_MC!V378="","*",FN_MC!V378)</f>
        <v>PCM</v>
      </c>
      <c r="U376" s="110" t="str">
        <f>IF(FN_MC!W378="","*",FN_MC!W378)</f>
        <v xml:space="preserve">Deslocamento 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1945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1947</v>
      </c>
      <c r="C4" s="318" t="s">
        <v>1948</v>
      </c>
      <c r="D4" s="318" t="s">
        <v>1949</v>
      </c>
      <c r="E4" s="318" t="s">
        <v>1950</v>
      </c>
      <c r="F4" s="318" t="s">
        <v>6</v>
      </c>
      <c r="G4" s="318" t="s">
        <v>1951</v>
      </c>
      <c r="H4" s="191"/>
    </row>
    <row r="5" spans="1:8">
      <c r="A5" s="191"/>
      <c r="B5" s="319" t="s">
        <v>1952</v>
      </c>
      <c r="C5" s="319">
        <v>309525</v>
      </c>
      <c r="D5" s="319" t="s">
        <v>1953</v>
      </c>
      <c r="E5" s="319" t="s">
        <v>845</v>
      </c>
      <c r="F5" s="319" t="s">
        <v>1954</v>
      </c>
      <c r="G5" s="320">
        <v>46296</v>
      </c>
      <c r="H5" s="191"/>
    </row>
    <row r="6" spans="1:8">
      <c r="A6" s="191"/>
      <c r="B6" s="319" t="s">
        <v>1927</v>
      </c>
      <c r="C6" s="319">
        <v>256875</v>
      </c>
      <c r="D6" s="319" t="s">
        <v>1955</v>
      </c>
      <c r="E6" s="319" t="s">
        <v>845</v>
      </c>
      <c r="F6" s="319" t="s">
        <v>1954</v>
      </c>
      <c r="G6" s="320">
        <v>46296</v>
      </c>
      <c r="H6" s="191"/>
    </row>
    <row r="7" spans="1:8">
      <c r="A7" s="191"/>
      <c r="B7" s="319" t="s">
        <v>1956</v>
      </c>
      <c r="C7" s="319">
        <v>257278</v>
      </c>
      <c r="D7" s="319" t="s">
        <v>1957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1958</v>
      </c>
      <c r="C8" s="319">
        <v>261794</v>
      </c>
      <c r="D8" s="319" t="s">
        <v>1959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1960</v>
      </c>
      <c r="C9" s="319">
        <v>257033</v>
      </c>
      <c r="D9" s="319" t="s">
        <v>1961</v>
      </c>
      <c r="E9" s="319" t="s">
        <v>836</v>
      </c>
      <c r="F9" s="319" t="s">
        <v>192</v>
      </c>
      <c r="G9" s="319" t="s">
        <v>1962</v>
      </c>
      <c r="H9" s="191"/>
    </row>
    <row r="10" spans="1:8">
      <c r="A10" s="191"/>
      <c r="B10" s="319" t="s">
        <v>1963</v>
      </c>
      <c r="C10" s="319">
        <v>396578</v>
      </c>
      <c r="D10" s="319" t="s">
        <v>1964</v>
      </c>
      <c r="E10" s="319" t="s">
        <v>836</v>
      </c>
      <c r="F10" s="319" t="s">
        <v>192</v>
      </c>
      <c r="G10" s="319" t="s">
        <v>1962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1966</v>
      </c>
      <c r="E3" s="315" t="s">
        <v>1967</v>
      </c>
      <c r="F3" s="315" t="s">
        <v>1968</v>
      </c>
      <c r="G3" s="315" t="s">
        <v>1969</v>
      </c>
      <c r="H3" s="315" t="s">
        <v>1970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1973</v>
      </c>
      <c r="C2" s="95" t="s">
        <v>1158</v>
      </c>
      <c r="D2" s="95" t="s">
        <v>596</v>
      </c>
      <c r="E2" s="95" t="s">
        <v>1974</v>
      </c>
      <c r="F2" s="95" t="s">
        <v>1975</v>
      </c>
      <c r="G2" s="95" t="s">
        <v>1976</v>
      </c>
      <c r="H2" s="95" t="s">
        <v>1977</v>
      </c>
      <c r="I2" s="95" t="s">
        <v>1978</v>
      </c>
      <c r="J2" s="95" t="s">
        <v>1979</v>
      </c>
      <c r="K2" s="131" t="s">
        <v>1980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>
        <f>IF(FN_MC!B375="","*",FN_MC!B375)</f>
        <v>46021</v>
      </c>
      <c r="D373" s="121" t="str">
        <f>IF(FN_MC!D375="","*",FN_MC!D375)</f>
        <v>A74</v>
      </c>
      <c r="E373" s="121" t="str">
        <f>IF(FN_MC!H375="","*",FN_MC!H375)</f>
        <v>ZTP</v>
      </c>
      <c r="F373" s="137" t="str">
        <f>IF(FN_MC!M375="","*",FN_MC!M375)</f>
        <v>ZTP</v>
      </c>
      <c r="G373" s="121" t="str">
        <f>IF(FN_MC!I375="","*",FN_MC!I375)</f>
        <v>ZPD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>
        <f>IF(FN_MC!B376="","*",FN_MC!B376)</f>
        <v>46021</v>
      </c>
      <c r="D374" s="121" t="str">
        <f>IF(FN_MC!D376="","*",FN_MC!D376)</f>
        <v>E17</v>
      </c>
      <c r="E374" s="121" t="str">
        <f>IF(FN_MC!H376="","*",FN_MC!H376)</f>
        <v>ZDK2</v>
      </c>
      <c r="F374" s="137" t="str">
        <f>IF(FN_MC!M376="","*",FN_MC!M376)</f>
        <v>ZVT-ZDK</v>
      </c>
      <c r="G374" s="121" t="str">
        <f>IF(FN_MC!I376="","*",FN_MC!I376)</f>
        <v>ZDK2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>
        <f>IF(FN_MC!B377="","*",FN_MC!B377)</f>
        <v>46021</v>
      </c>
      <c r="D375" s="121" t="str">
        <f>IF(FN_MC!D377="","*",FN_MC!D377)</f>
        <v>V42</v>
      </c>
      <c r="E375" s="121" t="str">
        <f>IF(FN_MC!H377="","*",FN_MC!H377)</f>
        <v>ZGT1</v>
      </c>
      <c r="F375" s="137" t="str">
        <f>IF(FN_MC!M377="","*",FN_MC!M377)</f>
        <v>ZGT-ZXE</v>
      </c>
      <c r="G375" s="121" t="str">
        <f>IF(FN_MC!I377="","*",FN_MC!I377)</f>
        <v>ZGT1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>
        <f>IF(FN_MC!B378="","*",FN_MC!B378)</f>
        <v>46021</v>
      </c>
      <c r="D376" s="121" t="str">
        <f>IF(FN_MC!D378="","*",FN_MC!D378)</f>
        <v>E46</v>
      </c>
      <c r="E376" s="121" t="str">
        <f>IF(FN_MC!H378="","*",FN_MC!H378)</f>
        <v>ZTP</v>
      </c>
      <c r="F376" s="137" t="str">
        <f>IF(FN_MC!M378="","*",FN_MC!M378)</f>
        <v>ZTP</v>
      </c>
      <c r="G376" s="121" t="str">
        <f>IF(FN_MC!I378="","*",FN_MC!I378)</f>
        <v>TCS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2025-12-29T18:39:22Z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