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43" documentId="120_S{118792C3-22EF-5104-A093-F22BFE3913F3}" xr6:coauthVersionLast="47" xr6:coauthVersionMax="47" xr10:uidLastSave="{06CD53C1-4130-47FA-8122-EBDF4906E31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1" l="1" a="1"/>
  <c r="N30" i="1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N31" i="1" a="1"/>
  <c r="N31" i="1" s="1"/>
  <c r="M31" i="1" a="1"/>
  <c r="M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L28" i="15"/>
  <c r="K28" i="15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K27" i="15"/>
  <c r="N34" i="1" a="1"/>
  <c r="N34" i="1" s="1"/>
  <c r="L31" i="15" s="1"/>
  <c r="M34" i="1" a="1"/>
  <c r="M34" i="1" s="1"/>
  <c r="K31" i="15" s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30" i="1"/>
  <c r="C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M30" i="10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R31" i="1"/>
  <c r="R28" i="15" s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3" i="1"/>
  <c r="C33" i="1"/>
  <c r="M33" i="1" a="1"/>
  <c r="M33" i="1"/>
  <c r="K30" i="15" s="1"/>
  <c r="N33" i="1" a="1"/>
  <c r="N33" i="1"/>
  <c r="L30" i="15" s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8" i="1"/>
  <c r="C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K34" i="10"/>
  <c r="M34" i="10"/>
  <c r="A42" i="1"/>
  <c r="C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A43" i="1"/>
  <c r="C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A49" i="1"/>
  <c r="C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A56" i="1"/>
  <c r="C56" i="1"/>
  <c r="M56" i="1" a="1"/>
  <c r="M56" i="1" s="1"/>
  <c r="K53" i="15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A57" i="1"/>
  <c r="C57" i="1"/>
  <c r="M57" i="1" a="1"/>
  <c r="M57" i="1" s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A59" i="1"/>
  <c r="C59" i="1"/>
  <c r="M59" i="1" a="1"/>
  <c r="M59" i="1" s="1"/>
  <c r="N59" i="1" a="1"/>
  <c r="N59" i="1" s="1"/>
  <c r="L56" i="15" s="1"/>
  <c r="R59" i="1"/>
  <c r="S59" i="1" a="1"/>
  <c r="S59" i="1" s="1"/>
  <c r="D56" i="15" s="1"/>
  <c r="T59" i="1" a="1"/>
  <c r="T59" i="1"/>
  <c r="E56" i="15" s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A60" i="1"/>
  <c r="C60" i="1"/>
  <c r="M60" i="1" a="1"/>
  <c r="M60" i="1" s="1"/>
  <c r="N60" i="1" a="1"/>
  <c r="N60" i="1"/>
  <c r="L57" i="15" s="1"/>
  <c r="R60" i="1"/>
  <c r="S60" i="1" a="1"/>
  <c r="S60" i="1"/>
  <c r="D57" i="15" s="1"/>
  <c r="T60" i="1" a="1"/>
  <c r="T60" i="1"/>
  <c r="E57" i="15" s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A61" i="1"/>
  <c r="C61" i="1"/>
  <c r="M61" i="1" a="1"/>
  <c r="M61" i="1" s="1"/>
  <c r="K58" i="15" s="1"/>
  <c r="N61" i="1" a="1"/>
  <c r="N61" i="1" s="1"/>
  <c r="L58" i="15" s="1"/>
  <c r="R61" i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A62" i="1"/>
  <c r="C62" i="1"/>
  <c r="M62" i="1" a="1"/>
  <c r="M62" i="1" s="1"/>
  <c r="N62" i="1" a="1"/>
  <c r="N62" i="1" s="1"/>
  <c r="L59" i="15" s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A63" i="1"/>
  <c r="C63" i="1"/>
  <c r="M63" i="1" a="1"/>
  <c r="M63" i="1" s="1"/>
  <c r="N63" i="1" a="1"/>
  <c r="N63" i="1"/>
  <c r="L60" i="15" s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A64" i="1"/>
  <c r="C64" i="1"/>
  <c r="M64" i="1" a="1"/>
  <c r="M64" i="1" s="1"/>
  <c r="K61" i="15" s="1"/>
  <c r="N64" i="1" a="1"/>
  <c r="N64" i="1" s="1"/>
  <c r="L61" i="15" s="1"/>
  <c r="R64" i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A65" i="1"/>
  <c r="C65" i="1"/>
  <c r="M65" i="1" a="1"/>
  <c r="M65" i="1" s="1"/>
  <c r="N65" i="1" a="1"/>
  <c r="N65" i="1" s="1"/>
  <c r="L62" i="15" s="1"/>
  <c r="R65" i="1"/>
  <c r="S65" i="1" a="1"/>
  <c r="S65" i="1" s="1"/>
  <c r="D62" i="15" s="1"/>
  <c r="T65" i="1" a="1"/>
  <c r="T65" i="1" s="1"/>
  <c r="E62" i="15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A66" i="1"/>
  <c r="C66" i="1"/>
  <c r="M66" i="1" a="1"/>
  <c r="M66" i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A67" i="1"/>
  <c r="C67" i="1"/>
  <c r="M67" i="1" a="1"/>
  <c r="M67" i="1"/>
  <c r="N67" i="1" a="1"/>
  <c r="N67" i="1" s="1"/>
  <c r="L64" i="15" s="1"/>
  <c r="R67" i="1"/>
  <c r="S67" i="1" a="1"/>
  <c r="S67" i="1" s="1"/>
  <c r="D64" i="15" s="1"/>
  <c r="T67" i="1" a="1"/>
  <c r="T67" i="1"/>
  <c r="E64" i="15" s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A68" i="1"/>
  <c r="C68" i="1"/>
  <c r="M68" i="1" a="1"/>
  <c r="M68" i="1"/>
  <c r="N68" i="1" a="1"/>
  <c r="N68" i="1" s="1"/>
  <c r="L65" i="15" s="1"/>
  <c r="R68" i="1"/>
  <c r="S68" i="1" a="1"/>
  <c r="S68" i="1" s="1"/>
  <c r="D65" i="15" s="1"/>
  <c r="T68" i="1" a="1"/>
  <c r="T68" i="1"/>
  <c r="E65" i="15" s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A69" i="1"/>
  <c r="C69" i="1"/>
  <c r="M69" i="1" a="1"/>
  <c r="M69" i="1"/>
  <c r="N69" i="1" a="1"/>
  <c r="N69" i="1" s="1"/>
  <c r="L66" i="15" s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A70" i="1"/>
  <c r="C70" i="1"/>
  <c r="M70" i="1" a="1"/>
  <c r="M70" i="1"/>
  <c r="N70" i="1" a="1"/>
  <c r="N70" i="1" s="1"/>
  <c r="L67" i="15" s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A71" i="1"/>
  <c r="C71" i="1"/>
  <c r="M71" i="1" a="1"/>
  <c r="M71" i="1"/>
  <c r="N71" i="1" a="1"/>
  <c r="N71" i="1" s="1"/>
  <c r="L68" i="15" s="1"/>
  <c r="R71" i="1"/>
  <c r="S71" i="1" a="1"/>
  <c r="S71" i="1" s="1"/>
  <c r="D68" i="15" s="1"/>
  <c r="T71" i="1" a="1"/>
  <c r="T71" i="1" s="1"/>
  <c r="E68" i="15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A72" i="1"/>
  <c r="C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N73" i="1" a="1"/>
  <c r="N73" i="1" s="1"/>
  <c r="L70" i="15" s="1"/>
  <c r="R73" i="1"/>
  <c r="S73" i="1" a="1"/>
  <c r="S73" i="1" s="1"/>
  <c r="D70" i="15" s="1"/>
  <c r="T73" i="1" a="1"/>
  <c r="T73" i="1" s="1"/>
  <c r="E70" i="15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N78" i="1" a="1"/>
  <c r="N78" i="1"/>
  <c r="L75" i="15" s="1"/>
  <c r="R78" i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/>
  <c r="E77" i="15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N81" i="1" a="1"/>
  <c r="N81" i="1"/>
  <c r="L78" i="15" s="1"/>
  <c r="R81" i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N82" i="1" a="1"/>
  <c r="N82" i="1" s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N85" i="1" a="1"/>
  <c r="N85" i="1"/>
  <c r="L82" i="15" s="1"/>
  <c r="R85" i="1"/>
  <c r="S85" i="1" a="1"/>
  <c r="S85" i="1"/>
  <c r="D82" i="15" s="1"/>
  <c r="T85" i="1" a="1"/>
  <c r="T85" i="1" s="1"/>
  <c r="E82" i="15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N87" i="1" a="1"/>
  <c r="N87" i="1"/>
  <c r="L84" i="15" s="1"/>
  <c r="R87" i="1"/>
  <c r="S87" i="1" a="1"/>
  <c r="S87" i="1"/>
  <c r="D84" i="15" s="1"/>
  <c r="T87" i="1" a="1"/>
  <c r="T87" i="1" s="1"/>
  <c r="E84" i="15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N94" i="1" a="1"/>
  <c r="N94" i="1"/>
  <c r="L91" i="15" s="1"/>
  <c r="R94" i="1"/>
  <c r="S94" i="1" a="1"/>
  <c r="S94" i="1"/>
  <c r="D91" i="15" s="1"/>
  <c r="T94" i="1" a="1"/>
  <c r="T94" i="1" s="1"/>
  <c r="E91" i="15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/>
  <c r="E92" i="15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K999" i="15" s="1"/>
  <c r="N1002" i="1" a="1"/>
  <c r="N1002" i="1" s="1"/>
  <c r="L999" i="15" s="1"/>
  <c r="R1002" i="1"/>
  <c r="S1002" i="1" a="1"/>
  <c r="S1002" i="1" s="1"/>
  <c r="D999" i="15" s="1"/>
  <c r="T1002" i="1" a="1"/>
  <c r="T1002" i="1" s="1"/>
  <c r="E999" i="15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K1000" i="15" s="1"/>
  <c r="N1003" i="1" a="1"/>
  <c r="N1003" i="1" s="1"/>
  <c r="L1000" i="15" s="1"/>
  <c r="R1003" i="1"/>
  <c r="S1003" i="1" a="1"/>
  <c r="S1003" i="1" s="1"/>
  <c r="D1000" i="15" s="1"/>
  <c r="T1003" i="1" a="1"/>
  <c r="T1003" i="1" s="1"/>
  <c r="E1000" i="15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K1001" i="15" s="1"/>
  <c r="N1004" i="1" a="1"/>
  <c r="N1004" i="1" s="1"/>
  <c r="L1001" i="15" s="1"/>
  <c r="R1004" i="1"/>
  <c r="S1004" i="1" a="1"/>
  <c r="S1004" i="1" s="1"/>
  <c r="D1001" i="15" s="1"/>
  <c r="T1004" i="1" a="1"/>
  <c r="T1004" i="1" s="1"/>
  <c r="E1001" i="15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K1002" i="15" s="1"/>
  <c r="N1005" i="1" a="1"/>
  <c r="N1005" i="1" s="1"/>
  <c r="L1002" i="15" s="1"/>
  <c r="R1005" i="1"/>
  <c r="S1005" i="1" a="1"/>
  <c r="S1005" i="1" s="1"/>
  <c r="D1002" i="15" s="1"/>
  <c r="T1005" i="1" a="1"/>
  <c r="T1005" i="1" s="1"/>
  <c r="E1002" i="15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K1003" i="15" s="1"/>
  <c r="N1006" i="1" a="1"/>
  <c r="N1006" i="1" s="1"/>
  <c r="L1003" i="15" s="1"/>
  <c r="R1006" i="1"/>
  <c r="S1006" i="1" a="1"/>
  <c r="S1006" i="1" s="1"/>
  <c r="D1003" i="15" s="1"/>
  <c r="T1006" i="1" a="1"/>
  <c r="T1006" i="1" s="1"/>
  <c r="E1003" i="15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K1004" i="15" s="1"/>
  <c r="N1007" i="1" a="1"/>
  <c r="N1007" i="1" s="1"/>
  <c r="L1004" i="15" s="1"/>
  <c r="R1007" i="1"/>
  <c r="S1007" i="1" a="1"/>
  <c r="S1007" i="1" s="1"/>
  <c r="D1004" i="15" s="1"/>
  <c r="T1007" i="1" a="1"/>
  <c r="T1007" i="1" s="1"/>
  <c r="E1004" i="15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K1005" i="15" s="1"/>
  <c r="N1008" i="1" a="1"/>
  <c r="N1008" i="1" s="1"/>
  <c r="L1005" i="15" s="1"/>
  <c r="R1008" i="1"/>
  <c r="S1008" i="1" a="1"/>
  <c r="S1008" i="1" s="1"/>
  <c r="D1005" i="15" s="1"/>
  <c r="T1008" i="1" a="1"/>
  <c r="T1008" i="1" s="1"/>
  <c r="E1005" i="15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763" i="1" l="1"/>
  <c r="AM590" i="1"/>
  <c r="K587" i="15"/>
  <c r="AM977" i="1"/>
  <c r="K974" i="15"/>
  <c r="AM593" i="1"/>
  <c r="K590" i="15"/>
  <c r="AM263" i="1"/>
  <c r="K260" i="15"/>
  <c r="AM260" i="1"/>
  <c r="K257" i="15"/>
  <c r="AM227" i="1"/>
  <c r="K224" i="15"/>
  <c r="AM181" i="1"/>
  <c r="K178" i="15"/>
  <c r="AM178" i="1"/>
  <c r="K175" i="15"/>
  <c r="AM149" i="1"/>
  <c r="K146" i="15"/>
  <c r="AM148" i="1"/>
  <c r="K145" i="15"/>
  <c r="AM147" i="1"/>
  <c r="K144" i="15"/>
  <c r="AM146" i="1"/>
  <c r="K143" i="15"/>
  <c r="AM145" i="1"/>
  <c r="K142" i="15"/>
  <c r="AM144" i="1"/>
  <c r="K141" i="15"/>
  <c r="AM143" i="1"/>
  <c r="K140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6" i="1"/>
  <c r="K83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4" i="1"/>
  <c r="K71" i="15"/>
  <c r="AM73" i="1"/>
  <c r="K70" i="15"/>
  <c r="AM72" i="1"/>
  <c r="K69" i="15"/>
  <c r="AM71" i="1"/>
  <c r="K68" i="15"/>
  <c r="AM70" i="1"/>
  <c r="K67" i="15"/>
  <c r="AM69" i="1"/>
  <c r="K66" i="15"/>
  <c r="AM68" i="1"/>
  <c r="K65" i="15"/>
  <c r="AM67" i="1"/>
  <c r="K64" i="15"/>
  <c r="AM66" i="1"/>
  <c r="K63" i="15"/>
  <c r="AM65" i="1"/>
  <c r="K62" i="15"/>
  <c r="AM63" i="1"/>
  <c r="K60" i="15"/>
  <c r="AM62" i="1"/>
  <c r="K59" i="15"/>
  <c r="AM60" i="1"/>
  <c r="K57" i="15"/>
  <c r="AM59" i="1"/>
  <c r="K56" i="15"/>
  <c r="AN10" i="1"/>
  <c r="L7" i="15"/>
  <c r="AM57" i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<sst xmlns="http://schemas.openxmlformats.org/spreadsheetml/2006/main" count="3055" uniqueCount="1116">
  <si>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</si>
  <si>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</si>
  <si>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</si>
  <si>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</si>
  <si>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</si>
  <si>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</si>
  <si>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</si>
  <si>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</si>
  <si>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</si>
  <si>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</si>
  <si>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</si>
  <si>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</si>
  <si>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</si>
  <si>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</si>
  <si>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</si>
  <si>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</si>
  <si>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</si>
  <si>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</si>
  <si>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</si>
  <si>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</si>
  <si>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</si>
  <si>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</si>
  <si>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</si>
  <si>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</si>
  <si>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</si>
  <si>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</si>
  <si>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</si>
  <si>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</si>
  <si>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</si>
  <si>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</si>
  <si>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</si>
  <si>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</si>
  <si>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</si>
  <si>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</si>
  <si>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</si>
  <si>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</si>
  <si>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</si>
  <si>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</si>
  <si>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</si>
  <si>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</si>
  <si>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</si>
  <si>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</si>
  <si>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</si>
  <si>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</si>
  <si>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</si>
  <si>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</si>
  <si>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</si>
  <si>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</si>
  <si>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</si>
  <si>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</si>
  <si>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</si>
  <si>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</si>
  <si>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</si>
  <si>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</si>
  <si>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</si>
  <si>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</si>
  <si>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</si>
  <si>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</si>
  <si>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</si>
  <si>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</si>
  <si>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</si>
  <si>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</si>
  <si>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</si>
  <si>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</si>
  <si>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</si>
  <si>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</si>
  <si>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</si>
  <si>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</si>
  <si>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</si>
  <si>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</si>
  <si>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</si>
  <si>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</si>
  <si>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</si>
  <si>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</si>
  <si>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</si>
  <si>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</si>
  <si>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</si>
  <si>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</si>
  <si>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</si>
  <si>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</si>
  <si>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</si>
  <si>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</si>
  <si>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</si>
  <si>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</si>
  <si>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</si>
  <si>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</si>
  <si>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</si>
  <si>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</si>
  <si>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</si>
  <si>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</si>
  <si>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</si>
  <si>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</si>
  <si>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</si>
  <si>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</si>
  <si>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</si>
  <si>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</si>
  <si>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</si>
  <si>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</si>
  <si>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</si>
  <si>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</si>
  <si>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</si>
  <si>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</si>
  <si>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</si>
  <si>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</si>
  <si>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</si>
  <si>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</si>
  <si>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</si>
  <si>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</si>
  <si>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</si>
  <si>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</si>
  <si>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</si>
  <si>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</si>
  <si>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</si>
  <si>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</si>
  <si>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</si>
  <si>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</si>
  <si>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</si>
  <si>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</si>
  <si>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</si>
  <si>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</si>
  <si>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</si>
  <si>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</si>
  <si>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</si>
  <si>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</si>
  <si>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</si>
  <si>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</si>
  <si>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</si>
  <si>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</si>
  <si>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</si>
  <si>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</si>
  <si>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</si>
  <si>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</si>
  <si>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</si>
  <si>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</si>
  <si>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</si>
  <si>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</si>
  <si>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</si>
  <si>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</si>
  <si>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</si>
  <si>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</si>
  <si>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</si>
  <si>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</si>
  <si>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</si>
  <si>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</si>
  <si>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</si>
  <si>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</si>
  <si>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</si>
  <si>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</si>
  <si>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</si>
  <si>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</si>
  <si>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</si>
  <si>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</si>
  <si>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</si>
  <si>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</si>
  <si>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</si>
  <si>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</si>
  <si>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</si>
  <si>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</si>
  <si>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</si>
  <si>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</si>
  <si>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</si>
  <si>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</si>
  <si>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</si>
  <si>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</si>
  <si>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</si>
  <si>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</si>
  <si>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</si>
  <si>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</si>
  <si>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</si>
  <si>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</si>
  <si>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</si>
  <si>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</si>
  <si>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</si>
  <si>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</si>
  <si>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</si>
  <si>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</si>
  <si>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</si>
  <si>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</si>
  <si>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</si>
  <si>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</si>
  <si>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</si>
  <si>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</si>
  <si>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</si>
  <si>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</si>
  <si>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</si>
  <si>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</si>
  <si>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</si>
  <si>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</si>
  <si>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</si>
  <si>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</si>
  <si>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</si>
  <si>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</si>
  <si>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</si>
  <si>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</si>
  <si>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</si>
  <si>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</si>
  <si>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</si>
  <si>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</si>
  <si>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</si>
  <si>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</si>
  <si>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</si>
  <si>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</si>
  <si>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</si>
  <si>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</si>
  <si>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</si>
  <si>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</si>
  <si>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</si>
  <si>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</si>
  <si>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</si>
  <si>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</si>
  <si>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</si>
  <si>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</si>
  <si>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</si>
  <si>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</si>
  <si>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</si>
  <si>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</si>
  <si>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</si>
  <si>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</si>
  <si>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</si>
  <si>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</si>
  <si>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</si>
  <si>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</si>
  <si>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</si>
  <si>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</si>
  <si>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</si>
  <si>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</si>
  <si>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</si>
  <si>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</si>
  <si>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</si>
  <si>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</si>
  <si>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</si>
  <si>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</si>
  <si>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</si>
  <si>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</si>
  <si>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</si>
  <si>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</si>
  <si>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</si>
  <si>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</si>
  <si>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</si>
  <si>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</si>
  <si>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</si>
  <si>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</si>
  <si>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</si>
  <si>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</si>
  <si>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</si>
  <si>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</si>
  <si>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</si>
  <si>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</si>
  <si>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</si>
  <si>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</si>
  <si>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</si>
  <si>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</si>
  <si>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</si>
  <si>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</si>
  <si>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</si>
  <si>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</si>
  <si>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</si>
  <si>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</si>
  <si>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</si>
  <si>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</si>
  <si>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</si>
  <si>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</si>
  <si>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</si>
  <si>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</si>
  <si>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</si>
  <si>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</si>
  <si>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</si>
  <si>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</si>
  <si>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</si>
  <si>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</si>
  <si>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</si>
  <si>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</si>
  <si>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</si>
  <si>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</si>
  <si>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</si>
  <si>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</si>
  <si>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</si>
  <si>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</si>
  <si>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</si>
  <si>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</si>
  <si>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</si>
  <si>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</si>
  <si>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</si>
  <si>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</si>
  <si>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</si>
  <si>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</si>
  <si>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</si>
  <si>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</si>
  <si>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</si>
  <si>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</si>
  <si>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</si>
  <si>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</si>
  <si>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</si>
  <si>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</si>
  <si>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</si>
  <si>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</si>
  <si>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</si>
  <si>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</si>
  <si>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</si>
  <si>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</si>
  <si>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</si>
  <si>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</si>
  <si>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</si>
  <si>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</si>
  <si>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</si>
  <si>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</si>
  <si>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</si>
  <si>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</si>
  <si>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</si>
  <si>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</si>
  <si>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</si>
  <si>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</si>
  <si>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</si>
  <si>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</si>
  <si>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</si>
  <si>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</si>
  <si>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</si>
  <si>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</si>
  <si>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</si>
  <si>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</si>
  <si>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</si>
  <si>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</si>
  <si>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</si>
  <si>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</si>
  <si>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</si>
  <si>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</si>
  <si>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</si>
  <si>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</si>
  <si>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</si>
  <si>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</si>
  <si>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</si>
  <si>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</si>
  <si>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</si>
  <si>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</si>
  <si>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</si>
  <si>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</si>
  <si>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</si>
  <si>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</si>
  <si>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</si>
  <si>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</si>
  <si>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</si>
  <si>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</si>
  <si>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</si>
  <si>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</si>
  <si>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</si>
  <si>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</si>
  <si>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</si>
  <si>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</si>
  <si>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</si>
  <si>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</si>
  <si>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</si>
  <si>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</si>
  <si>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</si>
  <si>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</si>
  <si>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</si>
  <si>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</si>
  <si>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</si>
  <si>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</si>
  <si>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</si>
  <si>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</si>
  <si>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</si>
  <si>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</si>
  <si>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</si>
  <si>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</si>
  <si>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</si>
  <si>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</si>
  <si>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</si>
  <si>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</si>
  <si>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</si>
  <si>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</si>
  <si>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</si>
  <si>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</si>
  <si>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</si>
  <si>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</si>
  <si>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</si>
  <si>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</si>
  <si>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</si>
  <si>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</si>
  <si>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</si>
  <si>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</si>
  <si>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</si>
  <si>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</si>
  <si>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</si>
  <si>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</si>
  <si>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</si>
  <si>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</si>
  <si>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</si>
  <si>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</si>
  <si>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</si>
  <si>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</si>
  <si>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</si>
  <si>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</si>
  <si>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</si>
  <si>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</si>
  <si>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</si>
  <si>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</si>
  <si>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</si>
  <si>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</si>
  <si>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</si>
  <si>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</si>
  <si>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</si>
  <si>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</si>
  <si>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</si>
  <si>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</si>
  <si>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</si>
  <si>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</si>
  <si>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</si>
  <si>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</si>
  <si>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</si>
  <si>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</si>
  <si>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</si>
  <si>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</si>
  <si>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</si>
  <si>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</si>
  <si>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</si>
  <si>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</si>
  <si>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</si>
  <si>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</si>
  <si>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</si>
  <si>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</si>
  <si>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</si>
  <si>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</si>
  <si>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</si>
  <si>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</si>
  <si>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</si>
  <si>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</si>
  <si>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</si>
  <si>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</si>
  <si>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</si>
  <si>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</si>
  <si>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</si>
  <si>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</si>
  <si>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</si>
  <si>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</si>
  <si>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</si>
  <si>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</si>
  <si>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</si>
  <si>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</si>
  <si>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</si>
  <si>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</si>
  <si>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</si>
  <si>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</si>
  <si>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</si>
  <si>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</si>
  <si>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</si>
  <si>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</si>
  <si>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</si>
  <si>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</si>
  <si>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</si>
  <si>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</si>
  <si>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</si>
  <si>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</si>
  <si>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</si>
  <si>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</si>
  <si>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</si>
  <si>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</si>
  <si>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</si>
  <si>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</si>
  <si>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</si>
  <si>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</si>
  <si>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</si>
  <si>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</si>
  <si>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</si>
  <si>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</si>
  <si>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</si>
  <si>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</si>
  <si>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</si>
  <si>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</si>
  <si>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</si>
  <si>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</si>
  <si>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</si>
  <si>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</si>
  <si>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</si>
  <si>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</si>
  <si>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</si>
  <si>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</si>
  <si>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</si>
  <si>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</si>
  <si>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</si>
  <si>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</si>
  <si>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</si>
  <si>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</si>
  <si>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</si>
  <si>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</si>
  <si>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</si>
  <si>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</si>
  <si>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</si>
  <si>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</si>
  <si>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</si>
  <si>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</si>
  <si>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</si>
  <si>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</si>
  <si>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</si>
  <si>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</si>
  <si>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</si>
  <si>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</si>
  <si>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</si>
  <si>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</si>
  <si>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</si>
  <si>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</si>
  <si>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</si>
  <si>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</si>
  <si>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</si>
  <si>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</si>
  <si>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</si>
  <si>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</si>
  <si>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</si>
  <si>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</si>
  <si>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</si>
  <si>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</si>
  <si>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</si>
  <si>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</si>
  <si>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</si>
  <si>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</si>
  <si>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</si>
  <si>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</si>
  <si>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</si>
  <si>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</si>
  <si>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</si>
  <si>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</si>
  <si>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</si>
  <si>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</si>
  <si>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</si>
  <si>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</si>
  <si>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</si>
  <si>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</si>
  <si>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</si>
  <si>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</si>
  <si>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</si>
  <si>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</si>
  <si>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</si>
  <si>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</si>
  <si>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</si>
  <si>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</si>
  <si>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</si>
  <si>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</si>
  <si>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</si>
  <si>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</si>
  <si>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</si>
  <si>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</si>
  <si>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</si>
  <si>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</si>
  <si>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</si>
  <si>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</si>
  <si>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</si>
  <si>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</si>
  <si>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</si>
  <si>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</si>
  <si>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</si>
  <si>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</si>
  <si>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</si>
  <si>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</si>
  <si>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</si>
  <si>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</si>
  <si>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</si>
  <si>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</si>
  <si>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</si>
  <si>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</si>
  <si>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</si>
  <si>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</si>
  <si>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</si>
  <si>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</si>
  <si>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</si>
  <si>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</si>
  <si>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</si>
  <si>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</si>
  <si>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</si>
  <si>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</si>
  <si>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</si>
  <si>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</si>
  <si>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</si>
  <si>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</si>
  <si>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</si>
  <si>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</si>
  <si>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</si>
  <si>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</si>
  <si>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</si>
  <si>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</si>
  <si>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</si>
  <si>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</si>
  <si>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</si>
  <si>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</si>
  <si>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</si>
  <si>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</si>
  <si>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</si>
  <si>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</si>
  <si>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</si>
  <si>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</si>
  <si>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</si>
  <si>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</si>
  <si>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</si>
  <si>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</si>
  <si>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</si>
  <si>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</si>
  <si>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</si>
  <si>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</si>
  <si>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</si>
  <si>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</si>
  <si>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</si>
  <si>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</si>
  <si>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</si>
  <si>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</si>
  <si>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</si>
  <si>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</si>
  <si>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</si>
  <si>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</si>
  <si>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</si>
  <si>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</si>
  <si>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</si>
  <si>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</si>
  <si>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</si>
  <si>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</si>
  <si>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</si>
  <si>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</si>
  <si>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</si>
  <si>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</si>
  <si>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</si>
  <si>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</si>
  <si>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</si>
  <si>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</si>
  <si>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</si>
  <si>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</si>
  <si>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</si>
  <si>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</si>
  <si>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</si>
  <si>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</si>
  <si>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</si>
  <si>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</si>
  <si>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</si>
  <si>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</si>
  <si>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</si>
  <si>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</si>
  <si>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</si>
  <si>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</si>
  <si>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</si>
  <si>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</si>
  <si>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</si>
  <si>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</si>
  <si>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</si>
  <si>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</si>
  <si>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</si>
  <si>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</si>
  <si>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</si>
  <si>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</si>
  <si>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</si>
  <si>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</si>
  <si>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</si>
  <si>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</si>
  <si>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</si>
  <si>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</si>
  <si>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</si>
  <si>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</si>
  <si>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</si>
  <si>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</si>
  <si>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</si>
  <si>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</si>
  <si>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</si>
  <si>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</si>
  <si>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</si>
  <si>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</si>
  <si>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</si>
  <si>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</si>
  <si>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</si>
  <si>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</si>
  <si>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</si>
  <si>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</si>
  <si>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</si>
  <si>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</si>
  <si>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</si>
  <si>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</si>
  <si>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</si>
  <si>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</si>
  <si>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</si>
  <si>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</si>
  <si>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</si>
  <si>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</si>
  <si>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</si>
  <si>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</si>
  <si>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</si>
  <si>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</si>
  <si>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</si>
  <si>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</si>
  <si>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</si>
  <si>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</si>
  <si>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</si>
  <si>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</si>
  <si>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</si>
  <si>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</si>
  <si>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</si>
  <si>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</si>
  <si>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</si>
  <si>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</si>
  <si>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</si>
  <si>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</si>
  <si>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</si>
  <si>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</si>
  <si>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</si>
  <si>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</si>
  <si>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</si>
  <si>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</si>
  <si>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</si>
  <si>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</si>
  <si>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</si>
  <si>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</si>
  <si>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</si>
  <si>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</si>
  <si>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</si>
  <si>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</si>
  <si>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</si>
  <si>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</si>
  <si>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</si>
  <si>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</si>
  <si>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</si>
  <si>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</si>
  <si>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</si>
  <si>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</si>
  <si>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</si>
  <si>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</si>
  <si>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</si>
  <si>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</si>
  <si>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</si>
  <si>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</si>
  <si>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</si>
  <si>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</si>
  <si>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</si>
  <si>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</si>
  <si>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</si>
  <si>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</si>
  <si>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</si>
  <si>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</si>
  <si>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</si>
  <si>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</si>
  <si>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</si>
  <si>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</si>
  <si>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</si>
  <si>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</si>
  <si>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</si>
  <si>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</si>
  <si>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</si>
  <si>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</si>
  <si>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</si>
  <si>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</si>
  <si>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</si>
  <si>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</si>
  <si>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</si>
  <si>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</si>
  <si>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</si>
  <si>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</si>
  <si>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</si>
  <si>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</si>
  <si>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</si>
  <si>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</si>
  <si>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</si>
  <si>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</si>
  <si>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</si>
  <si>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</si>
  <si>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</si>
  <si>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</si>
  <si>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</si>
  <si>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</si>
  <si>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</si>
  <si>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</si>
  <si>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</si>
  <si>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</si>
  <si>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</si>
  <si>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</si>
  <si>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</si>
  <si>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</si>
  <si>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</si>
  <si>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</si>
  <si>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</si>
  <si>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</si>
  <si>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</si>
  <si>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</si>
  <si>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</si>
  <si>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</si>
  <si>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</si>
  <si>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</si>
  <si>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</si>
  <si>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</si>
  <si>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</si>
  <si>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</si>
  <si>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</si>
  <si>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</si>
  <si>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</si>
  <si>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</si>
  <si>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</si>
  <si>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</si>
  <si>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</si>
  <si>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</si>
  <si>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</si>
  <si>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</si>
  <si>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</si>
  <si>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</si>
  <si>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</si>
  <si>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</si>
  <si>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</si>
  <si>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</si>
  <si>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</si>
  <si>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</si>
  <si>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</si>
  <si>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</si>
  <si>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</si>
  <si>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</si>
  <si>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</si>
  <si>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</si>
  <si>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</si>
  <si>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</si>
  <si>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</si>
  <si>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</si>
  <si>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</si>
  <si>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</si>
  <si>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</si>
  <si>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</si>
  <si>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</si>
  <si>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</si>
  <si>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</si>
  <si>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</si>
  <si>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</si>
  <si>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</si>
  <si>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</si>
  <si>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</si>
  <si>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</si>
  <si>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</si>
  <si>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</si>
  <si>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</si>
  <si>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</si>
  <si>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</si>
  <si>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</si>
  <si>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</si>
  <si>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</si>
  <si>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</si>
  <si>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</si>
  <si>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</si>
  <si>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</si>
  <si>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</si>
  <si>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</si>
  <si>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</si>
  <si>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</si>
  <si>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</si>
  <si>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</si>
  <si>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</si>
  <si>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</si>
  <si>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</si>
  <si>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</si>
  <si>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</si>
  <si>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</si>
  <si>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</si>
  <si>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</si>
  <si>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</si>
  <si>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</si>
  <si>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</si>
  <si>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</si>
  <si>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</si>
  <si>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</si>
  <si>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</si>
  <si>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</si>
  <si>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</si>
  <si>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</si>
  <si>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</si>
  <si>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</si>
  <si>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</si>
  <si>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</si>
  <si>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</si>
  <si>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</si>
  <si>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</si>
  <si>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</si>
  <si>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</si>
  <si>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</si>
  <si>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</si>
  <si>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</si>
  <si>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</si>
  <si>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</si>
  <si>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</si>
  <si>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</si>
  <si>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</si>
  <si>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</si>
  <si>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</si>
  <si>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</si>
  <si>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</si>
  <si>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</si>
  <si>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</si>
  <si>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</si>
  <si>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</si>
  <si>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</si>
  <si>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</si>
  <si>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</si>
  <si>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</si>
  <si>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</si>
  <si>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</si>
  <si>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</si>
  <si>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</si>
  <si>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</si>
  <si>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</si>
  <si>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</si>
  <si>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</si>
  <si>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</si>
  <si>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</si>
  <si>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</si>
  <si>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</si>
  <si>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</si>
  <si>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</si>
  <si>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</si>
  <si>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</si>
  <si>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</si>
  <si>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</si>
  <si>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</si>
  <si>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</si>
  <si>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</si>
  <si>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</si>
  <si>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</si>
  <si>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</si>
  <si>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</si>
  <si>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</si>
  <si>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</si>
  <si>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</si>
  <si>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</si>
  <si>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</si>
  <si>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</si>
  <si>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</si>
  <si>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</si>
  <si>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</si>
  <si>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</si>
  <si>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</si>
  <si>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</si>
  <si>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</si>
  <si>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</si>
  <si>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</si>
  <si>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</si>
  <si>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</si>
  <si>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</si>
  <si>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</si>
  <si>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</si>
  <si>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</si>
  <si>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</si>
  <si>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</si>
  <si>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</si>
  <si>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</si>
  <si>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</si>
  <si>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</si>
  <si>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</si>
  <si>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</si>
  <si>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</si>
  <si>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</si>
  <si>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</si>
  <si>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</si>
  <si>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</si>
  <si>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</si>
  <si>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</si>
  <si>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</si>
  <si>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</si>
  <si>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</si>
  <si>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</si>
  <si>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</si>
  <si>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</si>
  <si>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</si>
  <si>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</si>
  <si>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</si>
  <si>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</si>
  <si>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</si>
  <si>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</si>
  <si>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</si>
  <si>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</si>
  <si>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</si>
  <si>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</si>
  <si>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</si>
  <si>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</si>
  <si>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</si>
  <si>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</si>
  <si>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</si>
  <si>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</si>
  <si>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</si>
  <si>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</si>
  <si>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</si>
  <si>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</si>
  <si>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</si>
  <si>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</si>
  <si>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</si>
  <si>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</si>
  <si>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</si>
  <si>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</si>
  <si>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</si>
  <si>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</si>
  <si>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</si>
  <si>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</si>
  <si>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</si>
  <si>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</si>
  <si>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</si>
  <si>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</si>
  <si>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</si>
  <si>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</si>
  <si>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</si>
  <si>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</si>
  <si>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</si>
  <si>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</si>
  <si>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</si>
  <si>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</si>
  <si>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</si>
  <si>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</si>
  <si>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</si>
  <si>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</si>
  <si>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</si>
  <si>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</si>
  <si>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</si>
  <si>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</si>
  <si>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</si>
  <si>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</si>
  <si>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</si>
  <si>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</si>
  <si>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</si>
  <si>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</si>
  <si>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</si>
  <si>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</si>
  <si>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</si>
  <si>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</si>
  <si>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</si>
  <si>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</si>
  <si>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</si>
  <si>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</si>
  <si>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</si>
  <si>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</si>
  <si>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</si>
  <si>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</si>
  <si>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</si>
  <si>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</si>
  <si>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</si>
  <si>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</si>
  <si>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</si>
  <si>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</si>
  <si>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</si>
  <si>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</si>
  <si>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</si>
  <si>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TP pronta 07:30, tempo de chuva aguardando </t>
  </si>
  <si>
    <t xml:space="preserve">Não solicitou, aguardando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</si>
  <si>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</si>
  <si>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</si>
  <si>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</si>
  <si>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</si>
  <si>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</si>
  <si>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</si>
  <si>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</si>
  <si>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TP pronta 09hrs , não solicitou devido mal tempo</t>
  </si>
  <si>
    <t>ZCZZRU</t>
  </si>
  <si>
    <t>Deslocamento de ZCZ-ZRU</t>
  </si>
  <si>
    <t xml:space="preserve">MC1 08:37, verificando faixa 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</si>
  <si>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</si>
  <si>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</si>
  <si>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</si>
  <si>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</si>
  <si>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</si>
  <si>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</si>
  <si>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>Previsão TP pronta 10:30</t>
  </si>
  <si>
    <t>ZMA-ZSD</t>
  </si>
  <si>
    <t>ZMAZSD</t>
  </si>
  <si>
    <t>Deslocamento de ZMA-ZVP</t>
  </si>
  <si>
    <t xml:space="preserve">2 Maq. Escala </t>
  </si>
  <si>
    <t>Douglas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</si>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</sst>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E25" activePane="topRight" state="frozen"/>
      <selection pane="topRight" activeCell="BJ30" sqref="BJ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3" t="s">
        <v>898</v>
      </c>
      <c r="C1" s="214"/>
      <c r="D1" s="214"/>
      <c r="E1" s="3"/>
      <c r="F1" s="213" t="s">
        <v>899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900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901</v>
      </c>
      <c r="BI1" s="229"/>
      <c r="BJ1" s="229"/>
      <c r="BK1" s="230"/>
      <c r="BL1" s="5"/>
      <c r="BM1" s="220" t="s">
        <v>902</v>
      </c>
      <c r="BN1" s="221"/>
      <c r="BO1" s="221"/>
      <c r="BP1" s="221"/>
      <c r="BQ1" s="221"/>
      <c r="BR1" s="221"/>
      <c r="BS1" s="222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3" t="s">
        <v>903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906</v>
      </c>
      <c r="AT2" s="224"/>
      <c r="AU2" s="224"/>
      <c r="AV2" s="224"/>
      <c r="AW2" s="224"/>
      <c r="AX2" s="224"/>
      <c r="AY2" s="227"/>
      <c r="AZ2" s="6"/>
      <c r="BA2" s="217" t="s">
        <v>907</v>
      </c>
      <c r="BB2" s="219"/>
      <c r="BC2" s="223" t="s">
        <v>904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7" t="s">
        <v>908</v>
      </c>
      <c r="AJ3" s="219"/>
      <c r="AK3" s="217" t="s">
        <v>909</v>
      </c>
      <c r="AL3" s="218"/>
      <c r="AM3" s="241"/>
      <c r="AN3" s="242"/>
      <c r="AO3" s="218"/>
      <c r="AP3" s="218"/>
      <c r="AQ3" s="219"/>
      <c r="AR3" s="63"/>
      <c r="AS3" s="239" t="s">
        <v>915</v>
      </c>
      <c r="AT3" s="240"/>
      <c r="AU3" s="239" t="s">
        <v>916</v>
      </c>
      <c r="AV3" s="240"/>
      <c r="AW3" s="239" t="s">
        <v>917</v>
      </c>
      <c r="AX3" s="240"/>
      <c r="AY3" s="63" t="s">
        <v>918</v>
      </c>
      <c r="AZ3" s="63"/>
      <c r="BA3" s="237"/>
      <c r="BB3" s="238"/>
      <c r="BC3" s="217" t="s">
        <v>911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919</v>
      </c>
      <c r="BN3" s="221"/>
      <c r="BO3" s="221"/>
      <c r="BP3" s="222"/>
      <c r="BQ3" s="220" t="s">
        <v>703</v>
      </c>
      <c r="BR3" s="221"/>
      <c r="BS3" s="222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>
        <v>0.32847222222222222</v>
      </c>
      <c r="AS29" s="111">
        <v>0.32916666666666666</v>
      </c>
      <c r="AT29" s="111">
        <v>0.37083333333333335</v>
      </c>
      <c r="AU29" s="139"/>
      <c r="AV29" s="139"/>
      <c r="AW29" s="14"/>
      <c r="AX29" s="14"/>
      <c r="AY29" s="203">
        <f>IF(D29="","*",IFERROR(IF(ISODD(COUNT(AS29:AX1031)),"ERRO",SUM((AT29-AS29),(AV29-AU29),(AX29-AW29))),"ERRO"))</f>
        <v>4.1666666666666685E-2</v>
      </c>
      <c r="AZ29" s="157"/>
      <c r="BA29" s="112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1031</v>
      </c>
      <c r="BK29" s="17" t="s">
        <v>1031</v>
      </c>
      <c r="BL29" s="16"/>
      <c r="BM29" s="133" t="s">
        <v>406</v>
      </c>
      <c r="BN29" s="133" t="s">
        <v>406</v>
      </c>
      <c r="BO29" s="133" t="s">
        <v>406</v>
      </c>
      <c r="BP29" s="204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8" t="str">
        <f t="shared" si="6"/>
        <v>OKOK</v>
      </c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265.7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ZEC-ZKY</v>
      </c>
      <c r="AN30" s="108" t="str">
        <f>IF(BS_CONTROLE[[#This Row],[SB]]=0, "-", BS_CONTROLE[[#This Row],[SB]])</f>
        <v>ZEC267</v>
      </c>
      <c r="AO30" s="108">
        <f>IF(BS_CONTROLE[[#This Row],[SUB]]=0, "-", BS_CONTROLE[[#This Row],[SUB]])</f>
        <v>73</v>
      </c>
      <c r="AP30" s="108">
        <v>265.7</v>
      </c>
      <c r="AQ30" s="108">
        <v>265.7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 t="s">
        <v>1032</v>
      </c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272.2</v>
      </c>
      <c r="L31" s="108">
        <v>271.7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272.2</v>
      </c>
      <c r="AQ31" s="108">
        <f>BS_CONTROLE[[#This Row],[KM - Inicio]]</f>
        <v>272.2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 t="s">
        <v>1033</v>
      </c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1034</v>
      </c>
      <c r="J32" s="130">
        <v>73</v>
      </c>
      <c r="K32" s="130">
        <v>202</v>
      </c>
      <c r="L32" s="108">
        <v>128</v>
      </c>
      <c r="M32" s="130" t="s">
        <v>1035</v>
      </c>
      <c r="N32" s="130" t="s">
        <v>1036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1037</v>
      </c>
      <c r="W32" s="108" t="s">
        <v>1038</v>
      </c>
      <c r="X32" s="107" t="s">
        <v>382</v>
      </c>
      <c r="Y32" s="132" t="s">
        <v>385</v>
      </c>
      <c r="Z32" s="107"/>
      <c r="AA32" s="191" t="s">
        <v>1039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1003</v>
      </c>
      <c r="BK32" s="17" t="s">
        <v>1003</v>
      </c>
      <c r="BL32" s="16"/>
      <c r="BM32" s="133" t="s">
        <v>401</v>
      </c>
      <c r="BN32" s="133" t="s">
        <v>430</v>
      </c>
      <c r="BO32" s="133" t="s">
        <v>491</v>
      </c>
      <c r="BP32" s="17" t="s">
        <v>1003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6"/>
        <v>CCOCirculaçãoIntervaloOportunidade</v>
      </c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1034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>
        <v>0.33611111111111114</v>
      </c>
      <c r="AS33" s="111">
        <v>0</v>
      </c>
      <c r="AT33" s="111">
        <v>0</v>
      </c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>
        <v>0</v>
      </c>
      <c r="BI33" s="17"/>
      <c r="BJ33" s="17" t="s">
        <v>1040</v>
      </c>
      <c r="BK33" s="17" t="s">
        <v>1040</v>
      </c>
      <c r="BL33" s="16"/>
      <c r="BM33" s="133" t="s">
        <v>401</v>
      </c>
      <c r="BN33" s="133" t="s">
        <v>421</v>
      </c>
      <c r="BO33" s="133" t="s">
        <v>529</v>
      </c>
      <c r="BP33" s="17" t="s">
        <v>1040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CCOCirculaçãoIntervaloContrato</v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>
        <v>0.375</v>
      </c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 t="s">
        <v>1041</v>
      </c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6"/>
        <v/>
      </c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1042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1043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>
        <v>0.35902777777777778</v>
      </c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 t="s">
        <v>1044</v>
      </c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6"/>
        <v/>
      </c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1045</v>
      </c>
      <c r="I36" s="199" t="s">
        <v>1045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1046</v>
      </c>
      <c r="W36" s="108" t="s">
        <v>1047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>
        <v>0.34791666666666665</v>
      </c>
      <c r="AS36" s="111">
        <v>0</v>
      </c>
      <c r="AT36" s="111">
        <v>0</v>
      </c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>
        <v>0</v>
      </c>
      <c r="BI36" s="17"/>
      <c r="BJ36" s="17" t="s">
        <v>1048</v>
      </c>
      <c r="BK36" s="17" t="s">
        <v>1048</v>
      </c>
      <c r="BL36" s="16"/>
      <c r="BM36" s="133" t="s">
        <v>401</v>
      </c>
      <c r="BN36" s="133" t="s">
        <v>421</v>
      </c>
      <c r="BO36" s="133" t="s">
        <v>529</v>
      </c>
      <c r="BP36" s="17" t="s">
        <v>1048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6"/>
        <v>CCOCirculaçãoIntervaloContrato</v>
      </c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1049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1050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 t="s">
        <v>1051</v>
      </c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6"/>
        <v/>
      </c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220</v>
      </c>
      <c r="J38" s="108">
        <v>73</v>
      </c>
      <c r="K38" s="108">
        <v>42</v>
      </c>
      <c r="L38" s="108">
        <v>115</v>
      </c>
      <c r="M38" s="130" t="s">
        <v>1052</v>
      </c>
      <c r="N38" s="130" t="s">
        <v>1053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1054</v>
      </c>
      <c r="X38" s="107" t="s">
        <v>382</v>
      </c>
      <c r="Y38" s="132" t="s">
        <v>385</v>
      </c>
      <c r="Z38" s="107"/>
      <c r="AA38" s="108" t="s">
        <v>1055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8" t="str">
        <f>IF(BS_CONTROLE[[#This Row],[Entre - Estações]]=0, "-", BS_CONTROLE[[#This Row],[Entre - Estações]])</f>
        <v>ZMA-ZSD</v>
      </c>
      <c r="AN38" s="108" t="str">
        <f>IF(BS_CONTROLE[[#This Row],[SB]]=0, "-", BS_CONTROLE[[#This Row],[SB]])</f>
        <v>ZMAZSD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1056</v>
      </c>
      <c r="BG38" s="16"/>
      <c r="BH38" s="17">
        <v>0</v>
      </c>
      <c r="BI38" s="17"/>
      <c r="BJ38" s="17" t="s">
        <v>1003</v>
      </c>
      <c r="BK38" s="17" t="s">
        <v>1003</v>
      </c>
      <c r="BL38" s="16"/>
      <c r="BM38" s="133" t="s">
        <v>401</v>
      </c>
      <c r="BN38" s="133" t="s">
        <v>430</v>
      </c>
      <c r="BO38" s="133" t="s">
        <v>491</v>
      </c>
      <c r="BP38" s="17" t="s">
        <v>1003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CCOCirculaçãoIntervaloOportunidade</v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1057</v>
      </c>
      <c r="X39" s="107" t="s">
        <v>382</v>
      </c>
      <c r="Y39" s="132" t="s">
        <v>385</v>
      </c>
      <c r="Z39" s="107"/>
      <c r="AA39" s="108" t="s">
        <v>1058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>
        <v>0</v>
      </c>
      <c r="BI39" s="17"/>
      <c r="BJ39" s="17" t="s">
        <v>1003</v>
      </c>
      <c r="BK39" s="17" t="s">
        <v>1003</v>
      </c>
      <c r="BL39" s="16"/>
      <c r="BM39" s="133" t="s">
        <v>401</v>
      </c>
      <c r="BN39" s="133" t="s">
        <v>430</v>
      </c>
      <c r="BO39" s="133" t="s">
        <v>491</v>
      </c>
      <c r="BP39" s="17" t="s">
        <v>1003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6"/>
        <v>CCOCirculaçãoIntervaloOportunidade</v>
      </c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>
        <v>0.43055555555555558</v>
      </c>
      <c r="AS40" s="111">
        <v>0</v>
      </c>
      <c r="AT40" s="111">
        <v>0</v>
      </c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>
        <v>0</v>
      </c>
      <c r="BI40" s="17"/>
      <c r="BJ40" s="17" t="s">
        <v>1059</v>
      </c>
      <c r="BK40" s="17" t="s">
        <v>1059</v>
      </c>
      <c r="BL40" s="16"/>
      <c r="BM40" s="133" t="s">
        <v>401</v>
      </c>
      <c r="BN40" s="133" t="s">
        <v>430</v>
      </c>
      <c r="BO40" s="133" t="s">
        <v>491</v>
      </c>
      <c r="BP40" s="17" t="s">
        <v>1059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6"/>
        <v>CCOCirculaçãoIntervaloOportunidade</v>
      </c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1060</v>
      </c>
      <c r="N41" s="130" t="s">
        <v>1061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1046</v>
      </c>
      <c r="W41" s="108" t="s">
        <v>1062</v>
      </c>
      <c r="X41" s="107" t="s">
        <v>382</v>
      </c>
      <c r="Y41" s="132"/>
      <c r="Z41" s="107"/>
      <c r="AA41" s="200" t="s">
        <v>1063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6"/>
        <v/>
      </c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1064</v>
      </c>
      <c r="J42" s="108">
        <v>73</v>
      </c>
      <c r="K42" s="108">
        <v>7</v>
      </c>
      <c r="L42" s="108" t="s">
        <v>554</v>
      </c>
      <c r="M42" s="130" t="s">
        <v>1065</v>
      </c>
      <c r="N42" s="130" t="s">
        <v>1066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1067</v>
      </c>
      <c r="W42" s="155" t="s">
        <v>1068</v>
      </c>
      <c r="X42" s="107" t="s">
        <v>382</v>
      </c>
      <c r="Y42" s="132" t="s">
        <v>385</v>
      </c>
      <c r="Z42" s="107"/>
      <c r="AA42" s="108" t="s">
        <v>1069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>
        <v>0</v>
      </c>
      <c r="AS42" s="111">
        <v>0</v>
      </c>
      <c r="AT42" s="111">
        <v>0</v>
      </c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>
        <v>0</v>
      </c>
      <c r="BI42" s="17"/>
      <c r="BJ42" s="17" t="s">
        <v>1003</v>
      </c>
      <c r="BK42" s="17" t="s">
        <v>1003</v>
      </c>
      <c r="BL42" s="16"/>
      <c r="BM42" s="133" t="s">
        <v>401</v>
      </c>
      <c r="BN42" s="133" t="s">
        <v>430</v>
      </c>
      <c r="BO42" s="133" t="s">
        <v>491</v>
      </c>
      <c r="BP42" s="17" t="s">
        <v>1003</v>
      </c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>CCOCirculaçãoIntervaloOportunidade</v>
      </c>
    </row>
    <row r="43" spans="1:72" hidden="1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>
        <v>8.3333333333333329E-2</v>
      </c>
      <c r="Q43" s="108">
        <v>300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991</v>
      </c>
      <c r="W43" s="108" t="s">
        <v>992</v>
      </c>
      <c r="X43" s="107" t="s">
        <v>382</v>
      </c>
      <c r="Y43" s="132" t="s">
        <v>385</v>
      </c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>
        <v>0</v>
      </c>
      <c r="AS43" s="111">
        <v>0</v>
      </c>
      <c r="AT43" s="111">
        <v>0</v>
      </c>
      <c r="AU43" s="139"/>
      <c r="AV43" s="139"/>
      <c r="AW43" s="14"/>
      <c r="AX43" s="14"/>
      <c r="AY43" s="186">
        <f t="shared" si="7"/>
        <v>0</v>
      </c>
      <c r="AZ43" s="157"/>
      <c r="BA43" s="112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>
        <v>0</v>
      </c>
      <c r="BI43" s="17"/>
      <c r="BJ43" s="17" t="s">
        <v>1003</v>
      </c>
      <c r="BK43" s="17" t="s">
        <v>1003</v>
      </c>
      <c r="BL43" s="16"/>
      <c r="BM43" s="133" t="s">
        <v>401</v>
      </c>
      <c r="BN43" s="133" t="s">
        <v>430</v>
      </c>
      <c r="BO43" s="133" t="s">
        <v>491</v>
      </c>
      <c r="BP43" s="17" t="s">
        <v>1003</v>
      </c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>CCOCirculaçãoIntervaloOportunidade</v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Z30:Z38 Y2:Z27 Y41:Z41 Z40 Y44:Z1008 Z42:Z43">
    <cfRule type="cellIs" dxfId="173" priority="54150" operator="equal">
      <formula>"OPORTUNIDADE"</formula>
    </cfRule>
  </conditionalFormatting>
  <conditionalFormatting sqref="Z30:Z38 Y6:Z27 Y41:Z41 Z40 Y44:Z1008 Z42:Z43">
    <cfRule type="cellIs" dxfId="172" priority="11736" operator="equal">
      <formula>"NÃO"</formula>
    </cfRule>
    <cfRule type="cellIs" dxfId="171" priority="11737" operator="equal">
      <formula>"SIM"</formula>
    </cfRule>
  </conditionalFormatting>
  <conditionalFormatting sqref="AZ6:AZ1008">
    <cfRule type="expression" dxfId="170" priority="54192">
      <formula>#REF!=1</formula>
    </cfRule>
  </conditionalFormatting>
  <conditionalFormatting sqref="U6:U1008 AY6:AY1008 BE6:BE1008">
    <cfRule type="cellIs" dxfId="169" priority="54176" operator="equal">
      <formula>"ERRO"</formula>
    </cfRule>
  </conditionalFormatting>
  <conditionalFormatting sqref="BQ6:BQ1008">
    <cfRule type="cellIs" dxfId="168" priority="54171" operator="equal">
      <formula>"Produção e Intervalo"</formula>
    </cfRule>
    <cfRule type="cellIs" dxfId="167" priority="54172" operator="equal">
      <formula>"Aderente"</formula>
    </cfRule>
    <cfRule type="cellIs" dxfId="166" priority="54173" operator="equal">
      <formula>"Intervalo"</formula>
    </cfRule>
    <cfRule type="cellIs" dxfId="165" priority="54174" operator="equal">
      <formula>"Produção"</formula>
    </cfRule>
    <cfRule type="cellIs" dxfId="164" priority="54175" operator="equal">
      <formula>"ERRO"</formula>
    </cfRule>
  </conditionalFormatting>
  <conditionalFormatting sqref="BR6:BS1008">
    <cfRule type="cellIs" dxfId="163" priority="54153" operator="equal">
      <formula>"*"</formula>
    </cfRule>
    <cfRule type="cellIs" dxfId="162" priority="54154" operator="greaterThanOrEqual">
      <formula>1</formula>
    </cfRule>
    <cfRule type="cellIs" dxfId="161" priority="54155" operator="lessThan">
      <formula>1</formula>
    </cfRule>
  </conditionalFormatting>
  <conditionalFormatting sqref="BK2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53" operator="equal">
      <formula>"OPORTUNIDADE"</formula>
    </cfRule>
  </conditionalFormatting>
  <conditionalFormatting sqref="Y28:Z29">
    <cfRule type="cellIs" dxfId="159" priority="51" operator="equal">
      <formula>"NÃO"</formula>
    </cfRule>
    <cfRule type="cellIs" dxfId="158" priority="52" operator="equal">
      <formula>"SIM"</formula>
    </cfRule>
  </conditionalFormatting>
  <conditionalFormatting sqref="BK1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5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29" operator="equal">
      <formula>"OPORTUNIDADE"</formula>
    </cfRule>
  </conditionalFormatting>
  <conditionalFormatting sqref="Z39">
    <cfRule type="cellIs" dxfId="156" priority="27" operator="equal">
      <formula>"NÃO"</formula>
    </cfRule>
    <cfRule type="cellIs" dxfId="155" priority="28" operator="equal">
      <formula>"SIM"</formula>
    </cfRule>
  </conditionalFormatting>
  <conditionalFormatting sqref="BP25:BP31 BP6:BP7 BP11:BP12 BP44:BP1008 BP41 BP34:BP35 BP37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25:BK28 BK6:BK7 BK11:BK12 BK44:BK1008 BK41 BK34:BK35 BK30:BK31 BK37">
    <cfRule type="iconSet" priority="61088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95">
      <iconSet showValue="0">
        <cfvo type="percent" val="0"/>
        <cfvo type="num" val="1"/>
        <cfvo type="num" val="1" gte="0"/>
      </iconSet>
    </cfRule>
    <cfRule type="iconSet" priority="61096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99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Y30:Y40 Y42:Y43">
    <cfRule type="cellIs" dxfId="154" priority="26" operator="equal">
      <formula>"OPORTUNIDADE"</formula>
    </cfRule>
  </conditionalFormatting>
  <conditionalFormatting sqref="Y30:Y40 Y42:Y43">
    <cfRule type="cellIs" dxfId="153" priority="24" operator="equal">
      <formula>"NÃO"</formula>
    </cfRule>
    <cfRule type="cellIs" dxfId="152" priority="25" operator="equal">
      <formula>"SIM"</formula>
    </cfRule>
  </conditionalFormatting>
  <conditionalFormatting sqref="BK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 E43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1070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1071</v>
      </c>
      <c r="C4" s="166" t="s">
        <v>1072</v>
      </c>
      <c r="D4" s="166" t="s">
        <v>1073</v>
      </c>
      <c r="E4" s="166" t="s">
        <v>1074</v>
      </c>
      <c r="F4" s="166" t="s">
        <v>4</v>
      </c>
      <c r="G4" s="166" t="s">
        <v>1075</v>
      </c>
    </row>
    <row r="5" spans="2:7">
      <c r="B5" s="167" t="s">
        <v>1076</v>
      </c>
      <c r="C5" s="167">
        <v>257068</v>
      </c>
      <c r="D5" s="167" t="s">
        <v>1077</v>
      </c>
      <c r="E5" s="167" t="s">
        <v>1078</v>
      </c>
      <c r="F5" s="167" t="s">
        <v>1078</v>
      </c>
      <c r="G5" s="168">
        <v>46296</v>
      </c>
    </row>
    <row r="6" spans="2:7">
      <c r="B6" s="167" t="s">
        <v>1079</v>
      </c>
      <c r="C6" s="167" t="s">
        <v>554</v>
      </c>
      <c r="D6" s="167" t="s">
        <v>554</v>
      </c>
      <c r="E6" s="167" t="s">
        <v>554</v>
      </c>
      <c r="F6" s="167" t="s">
        <v>1080</v>
      </c>
      <c r="G6" s="168" t="s">
        <v>554</v>
      </c>
    </row>
    <row r="7" spans="2:7">
      <c r="B7" s="167" t="s">
        <v>1081</v>
      </c>
      <c r="C7" s="167">
        <v>257472</v>
      </c>
      <c r="D7" s="167" t="s">
        <v>1082</v>
      </c>
      <c r="E7" s="167" t="s">
        <v>1083</v>
      </c>
      <c r="F7" s="167" t="s">
        <v>1083</v>
      </c>
      <c r="G7" s="168">
        <v>45992</v>
      </c>
    </row>
    <row r="8" spans="2:7">
      <c r="B8" s="167" t="s">
        <v>1084</v>
      </c>
      <c r="C8" s="167">
        <v>260307</v>
      </c>
      <c r="D8" s="167" t="s">
        <v>1085</v>
      </c>
      <c r="E8" s="167" t="s">
        <v>1086</v>
      </c>
      <c r="F8" s="167" t="s">
        <v>1083</v>
      </c>
      <c r="G8" s="168">
        <v>46082</v>
      </c>
    </row>
    <row r="9" spans="2:7">
      <c r="B9" s="167" t="s">
        <v>1087</v>
      </c>
      <c r="C9" s="167">
        <v>333033</v>
      </c>
      <c r="D9" s="167" t="s">
        <v>1088</v>
      </c>
      <c r="E9" s="167" t="s">
        <v>1080</v>
      </c>
      <c r="F9" s="167" t="s">
        <v>1089</v>
      </c>
      <c r="G9" s="167" t="s">
        <v>554</v>
      </c>
    </row>
    <row r="10" spans="2:7">
      <c r="B10" s="167" t="s">
        <v>1090</v>
      </c>
      <c r="C10" s="167"/>
      <c r="D10" s="167"/>
      <c r="E10" s="167" t="s">
        <v>1080</v>
      </c>
      <c r="F10" s="167" t="s">
        <v>1089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1091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1092</v>
      </c>
      <c r="E3" s="169" t="s">
        <v>1093</v>
      </c>
      <c r="F3" s="169" t="s">
        <v>1094</v>
      </c>
      <c r="G3" s="169" t="s">
        <v>1095</v>
      </c>
      <c r="H3" s="169" t="s">
        <v>1096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1097</v>
      </c>
      <c r="V1" s="251"/>
      <c r="W1" s="251"/>
    </row>
    <row r="2" spans="1:23" ht="15" customHeight="1">
      <c r="A2" s="90" t="s">
        <v>1098</v>
      </c>
      <c r="B2" s="90" t="s">
        <v>1099</v>
      </c>
      <c r="C2" s="90" t="s">
        <v>372</v>
      </c>
      <c r="D2" s="91" t="s">
        <v>940</v>
      </c>
      <c r="E2" s="91" t="s">
        <v>4</v>
      </c>
      <c r="F2" s="91" t="s">
        <v>1100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1101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ZEC-ZKY</v>
      </c>
      <c r="L27" s="142" t="str">
        <f>IF(SP_NORTE!N30="","*",SP_NORTE!N30)</f>
        <v>ZEC267</v>
      </c>
      <c r="M27" s="143">
        <f>IF(SP_NORTE!J30="","*",SP_NORTE!J30)</f>
        <v>73</v>
      </c>
      <c r="N27" s="148">
        <f>IF(SP_NORTE!K30="","*",SP_NORTE!K30)</f>
        <v>265.7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272.2</v>
      </c>
      <c r="O28" s="148">
        <f>IF(SP_NORTE!L31="","*",SP_NORTE!L31)</f>
        <v>271.7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ZSD</v>
      </c>
      <c r="K35" s="142" t="str">
        <f>IF(SP_NORTE!M38="","*",SP_NORTE!M38)</f>
        <v>ZMA-ZSD</v>
      </c>
      <c r="L35" s="142" t="str">
        <f>IF(SP_NORTE!N38="","*",SP_NORTE!N38)</f>
        <v>ZMAZSD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115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>
        <f>IF(SP_NORTE!P43="","*",SP_NORTE!P43)</f>
        <v>8.3333333333333329E-2</v>
      </c>
      <c r="R40" s="149" t="str">
        <f>IF(SP_NORTE!Q43="","*",CONCATENATE(SP_NORTE!Q43," ",SP_NORTE!R43))</f>
        <v>300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1102</v>
      </c>
      <c r="D5" s="253"/>
      <c r="E5" s="253"/>
      <c r="F5" s="253"/>
      <c r="G5" s="253"/>
      <c r="H5" s="253"/>
      <c r="I5" s="253"/>
      <c r="J5" s="254"/>
      <c r="K5" s="255" t="s">
        <v>1103</v>
      </c>
      <c r="L5" s="256"/>
      <c r="M5" s="256"/>
      <c r="N5" s="256"/>
      <c r="O5" s="257" t="s">
        <v>1104</v>
      </c>
      <c r="P5" s="258"/>
    </row>
    <row r="6" spans="1:16" s="77" customFormat="1" ht="15" customHeight="1">
      <c r="A6" s="69" t="s">
        <v>1100</v>
      </c>
      <c r="B6" s="78" t="s">
        <v>1099</v>
      </c>
      <c r="C6" s="79" t="s">
        <v>940</v>
      </c>
      <c r="D6" s="80" t="s">
        <v>941</v>
      </c>
      <c r="E6" s="79" t="s">
        <v>1105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1106</v>
      </c>
      <c r="M6" s="83" t="s">
        <v>572</v>
      </c>
      <c r="N6" s="84" t="s">
        <v>935</v>
      </c>
      <c r="O6" s="162" t="s">
        <v>978</v>
      </c>
      <c r="P6" s="136" t="s">
        <v>1107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ZEC-ZKY</v>
      </c>
      <c r="H30" s="119">
        <f>IF(SP_NORTE!K30="","*",SP_NORTE!K30)</f>
        <v>265.7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ZEC-ZKY</v>
      </c>
      <c r="M30" s="86">
        <f>IF(SP_NORTE!AP30="","*",SP_NORTE!AP30)</f>
        <v>265.7</v>
      </c>
      <c r="N30" s="86" t="str">
        <f>IF(SP_NORTE!AM30="","*",SP_NORTE!AM30)</f>
        <v>ZEC-ZKY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272.2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272.2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>
        <f>IF(SP_NORTE!BH33="","*",SP_NORTE!BH33)</f>
        <v>0</v>
      </c>
      <c r="P32" s="151" t="str">
        <f>IF($A$2=1,IF(SP_NORTE!BJ33="","*",SP_NORTE!BJ33),IF(SP_NORTE!BK33="","*",SP_NORTE!BK33))</f>
        <v xml:space="preserve">MC1 08:04, sem oportunidade de faixa 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ZMA-ZSD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ZMA-ZSD</v>
      </c>
      <c r="M33" s="86">
        <f>IF(SP_NORTE!AP38="","*",SP_NORTE!AP38)</f>
        <v>42</v>
      </c>
      <c r="N33" s="86" t="str">
        <f>IF(SP_NORTE!AM38="","*",SP_NORTE!AM38)</f>
        <v>ZMA-ZSD</v>
      </c>
      <c r="O33" s="113">
        <f>IF(SP_NORTE!BH38="","*",SP_NORTE!BH38)</f>
        <v>0</v>
      </c>
      <c r="P33" s="151" t="str">
        <f>IF($A$2=1,IF(SP_NORTE!BJ38="","*",SP_NORTE!BJ38),IF(SP_NORTE!BK38="","*",SP_NORTE!BK38))</f>
        <v xml:space="preserve">Sem oportunidade de faixa 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>
        <f>IF(SP_NORTE!BH42="","*",SP_NORTE!BH42)</f>
        <v>0</v>
      </c>
      <c r="P35" s="151" t="str">
        <f>IF($A$2=1,IF(SP_NORTE!BJ42="","*",SP_NORTE!BJ42),IF(SP_NORTE!BK42="","*",SP_NORTE!BK42))</f>
        <v xml:space="preserve">Sem oportunidade de faixa 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>
        <f>IF(SP_NORTE!BH43="","*",SP_NORTE!BH43)</f>
        <v>0</v>
      </c>
      <c r="P36" s="151" t="str">
        <f>IF($A$2=1,IF(SP_NORTE!BJ43="","*",SP_NORTE!BJ43),IF(SP_NORTE!BK43="","*",SP_NORTE!BK43))</f>
        <v xml:space="preserve">Sem oportunidade de faixa 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1108</v>
      </c>
      <c r="C2" s="124" t="s">
        <v>925</v>
      </c>
      <c r="D2" s="79" t="s">
        <v>927</v>
      </c>
      <c r="E2" s="79" t="s">
        <v>1109</v>
      </c>
      <c r="F2" s="102" t="s">
        <v>1110</v>
      </c>
      <c r="G2" s="79" t="s">
        <v>1111</v>
      </c>
      <c r="H2" s="79" t="s">
        <v>1112</v>
      </c>
      <c r="I2" s="79" t="s">
        <v>1113</v>
      </c>
      <c r="J2" s="79" t="s">
        <v>1114</v>
      </c>
      <c r="K2" s="81" t="s">
        <v>1115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ZEC-ZKY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ZMA-ZSD</v>
      </c>
      <c r="G29" s="98" t="str">
        <f>IF(SP_NORTE!I38="","*",SP_NORTE!I38)</f>
        <v>ZSD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OPORTUNIDADE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2026-02-03T13:28:19Z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