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14" documentId="120_S{118792C3-22EF-5104-A093-F22BFE3913F3}" xr6:coauthVersionLast="47" xr6:coauthVersionMax="47" xr10:uidLastSave="{C0FC55E2-C056-43EF-9891-0DF750B9D94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 s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R127" i="15" s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R129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R135" i="15" s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98" i="15" l="1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<sst xmlns="http://schemas.openxmlformats.org/spreadsheetml/2006/main" count="4296" uniqueCount="1223">
  <si>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</si>
  <si>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</si>
  <si>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</si>
  <si>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</si>
  <si>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</si>
  <si>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</si>
  <si>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</si>
  <si>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</si>
  <si>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</si>
  <si>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</si>
  <si>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</si>
  <si>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</si>
  <si>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</si>
  <si>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</si>
  <si>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</si>
  <si>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</si>
  <si>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</si>
  <si>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</si>
  <si>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</si>
  <si>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</si>
  <si>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</si>
  <si>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</si>
  <si>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</si>
  <si>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</si>
  <si>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</si>
  <si>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</si>
  <si>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</si>
  <si>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</si>
  <si>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</si>
  <si>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</si>
  <si>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</si>
  <si>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</si>
  <si>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</si>
  <si>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</si>
  <si>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</si>
  <si>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</si>
  <si>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</si>
  <si>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</si>
  <si>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</si>
  <si>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</si>
  <si>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</si>
  <si>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</si>
  <si>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</si>
  <si>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</si>
  <si>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</si>
  <si>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</si>
  <si>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</si>
  <si>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</si>
  <si>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</si>
  <si>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</si>
  <si>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</si>
  <si>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</si>
  <si>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</si>
  <si>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</si>
  <si>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</si>
  <si>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</si>
  <si>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</si>
  <si>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</si>
  <si>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</si>
  <si>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</si>
  <si>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</si>
  <si>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</si>
  <si>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</si>
  <si>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</si>
  <si>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</si>
  <si>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</si>
  <si>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</si>
  <si>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</si>
  <si>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</si>
  <si>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</si>
  <si>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</si>
  <si>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</si>
  <si>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</si>
  <si>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</si>
  <si>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</si>
  <si>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</si>
  <si>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</si>
  <si>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</si>
  <si>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</si>
  <si>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</si>
  <si>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</si>
  <si>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</si>
  <si>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</si>
  <si>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</si>
  <si>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</si>
  <si>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</si>
  <si>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</si>
  <si>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</si>
  <si>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</si>
  <si>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</si>
  <si>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</si>
  <si>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</si>
  <si>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</si>
  <si>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</si>
  <si>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</si>
  <si>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</si>
  <si>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</si>
  <si>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</si>
  <si>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</si>
  <si>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</si>
  <si>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</si>
  <si>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</si>
  <si>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</si>
  <si>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</si>
  <si>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</si>
  <si>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</si>
  <si>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</si>
  <si>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</si>
  <si>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</si>
  <si>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</si>
  <si>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</si>
  <si>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</si>
  <si>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</si>
  <si>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</si>
  <si>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</si>
  <si>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</si>
  <si>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</si>
  <si>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</si>
  <si>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</si>
  <si>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</si>
  <si>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</si>
  <si>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</si>
  <si>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</si>
  <si>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</si>
  <si>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</si>
  <si>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</si>
  <si>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</si>
  <si>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</si>
  <si>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</si>
  <si>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</si>
  <si>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</si>
  <si>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</si>
  <si>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</si>
  <si>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</si>
  <si>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</si>
  <si>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</si>
  <si>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</si>
  <si>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</si>
  <si>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</si>
  <si>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</si>
  <si>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</si>
  <si>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</si>
  <si>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</si>
  <si>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</si>
  <si>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</si>
  <si>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</si>
  <si>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</si>
  <si>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</si>
  <si>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</si>
  <si>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</si>
  <si>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</si>
  <si>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</si>
  <si>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</si>
  <si>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</si>
  <si>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</si>
  <si>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</si>
  <si>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</si>
  <si>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</si>
  <si>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</si>
  <si>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</si>
  <si>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</si>
  <si>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</si>
  <si>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</si>
  <si>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</si>
  <si>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</si>
  <si>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</si>
  <si>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</si>
  <si>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</si>
  <si>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</si>
  <si>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</si>
  <si>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</si>
  <si>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</si>
  <si>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</si>
  <si>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</si>
  <si>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</si>
  <si>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</si>
  <si>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</si>
  <si>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</si>
  <si>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</si>
  <si>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</si>
  <si>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</si>
  <si>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</si>
  <si>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</si>
  <si>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</si>
  <si>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</si>
  <si>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</si>
  <si>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</si>
  <si>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</si>
  <si>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</si>
  <si>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</si>
  <si>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</si>
  <si>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</si>
  <si>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</si>
  <si>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</si>
  <si>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</si>
  <si>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</si>
  <si>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</si>
  <si>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</si>
  <si>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</si>
  <si>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</si>
  <si>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</si>
  <si>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</si>
  <si>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</si>
  <si>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</si>
  <si>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</si>
  <si>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</si>
  <si>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</si>
  <si>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</si>
  <si>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</si>
  <si>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</si>
  <si>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</si>
  <si>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</si>
  <si>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</si>
  <si>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</si>
  <si>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</si>
  <si>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</si>
  <si>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</si>
  <si>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</si>
  <si>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</si>
  <si>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</si>
  <si>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</si>
  <si>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</si>
  <si>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</si>
  <si>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</si>
  <si>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</si>
  <si>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</si>
  <si>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</si>
  <si>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</si>
  <si>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</si>
  <si>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</si>
  <si>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</si>
  <si>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</si>
  <si>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</si>
  <si>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</si>
  <si>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</si>
  <si>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</si>
  <si>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</si>
  <si>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</si>
  <si>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</si>
  <si>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</si>
  <si>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</si>
  <si>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</si>
  <si>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</si>
  <si>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</si>
  <si>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</si>
  <si>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</si>
  <si>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</si>
  <si>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</si>
  <si>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</si>
  <si>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</si>
  <si>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</si>
  <si>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</si>
  <si>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</si>
  <si>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</si>
  <si>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</si>
  <si>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</si>
  <si>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</si>
  <si>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</si>
  <si>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</si>
  <si>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</si>
  <si>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</si>
  <si>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</si>
  <si>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</si>
  <si>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</si>
  <si>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</si>
  <si>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</si>
  <si>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</si>
  <si>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</si>
  <si>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</si>
  <si>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</si>
  <si>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</si>
  <si>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</si>
  <si>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</si>
  <si>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</si>
  <si>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</si>
  <si>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</si>
  <si>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</si>
  <si>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</si>
  <si>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</si>
  <si>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</si>
  <si>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</si>
  <si>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</si>
  <si>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</si>
  <si>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</si>
  <si>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</si>
  <si>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</si>
  <si>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</si>
  <si>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</si>
  <si>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</si>
  <si>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</si>
  <si>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</si>
  <si>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</si>
  <si>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</si>
  <si>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</si>
  <si>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</si>
  <si>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</si>
  <si>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</si>
  <si>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</si>
  <si>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</si>
  <si>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</si>
  <si>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</si>
  <si>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</si>
  <si>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</si>
  <si>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</si>
  <si>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</si>
  <si>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</si>
  <si>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</si>
  <si>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</si>
  <si>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</si>
  <si>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</si>
  <si>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</si>
  <si>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</si>
  <si>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</si>
  <si>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</si>
  <si>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</si>
  <si>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</si>
  <si>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</si>
  <si>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</si>
  <si>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</si>
  <si>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</si>
  <si>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</si>
  <si>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</si>
  <si>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</si>
  <si>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</si>
  <si>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</si>
  <si>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</si>
  <si>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</si>
  <si>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</si>
  <si>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</si>
  <si>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</si>
  <si>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</si>
  <si>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</si>
  <si>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</si>
  <si>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</si>
  <si>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</si>
  <si>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</si>
  <si>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</si>
  <si>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</si>
  <si>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</si>
  <si>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</si>
  <si>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</si>
  <si>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</si>
  <si>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</si>
  <si>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</si>
  <si>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</si>
  <si>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</si>
  <si>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</si>
  <si>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</si>
  <si>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</si>
  <si>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</si>
  <si>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</si>
  <si>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</si>
  <si>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</si>
  <si>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</si>
  <si>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</si>
  <si>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</si>
  <si>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</si>
  <si>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</si>
  <si>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</si>
  <si>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</si>
  <si>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</si>
  <si>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</si>
  <si>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</si>
  <si>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</si>
  <si>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</si>
  <si>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</si>
  <si>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</si>
  <si>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</si>
  <si>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</si>
  <si>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</si>
  <si>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</si>
  <si>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</si>
  <si>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</si>
  <si>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</si>
  <si>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</si>
  <si>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</si>
  <si>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</si>
  <si>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</si>
  <si>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</si>
  <si>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</si>
  <si>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</si>
  <si>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</si>
  <si>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</si>
  <si>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</si>
  <si>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</si>
  <si>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</si>
  <si>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</si>
  <si>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</si>
  <si>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</si>
  <si>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</si>
  <si>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</si>
  <si>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</si>
  <si>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</si>
  <si>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</si>
  <si>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</si>
  <si>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</si>
  <si>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</si>
  <si>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</si>
  <si>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</si>
  <si>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</si>
  <si>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</si>
  <si>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</si>
  <si>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</si>
  <si>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</si>
  <si>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</si>
  <si>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</si>
  <si>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</si>
  <si>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</si>
  <si>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</si>
  <si>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</si>
  <si>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</si>
  <si>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</si>
  <si>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</si>
  <si>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</si>
  <si>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</si>
  <si>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</si>
  <si>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</si>
  <si>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</si>
  <si>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</si>
  <si>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</si>
  <si>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</si>
  <si>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</si>
  <si>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</si>
  <si>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</si>
  <si>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</si>
  <si>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</si>
  <si>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</si>
  <si>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</si>
  <si>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</si>
  <si>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</si>
  <si>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</si>
  <si>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</si>
  <si>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</si>
  <si>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</si>
  <si>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</si>
  <si>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</si>
  <si>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</si>
  <si>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</si>
  <si>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</si>
  <si>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</si>
  <si>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</si>
  <si>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</si>
  <si>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</si>
  <si>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</si>
  <si>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</si>
  <si>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</si>
  <si>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</si>
  <si>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</si>
  <si>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</si>
  <si>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</si>
  <si>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</si>
  <si>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</si>
  <si>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</si>
  <si>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</si>
  <si>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</si>
  <si>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</si>
  <si>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</si>
  <si>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</si>
  <si>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</si>
  <si>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</si>
  <si>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</si>
  <si>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</si>
  <si>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</si>
  <si>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</si>
  <si>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</si>
  <si>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</si>
  <si>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</si>
  <si>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</si>
  <si>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</si>
  <si>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</si>
  <si>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</si>
  <si>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</si>
  <si>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</si>
  <si>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</si>
  <si>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</si>
  <si>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</si>
  <si>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</si>
  <si>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</si>
  <si>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</si>
  <si>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</si>
  <si>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</si>
  <si>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</si>
  <si>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</si>
  <si>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</si>
  <si>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</si>
  <si>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</si>
  <si>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</si>
  <si>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</si>
  <si>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</si>
  <si>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</si>
  <si>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</si>
  <si>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</si>
  <si>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</si>
  <si>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</si>
  <si>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</si>
  <si>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</si>
  <si>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</si>
  <si>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</si>
  <si>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</si>
  <si>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</si>
  <si>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</si>
  <si>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</si>
  <si>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</si>
  <si>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</si>
  <si>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</si>
  <si>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</si>
  <si>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</si>
  <si>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</si>
  <si>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</si>
  <si>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</si>
  <si>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</si>
  <si>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</si>
  <si>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</si>
  <si>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</si>
  <si>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</si>
  <si>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</si>
  <si>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</si>
  <si>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</si>
  <si>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</si>
  <si>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</si>
  <si>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</si>
  <si>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</si>
  <si>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</si>
  <si>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</si>
  <si>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</si>
  <si>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</si>
  <si>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</si>
  <si>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</si>
  <si>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</si>
  <si>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</si>
  <si>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</si>
  <si>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</si>
  <si>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</si>
  <si>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</si>
  <si>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</si>
  <si>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</si>
  <si>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</si>
  <si>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</si>
  <si>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</si>
  <si>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</si>
  <si>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</si>
  <si>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</si>
  <si>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</si>
  <si>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</si>
  <si>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</si>
  <si>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</si>
  <si>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</si>
  <si>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</si>
  <si>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</si>
  <si>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</si>
  <si>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</si>
  <si>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</si>
  <si>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</si>
  <si>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</si>
  <si>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</si>
  <si>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</si>
  <si>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</si>
  <si>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</si>
  <si>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</si>
  <si>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</si>
  <si>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</si>
  <si>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</si>
  <si>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</si>
  <si>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</si>
  <si>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</si>
  <si>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</si>
  <si>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</si>
  <si>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</si>
  <si>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</si>
  <si>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</si>
  <si>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</si>
  <si>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</si>
  <si>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</si>
  <si>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</si>
  <si>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</si>
  <si>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</si>
  <si>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</si>
  <si>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</si>
  <si>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</si>
  <si>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</si>
  <si>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</si>
  <si>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</si>
  <si>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</si>
  <si>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</si>
  <si>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</si>
  <si>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</si>
  <si>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</si>
  <si>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</si>
  <si>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</si>
  <si>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</si>
  <si>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</si>
  <si>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</si>
  <si>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</si>
  <si>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</si>
  <si>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</si>
  <si>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</si>
  <si>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</si>
  <si>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</si>
  <si>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</si>
  <si>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</si>
  <si>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</si>
  <si>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</si>
  <si>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</si>
  <si>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</si>
  <si>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</si>
  <si>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</si>
  <si>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</si>
  <si>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</si>
  <si>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</si>
  <si>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</si>
  <si>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</si>
  <si>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</si>
  <si>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</si>
  <si>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</si>
  <si>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</si>
  <si>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</si>
  <si>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</si>
  <si>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</si>
  <si>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</si>
  <si>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</si>
  <si>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</si>
  <si>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</si>
  <si>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</si>
  <si>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</si>
  <si>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</si>
  <si>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</si>
  <si>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</si>
  <si>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</si>
  <si>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</si>
  <si>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</si>
  <si>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</si>
  <si>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</si>
  <si>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</si>
  <si>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</si>
  <si>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</si>
  <si>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</si>
  <si>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</si>
  <si>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</si>
  <si>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</si>
  <si>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</si>
  <si>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</si>
  <si>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</si>
  <si>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</si>
  <si>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</si>
  <si>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</si>
  <si>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</si>
  <si>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</si>
  <si>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</si>
  <si>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</si>
  <si>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</si>
  <si>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</si>
  <si>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</si>
  <si>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</si>
  <si>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</si>
  <si>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</si>
  <si>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</si>
  <si>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</si>
  <si>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</si>
  <si>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</si>
  <si>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</si>
  <si>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</si>
  <si>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</si>
  <si>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</si>
  <si>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</si>
  <si>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</si>
  <si>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</si>
  <si>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</si>
  <si>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</si>
  <si>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</si>
  <si>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</si>
  <si>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</si>
  <si>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</si>
  <si>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</si>
  <si>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</si>
  <si>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</si>
  <si>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</si>
  <si>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</si>
  <si>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</si>
  <si>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</si>
  <si>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</si>
  <si>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</si>
  <si>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</si>
  <si>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</si>
  <si>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</si>
  <si>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</si>
  <si>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</si>
  <si>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</si>
  <si>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</si>
  <si>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</si>
  <si>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</si>
  <si>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</si>
  <si>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</si>
  <si>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</si>
  <si>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</si>
  <si>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</si>
  <si>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</si>
  <si>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</si>
  <si>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</si>
  <si>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</si>
  <si>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</si>
  <si>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</si>
  <si>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</si>
  <si>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</si>
  <si>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</si>
  <si>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</si>
  <si>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</si>
  <si>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</si>
  <si>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</si>
  <si>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</si>
  <si>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</si>
  <si>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</si>
  <si>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</si>
  <si>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</si>
  <si>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</si>
  <si>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</si>
  <si>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</si>
  <si>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</si>
  <si>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</si>
  <si>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</si>
  <si>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</si>
  <si>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</si>
  <si>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</si>
  <si>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</si>
  <si>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</si>
  <si>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</si>
  <si>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</si>
  <si>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</si>
  <si>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</si>
  <si>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</si>
  <si>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</si>
  <si>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</si>
  <si>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</si>
  <si>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</si>
  <si>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</si>
  <si>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</si>
  <si>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</si>
  <si>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</si>
  <si>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</si>
  <si>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</si>
  <si>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</si>
  <si>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</si>
  <si>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</si>
  <si>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</si>
  <si>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</si>
  <si>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</si>
  <si>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</si>
  <si>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</si>
  <si>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</si>
  <si>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</si>
  <si>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</si>
  <si>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</si>
  <si>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</si>
  <si>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</si>
  <si>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</si>
  <si>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</si>
  <si>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</si>
  <si>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</si>
  <si>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</si>
  <si>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</si>
  <si>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</si>
  <si>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</si>
  <si>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</si>
  <si>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</si>
  <si>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</si>
  <si>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</si>
  <si>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</si>
  <si>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</si>
  <si>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</si>
  <si>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</si>
  <si>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</si>
  <si>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</si>
  <si>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</si>
  <si>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</si>
  <si>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</si>
  <si>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</si>
  <si>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</si>
  <si>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</si>
  <si>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</si>
  <si>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</si>
  <si>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</si>
  <si>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</si>
  <si>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</si>
  <si>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</si>
  <si>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</si>
  <si>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</si>
  <si>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</si>
  <si>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</si>
  <si>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</si>
  <si>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</si>
  <si>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</si>
  <si>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</si>
  <si>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</si>
  <si>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</si>
  <si>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</si>
  <si>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</si>
  <si>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</si>
  <si>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</si>
  <si>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</si>
  <si>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</si>
  <si>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</si>
  <si>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</si>
  <si>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</si>
  <si>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</si>
  <si>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</si>
  <si>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</si>
  <si>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</si>
  <si>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</si>
  <si>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</si>
  <si>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</si>
  <si>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</si>
  <si>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</si>
  <si>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</si>
  <si>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</si>
  <si>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</si>
  <si>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</si>
  <si>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</si>
  <si>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</si>
  <si>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</si>
  <si>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</si>
  <si>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</si>
  <si>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</si>
  <si>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</si>
  <si>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</si>
  <si>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</si>
  <si>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</si>
  <si>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</si>
  <si>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</si>
  <si>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</si>
  <si>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</si>
  <si>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</si>
  <si>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</si>
  <si>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</si>
  <si>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</si>
  <si>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</si>
  <si>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</si>
  <si>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</si>
  <si>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</si>
  <si>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</si>
  <si>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</si>
  <si>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</si>
  <si>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</si>
  <si>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</si>
  <si>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</si>
  <si>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</si>
  <si>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</si>
  <si>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</si>
  <si>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</si>
  <si>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</si>
  <si>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</si>
  <si>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</si>
  <si>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</si>
  <si>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</si>
  <si>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</si>
  <si>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</si>
  <si>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</si>
  <si>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</si>
  <si>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</si>
  <si>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</si>
  <si>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</si>
  <si>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</si>
  <si>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</si>
  <si>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</si>
  <si>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</si>
  <si>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</si>
  <si>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</si>
  <si>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</si>
  <si>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</si>
  <si>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</si>
  <si>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</si>
  <si>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</si>
  <si>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</si>
  <si>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</si>
  <si>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</si>
  <si>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</si>
  <si>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</si>
  <si>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</si>
  <si>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</si>
  <si>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</si>
  <si>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</si>
  <si>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</si>
  <si>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</si>
  <si>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</si>
  <si>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</si>
  <si>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</si>
  <si>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</si>
  <si>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</si>
  <si>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</si>
  <si>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</si>
  <si>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</si>
  <si>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</si>
  <si>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</si>
  <si>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</si>
  <si>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</si>
  <si>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</si>
  <si>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</si>
  <si>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</si>
  <si>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</si>
  <si>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</si>
  <si>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</si>
  <si>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</si>
  <si>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</si>
  <si>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</si>
  <si>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</si>
  <si>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</si>
  <si>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</si>
  <si>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</si>
  <si>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</si>
  <si>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</si>
  <si>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</si>
  <si>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</si>
  <si>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</si>
  <si>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</si>
  <si>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</si>
  <si>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</si>
  <si>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</si>
  <si>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</si>
  <si>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</si>
  <si>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</si>
  <si>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</si>
  <si>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</si>
  <si>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</si>
  <si>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</si>
  <si>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</si>
  <si>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</si>
  <si>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</si>
  <si>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</si>
  <si>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</si>
  <si>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</si>
  <si>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</si>
  <si>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</si>
  <si>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</si>
  <si>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</si>
  <si>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</si>
  <si>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</si>
  <si>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</si>
  <si>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</si>
  <si>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</si>
  <si>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</si>
  <si>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</si>
  <si>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</si>
  <si>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</si>
  <si>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</si>
  <si>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</si>
  <si>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</si>
  <si>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</si>
  <si>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</si>
  <si>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</si>
  <si>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</si>
  <si>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</si>
  <si>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</si>
  <si>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</si>
  <si>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</si>
  <si>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</si>
  <si>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</si>
  <si>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</si>
  <si>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</si>
  <si>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</si>
  <si>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</si>
  <si>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</si>
  <si>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</si>
  <si>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</si>
  <si>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</si>
  <si>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</si>
  <si>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</si>
  <si>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</si>
  <si>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</si>
  <si>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</si>
  <si>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</si>
  <si>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</si>
  <si>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</si>
  <si>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</si>
  <si>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</si>
  <si>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</si>
  <si>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</si>
  <si>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</si>
  <si>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</si>
  <si>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</si>
  <si>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</si>
  <si>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</si>
  <si>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</si>
  <si>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</si>
  <si>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</si>
  <si>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</si>
  <si>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</si>
  <si>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</si>
  <si>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</si>
  <si>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</si>
  <si>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</si>
  <si>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</si>
  <si>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</si>
  <si>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</si>
  <si>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</si>
  <si>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</si>
  <si>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</si>
  <si>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</si>
  <si>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</si>
  <si>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</si>
  <si>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</si>
  <si>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</si>
  <si>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</si>
  <si>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</si>
  <si>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</si>
  <si>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</si>
  <si>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</si>
  <si>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</si>
  <si>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</si>
  <si>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</si>
  <si>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</si>
  <si>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</si>
  <si>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</si>
  <si>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</si>
  <si>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</si>
  <si>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</si>
  <si>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</si>
  <si>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</si>
  <si>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</si>
  <si>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</si>
  <si>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</si>
  <si>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</si>
  <si>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</si>
  <si>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</si>
  <si>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</si>
  <si>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</si>
  <si>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</si>
  <si>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</si>
  <si>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</si>
  <si>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</si>
  <si>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</si>
  <si>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</si>
  <si>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</si>
  <si>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</si>
  <si>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</si>
  <si>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</si>
  <si>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</si>
  <si>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</si>
  <si>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</si>
  <si>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</si>
  <si>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</si>
  <si>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</si>
  <si>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</si>
  <si>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</si>
  <si>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</si>
  <si>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</si>
  <si>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</si>
  <si>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</si>
  <si>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</si>
  <si>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</si>
  <si>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</si>
  <si>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</si>
  <si>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</si>
  <si>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</si>
  <si>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</si>
  <si>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</si>
  <si>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</si>
  <si>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</si>
  <si>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</si>
  <si>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</si>
  <si>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</si>
  <si>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</si>
  <si>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</si>
  <si>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</si>
  <si>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</si>
  <si>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</si>
  <si>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</si>
  <si>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</si>
  <si>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</si>
  <si>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</si>
  <si>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</si>
  <si>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</si>
  <si>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</si>
  <si>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</si>
  <si>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</si>
  <si>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</si>
  <si>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</si>
  <si>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</si>
  <si>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</si>
  <si>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</si>
  <si>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</si>
  <si>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</si>
  <si>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</si>
  <si>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</si>
  <si>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</si>
  <si>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</si>
  <si>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</si>
  <si>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</si>
  <si>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</si>
  <si>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</si>
  <si>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</si>
  <si>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</si>
  <si>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</si>
  <si>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</si>
  <si>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</si>
  <si>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</si>
  <si>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</si>
  <si>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</si>
  <si>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</si>
  <si>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</si>
  <si>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</si>
  <si>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</si>
  <si>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</si>
  <si>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</si>
  <si>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</si>
  <si>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</si>
  <si>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</si>
  <si>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</si>
  <si>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</si>
  <si>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</si>
  <si>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</si>
  <si>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</si>
  <si>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</si>
  <si>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</si>
  <si>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</si>
  <si>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</si>
  <si>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</si>
  <si>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</si>
  <si>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</si>
  <si>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</si>
  <si>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</si>
  <si>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</si>
  <si>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</si>
  <si>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</si>
  <si>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</si>
  <si>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TP pronto 10h50 / Sem Oportunidade de faixa</t>
  </si>
  <si>
    <t xml:space="preserve">TP pronto 11h30 / </t>
  </si>
  <si>
    <t>TP pronto 11h30 / Sem Oportunidade de faixa</t>
  </si>
  <si>
    <t>TP pronto 09h37 / Sem Oportunidade de faixa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</si>
  <si>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</si>
  <si>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</si>
  <si>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</si>
  <si>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</si>
  <si>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</si>
  <si>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</si>
  <si>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</si>
  <si>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</si>
  <si>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Cancelado devido avarias do W99 e V95 e W97</t>
  </si>
  <si>
    <t>Cancelado devido avarias do W99 (avaria no sistema de freio dos vagões) e V95 (avaria no RDC) e W97 (avaria da locomotiva, não vencia rampa)</t>
  </si>
  <si>
    <t>TP não solicita intervalo, devido condições climáticas (chuva)</t>
  </si>
  <si>
    <t>MC1 as 07:30h - Cancelado a faixa, devido fora da premissa com intervalos do bloco de serra</t>
  </si>
  <si>
    <t>MC1 as 07:50h - Em intervalo das 10h10 até 14h10</t>
  </si>
  <si>
    <t>Em intervalo das 10h10 até 14h10</t>
  </si>
  <si>
    <t>Cancelado o bloco da Modernização de ZGP,  devido ao i12 emergenciado.</t>
  </si>
  <si>
    <t>Bloco pronto às 07h47. Cancelado, devido ao i12 emergenciado.</t>
  </si>
  <si>
    <t>TP em preparação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</si>
  <si>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</si>
  <si>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</si>
  <si>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</si>
  <si>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Aguardando solicitar MC1</t>
  </si>
  <si>
    <t>Devido temperatura baixa no horário da previsão de intervalo, priorizaram equipe para outra atividade</t>
  </si>
  <si>
    <t>Cancelado devido estação de ZZZ estar utiilizando as locomotivas para manobra</t>
  </si>
  <si>
    <t>Tp pronto 09h31 / Sem Oportunidade de faixa</t>
  </si>
  <si>
    <t>MC1 08h35 / Sem Oportunidade de faixa</t>
  </si>
  <si>
    <t>MC1 09h26 / Sem oportunidade de faixa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</si>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</sst>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I125" activePane="topRight" state="frozen"/>
      <selection pane="topRight" activeCell="F141" sqref="F1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7" t="s">
        <v>916</v>
      </c>
      <c r="C1" s="178"/>
      <c r="D1" s="178"/>
      <c r="E1" s="3"/>
      <c r="F1" s="177" t="s">
        <v>917</v>
      </c>
      <c r="G1" s="178"/>
      <c r="H1" s="179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80"/>
      <c r="AH1" s="5"/>
      <c r="AI1" s="187" t="s">
        <v>918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919</v>
      </c>
      <c r="BI1" s="193"/>
      <c r="BJ1" s="193"/>
      <c r="BK1" s="194"/>
      <c r="BL1" s="5"/>
      <c r="BM1" s="184" t="s">
        <v>920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7" t="s">
        <v>921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924</v>
      </c>
      <c r="AT2" s="188"/>
      <c r="AU2" s="188"/>
      <c r="AV2" s="188"/>
      <c r="AW2" s="188"/>
      <c r="AX2" s="188"/>
      <c r="AY2" s="191"/>
      <c r="AZ2" s="6"/>
      <c r="BA2" s="181" t="s">
        <v>925</v>
      </c>
      <c r="BB2" s="183"/>
      <c r="BC2" s="187" t="s">
        <v>922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1" t="s">
        <v>926</v>
      </c>
      <c r="AJ3" s="183"/>
      <c r="AK3" s="181" t="s">
        <v>927</v>
      </c>
      <c r="AL3" s="182"/>
      <c r="AM3" s="205"/>
      <c r="AN3" s="206"/>
      <c r="AO3" s="182"/>
      <c r="AP3" s="182"/>
      <c r="AQ3" s="183"/>
      <c r="AR3" s="63"/>
      <c r="AS3" s="203" t="s">
        <v>933</v>
      </c>
      <c r="AT3" s="204"/>
      <c r="AU3" s="203" t="s">
        <v>934</v>
      </c>
      <c r="AV3" s="204"/>
      <c r="AW3" s="203" t="s">
        <v>935</v>
      </c>
      <c r="AX3" s="204"/>
      <c r="AY3" s="63" t="s">
        <v>936</v>
      </c>
      <c r="AZ3" s="63"/>
      <c r="BA3" s="201"/>
      <c r="BB3" s="202"/>
      <c r="BC3" s="181" t="s">
        <v>929</v>
      </c>
      <c r="BD3" s="182"/>
      <c r="BE3" s="182"/>
      <c r="BF3" s="183"/>
      <c r="BG3" s="62"/>
      <c r="BH3" s="195"/>
      <c r="BI3" s="196"/>
      <c r="BJ3" s="196"/>
      <c r="BK3" s="197"/>
      <c r="BL3" s="62"/>
      <c r="BM3" s="184" t="s">
        <v>937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1148</v>
      </c>
      <c r="BK67" s="17" t="s">
        <v>1148</v>
      </c>
      <c r="BL67" s="16"/>
      <c r="BM67" s="130" t="s">
        <v>398</v>
      </c>
      <c r="BN67" s="130" t="s">
        <v>420</v>
      </c>
      <c r="BO67" s="130" t="s">
        <v>484</v>
      </c>
      <c r="BP67" s="18" t="s">
        <v>1148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1122</v>
      </c>
      <c r="BK68" s="18" t="s">
        <v>1122</v>
      </c>
      <c r="BL68" s="16"/>
      <c r="BM68" s="130" t="s">
        <v>405</v>
      </c>
      <c r="BN68" s="130" t="s">
        <v>434</v>
      </c>
      <c r="BO68" s="130" t="s">
        <v>495</v>
      </c>
      <c r="BP68" s="18" t="s">
        <v>1122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1143</v>
      </c>
      <c r="BK69" s="17" t="s">
        <v>1143</v>
      </c>
      <c r="BL69" s="16"/>
      <c r="BM69" s="130" t="s">
        <v>406</v>
      </c>
      <c r="BN69" s="130" t="s">
        <v>435</v>
      </c>
      <c r="BO69" s="130" t="s">
        <v>497</v>
      </c>
      <c r="BP69" s="18" t="s">
        <v>1144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1145</v>
      </c>
      <c r="BK70" s="18" t="s">
        <v>1145</v>
      </c>
      <c r="BL70" s="16"/>
      <c r="BM70" s="130" t="s">
        <v>403</v>
      </c>
      <c r="BN70" s="130" t="s">
        <v>423</v>
      </c>
      <c r="BO70" s="130" t="s">
        <v>490</v>
      </c>
      <c r="BP70" s="18" t="s">
        <v>1145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1149</v>
      </c>
      <c r="BK71" s="18" t="s">
        <v>1149</v>
      </c>
      <c r="BL71" s="16"/>
      <c r="BM71" s="130" t="s">
        <v>405</v>
      </c>
      <c r="BN71" s="130" t="s">
        <v>434</v>
      </c>
      <c r="BO71" s="130" t="s">
        <v>495</v>
      </c>
      <c r="BP71" s="18" t="s">
        <v>1149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1146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1142</v>
      </c>
      <c r="BK73" s="18" t="s">
        <v>1142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1123</v>
      </c>
      <c r="BK75" s="17" t="s">
        <v>1124</v>
      </c>
      <c r="BL75" s="16"/>
      <c r="BM75" s="130" t="s">
        <v>405</v>
      </c>
      <c r="BN75" s="130" t="s">
        <v>434</v>
      </c>
      <c r="BO75" s="130" t="s">
        <v>495</v>
      </c>
      <c r="BP75" s="18" t="s">
        <v>1124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1151</v>
      </c>
      <c r="BK76" s="17" t="s">
        <v>1151</v>
      </c>
      <c r="BL76" s="16"/>
      <c r="BM76" s="130" t="s">
        <v>405</v>
      </c>
      <c r="BN76" s="130" t="s">
        <v>434</v>
      </c>
      <c r="BO76" s="130" t="s">
        <v>495</v>
      </c>
      <c r="BP76" s="18" t="s">
        <v>1151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1125</v>
      </c>
      <c r="BK77" s="17" t="s">
        <v>1125</v>
      </c>
      <c r="BL77" s="16"/>
      <c r="BM77" s="130" t="s">
        <v>405</v>
      </c>
      <c r="BN77" s="130" t="s">
        <v>434</v>
      </c>
      <c r="BO77" s="130" t="s">
        <v>495</v>
      </c>
      <c r="BP77" s="18" t="s">
        <v>1125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1125</v>
      </c>
      <c r="BK78" s="17" t="s">
        <v>1125</v>
      </c>
      <c r="BL78" s="16"/>
      <c r="BM78" s="130" t="s">
        <v>405</v>
      </c>
      <c r="BN78" s="130" t="s">
        <v>434</v>
      </c>
      <c r="BO78" s="130" t="s">
        <v>495</v>
      </c>
      <c r="BP78" s="17" t="s">
        <v>1125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1150</v>
      </c>
      <c r="BK79" s="17" t="s">
        <v>1150</v>
      </c>
      <c r="BL79" s="16"/>
      <c r="BM79" s="130" t="s">
        <v>405</v>
      </c>
      <c r="BN79" s="130" t="s">
        <v>434</v>
      </c>
      <c r="BO79" s="130" t="s">
        <v>495</v>
      </c>
      <c r="BP79" s="17" t="s">
        <v>1150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1134</v>
      </c>
      <c r="BK81" s="176" t="s">
        <v>1135</v>
      </c>
      <c r="BL81" s="16"/>
      <c r="BM81" s="130" t="s">
        <v>401</v>
      </c>
      <c r="BN81" s="130" t="s">
        <v>421</v>
      </c>
      <c r="BO81" s="130" t="s">
        <v>487</v>
      </c>
      <c r="BP81" s="18" t="s">
        <v>1135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1126</v>
      </c>
      <c r="BK82" s="18" t="s">
        <v>1126</v>
      </c>
      <c r="BL82" s="16"/>
      <c r="BM82" s="130" t="s">
        <v>401</v>
      </c>
      <c r="BN82" s="130" t="s">
        <v>421</v>
      </c>
      <c r="BO82" s="130" t="s">
        <v>487</v>
      </c>
      <c r="BP82" s="18" t="s">
        <v>1126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1127</v>
      </c>
      <c r="BK83" s="176" t="s">
        <v>1128</v>
      </c>
      <c r="BL83" s="16"/>
      <c r="BM83" s="130" t="s">
        <v>401</v>
      </c>
      <c r="BN83" s="130" t="s">
        <v>431</v>
      </c>
      <c r="BO83" s="130" t="s">
        <v>487</v>
      </c>
      <c r="BP83" s="18" t="s">
        <v>1128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1129</v>
      </c>
      <c r="BK84" s="176" t="s">
        <v>1129</v>
      </c>
      <c r="BL84" s="16"/>
      <c r="BM84" s="130" t="s">
        <v>408</v>
      </c>
      <c r="BN84" s="130" t="s">
        <v>426</v>
      </c>
      <c r="BO84" s="130" t="s">
        <v>498</v>
      </c>
      <c r="BP84" s="18" t="s">
        <v>1129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1130</v>
      </c>
      <c r="BK85" s="18" t="s">
        <v>1131</v>
      </c>
      <c r="BL85" s="16"/>
      <c r="BM85" s="130" t="s">
        <v>401</v>
      </c>
      <c r="BN85" s="130" t="s">
        <v>421</v>
      </c>
      <c r="BO85" s="130" t="s">
        <v>487</v>
      </c>
      <c r="BP85" s="18" t="s">
        <v>1131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1132</v>
      </c>
      <c r="BK86" s="18" t="s">
        <v>1133</v>
      </c>
      <c r="BL86" s="16"/>
      <c r="BM86" s="130" t="s">
        <v>401</v>
      </c>
      <c r="BN86" s="130" t="s">
        <v>421</v>
      </c>
      <c r="BO86" s="130" t="s">
        <v>487</v>
      </c>
      <c r="BP86" s="18" t="s">
        <v>1133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1136</v>
      </c>
      <c r="BK88" s="18" t="s">
        <v>1136</v>
      </c>
      <c r="BL88" s="16"/>
      <c r="BM88" s="130" t="s">
        <v>412</v>
      </c>
      <c r="BN88" s="130" t="s">
        <v>436</v>
      </c>
      <c r="BO88" s="130" t="s">
        <v>436</v>
      </c>
      <c r="BP88" s="18" t="s">
        <v>1136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1137</v>
      </c>
      <c r="BK89" s="17" t="s">
        <v>1137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1139</v>
      </c>
      <c r="BK91" s="17" t="s">
        <v>1139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1138</v>
      </c>
      <c r="BK92" s="17" t="s">
        <v>1138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1139</v>
      </c>
      <c r="BK93" s="17" t="s">
        <v>1139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1140</v>
      </c>
      <c r="BK95" s="17" t="s">
        <v>1140</v>
      </c>
      <c r="BL95" s="16"/>
      <c r="BM95" s="130" t="s">
        <v>405</v>
      </c>
      <c r="BN95" s="130" t="s">
        <v>434</v>
      </c>
      <c r="BO95" s="130" t="s">
        <v>495</v>
      </c>
      <c r="BP95" s="17" t="s">
        <v>1140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1141</v>
      </c>
      <c r="BK96" s="17" t="s">
        <v>1141</v>
      </c>
      <c r="BL96" s="16"/>
      <c r="BM96" s="130" t="s">
        <v>411</v>
      </c>
      <c r="BN96" s="130" t="s">
        <v>401</v>
      </c>
      <c r="BO96" s="130" t="s">
        <v>500</v>
      </c>
      <c r="BP96" s="17" t="s">
        <v>1141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1141</v>
      </c>
      <c r="BK97" s="17" t="s">
        <v>1141</v>
      </c>
      <c r="BL97" s="16"/>
      <c r="BM97" s="130" t="s">
        <v>411</v>
      </c>
      <c r="BN97" s="130" t="s">
        <v>401</v>
      </c>
      <c r="BO97" s="130" t="s">
        <v>500</v>
      </c>
      <c r="BP97" s="17" t="s">
        <v>1141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1141</v>
      </c>
      <c r="BK98" s="17" t="s">
        <v>1141</v>
      </c>
      <c r="BL98" s="16"/>
      <c r="BM98" s="130" t="s">
        <v>411</v>
      </c>
      <c r="BN98" s="130" t="s">
        <v>401</v>
      </c>
      <c r="BO98" s="130" t="s">
        <v>500</v>
      </c>
      <c r="BP98" s="17" t="s">
        <v>1141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1140</v>
      </c>
      <c r="BK99" s="17" t="s">
        <v>1140</v>
      </c>
      <c r="BL99" s="16"/>
      <c r="BM99" s="130" t="s">
        <v>405</v>
      </c>
      <c r="BN99" s="130" t="s">
        <v>434</v>
      </c>
      <c r="BO99" s="130" t="s">
        <v>495</v>
      </c>
      <c r="BP99" s="17" t="s">
        <v>1140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1147</v>
      </c>
      <c r="BK101" s="17" t="s">
        <v>1147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1147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1142</v>
      </c>
      <c r="BK102" s="18" t="s">
        <v>1142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 xml:space="preserve">TURMA FIXA VIA </v>
      </c>
      <c r="B130" s="102"/>
      <c r="C130" s="135" t="str">
        <f>IF(BS_CONTROLE[[#This Row],[DATA]]="","",WEEKNUM(BS_CONTROLE[[#This Row],[DATA]]))</f>
        <v/>
      </c>
      <c r="D130" s="104" t="s">
        <v>810</v>
      </c>
      <c r="E130" s="159">
        <v>125</v>
      </c>
      <c r="F130" s="126" t="s">
        <v>714</v>
      </c>
      <c r="G130" s="142" t="str">
        <f>IF(D130="","*",VLOOKUP(F130,BS_ATIVIDADE[],3,FALSE))</f>
        <v>AMV</v>
      </c>
      <c r="H130" s="106"/>
      <c r="I130" s="106"/>
      <c r="J130" s="105">
        <v>92</v>
      </c>
      <c r="K130" s="105">
        <v>68.760000000000005</v>
      </c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0" s="106">
        <v>0.45833333333333331</v>
      </c>
      <c r="P130" s="106">
        <v>8.3333333333333329E-2</v>
      </c>
      <c r="Q130" s="105">
        <v>1</v>
      </c>
      <c r="R130" s="10" t="str">
        <f>IFERROR(_xlfn.XLOOKUP(F130, BS_ATIVIDADE[ATIVIDADE],BS_ATIVIDADE[UNIDADE] ), "*")</f>
        <v>Nº DE PEÇAS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PDM - AMV - JACARÉ</v>
      </c>
      <c r="AJ130" s="9" t="str">
        <f>IF(BS_CONTROLE[[#This Row],[Atividade]]=0, "-", BS_CONTROLE[[#This Row],[Atividade]])</f>
        <v>PDM - AMV - JACARÉ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ZEZ-069</v>
      </c>
      <c r="AN130" s="105" t="str">
        <f>IF(BS_CONTROLE[[#This Row],[SB]]=0, "-", BS_CONTROLE[[#This Row],[SB]])</f>
        <v>K70K692</v>
      </c>
      <c r="AO130" s="105">
        <f>IF(BS_CONTROLE[[#This Row],[SUB]]=0, "-", BS_CONTROLE[[#This Row],[SUB]])</f>
        <v>92</v>
      </c>
      <c r="AP130" s="105">
        <f>BS_CONTROLE[[#This Row],[KM - Inicio]]</f>
        <v>68.760000000000005</v>
      </c>
      <c r="AQ130" s="105">
        <f>BS_CONTROLE[[#This Row],[KM - Inicio]]</f>
        <v>68.760000000000005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PEÇAS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>THIAGO (TF-685)</v>
      </c>
      <c r="B132" s="102"/>
      <c r="C132" s="135" t="str">
        <f>IF(BS_CONTROLE[[#This Row],[DATA]]="","",WEEKNUM(BS_CONTROLE[[#This Row],[DATA]]))</f>
        <v/>
      </c>
      <c r="D132" s="104" t="s">
        <v>902</v>
      </c>
      <c r="E132" s="159">
        <v>127</v>
      </c>
      <c r="F132" s="126" t="s">
        <v>714</v>
      </c>
      <c r="G132" s="142" t="str">
        <f>IF(D132="","*",VLOOKUP(F132,BS_ATIVIDADE[],3,FALSE))</f>
        <v>AMV</v>
      </c>
      <c r="H132" s="106"/>
      <c r="I132" s="106"/>
      <c r="J132" s="105">
        <v>92</v>
      </c>
      <c r="K132" s="105">
        <v>101.87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2" s="106">
        <v>0.45833333333333331</v>
      </c>
      <c r="P132" s="106">
        <v>8.3333333333333329E-2</v>
      </c>
      <c r="Q132" s="105">
        <v>1</v>
      </c>
      <c r="R132" s="10" t="str">
        <f>IFERROR(_xlfn.XLOOKUP(F132, BS_ATIVIDADE[ATIVIDADE],BS_ATIVIDADE[UNIDADE] ), "*")</f>
        <v>Nº DE PEÇAS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PDM - AMV - JACARÉ</v>
      </c>
      <c r="AJ132" s="9" t="str">
        <f>IF(BS_CONTROLE[[#This Row],[Atividade]]=0, "-", BS_CONTROLE[[#This Row],[Atividade]])</f>
        <v>PDM - AMV - JACARÉ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ZGP-ZWU</v>
      </c>
      <c r="AN132" s="105" t="str">
        <f>IF(BS_CONTROLE[[#This Row],[SB]]=0, "-", BS_CONTROLE[[#This Row],[SB]])</f>
        <v>ZGP1002</v>
      </c>
      <c r="AO132" s="105">
        <f>IF(BS_CONTROLE[[#This Row],[SUB]]=0, "-", BS_CONTROLE[[#This Row],[SUB]])</f>
        <v>92</v>
      </c>
      <c r="AP132" s="105">
        <f>BS_CONTROLE[[#This Row],[KM - Inicio]]</f>
        <v>101.87</v>
      </c>
      <c r="AQ132" s="105">
        <f>BS_CONTROLE[[#This Row],[KM - Inicio]]</f>
        <v>101.87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PEÇAS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HUELTON (TP-725)</v>
      </c>
      <c r="B134" s="102"/>
      <c r="C134" s="135" t="str">
        <f>IF(BS_CONTROLE[[#This Row],[DATA]]="","",WEEKNUM(BS_CONTROLE[[#This Row],[DATA]]))</f>
        <v/>
      </c>
      <c r="D134" s="104" t="s">
        <v>854</v>
      </c>
      <c r="E134" s="159">
        <v>129</v>
      </c>
      <c r="F134" s="126" t="s">
        <v>740</v>
      </c>
      <c r="G134" s="142" t="str">
        <f>IF(D134="","*",VLOOKUP(F134,BS_ATIVIDADE[],3,FALSE))</f>
        <v>SOLDA</v>
      </c>
      <c r="H134" s="106"/>
      <c r="I134" s="106"/>
      <c r="J134" s="105">
        <v>92</v>
      </c>
      <c r="K134" s="105">
        <v>106.7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4" s="127" t="s">
        <v>367</v>
      </c>
      <c r="O134" s="106">
        <v>0.41666666666666669</v>
      </c>
      <c r="P134" s="106">
        <v>8.3333333333333329E-2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PDM - SOLDA</v>
      </c>
      <c r="AJ134" s="9" t="str">
        <f>IF(BS_CONTROLE[[#This Row],[Atividade]]=0, "-", BS_CONTROLE[[#This Row],[Atividade]])</f>
        <v>PDM - SOLDA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ZPT</v>
      </c>
      <c r="AN134" s="105" t="str">
        <f>IF(BS_CONTROLE[[#This Row],[SB]]=0, "-", BS_CONTROLE[[#This Row],[SB]])</f>
        <v>ZPT2</v>
      </c>
      <c r="AO134" s="105">
        <f>IF(BS_CONTROLE[[#This Row],[SUB]]=0, "-", BS_CONTROLE[[#This Row],[SUB]])</f>
        <v>92</v>
      </c>
      <c r="AP134" s="105">
        <f>BS_CONTROLE[[#This Row],[KM - Inicio]]</f>
        <v>106.7</v>
      </c>
      <c r="AQ134" s="105">
        <f>BS_CONTROLE[[#This Row],[KM - Inicio]]</f>
        <v>106.7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>LEANDRO (TP-727)</v>
      </c>
      <c r="B138" s="102"/>
      <c r="C138" s="135" t="str">
        <f>IF(BS_CONTROLE[[#This Row],[DATA]]="","",WEEKNUM(BS_CONTROLE[[#This Row],[DATA]]))</f>
        <v/>
      </c>
      <c r="D138" s="104" t="s">
        <v>878</v>
      </c>
      <c r="E138" s="159">
        <v>133</v>
      </c>
      <c r="F138" s="126" t="s">
        <v>744</v>
      </c>
      <c r="G138" s="142" t="str">
        <f>IF(D138="","*",VLOOKUP(F138,BS_ATIVIDADE[],3,FALSE))</f>
        <v>DORMENTE - SUBSTITUIÇÂO</v>
      </c>
      <c r="H138" s="106"/>
      <c r="I138" s="106"/>
      <c r="J138" s="105">
        <v>30</v>
      </c>
      <c r="K138" s="105">
        <v>112.7</v>
      </c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38" s="127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38" s="106">
        <v>0.375</v>
      </c>
      <c r="P138" s="106">
        <v>8.3333333333333329E-2</v>
      </c>
      <c r="Q138" s="105">
        <v>30</v>
      </c>
      <c r="R138" s="10" t="str">
        <f>IFERROR(_xlfn.XLOOKUP(F138, BS_ATIVIDADE[ATIVIDADE],BS_ATIVIDADE[UNIDADE] ), "*")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PDM - SUBSTITUIÇÃO - DORMENTE</v>
      </c>
      <c r="AJ138" s="9" t="str">
        <f>IF(BS_CONTROLE[[#This Row],[Atividade]]=0, "-", BS_CONTROLE[[#This Row],[Atividade]])</f>
        <v>PDM - SUBSTITUIÇÃO - DORMENTE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ZGM-109</v>
      </c>
      <c r="AN138" s="105">
        <f>IF(BS_CONTROLE[[#This Row],[SB]]=0, "-", BS_CONTROLE[[#This Row],[SB]])</f>
        <v>1131121</v>
      </c>
      <c r="AO138" s="105">
        <f>IF(BS_CONTROLE[[#This Row],[SUB]]=0, "-", BS_CONTROLE[[#This Row],[SUB]])</f>
        <v>30</v>
      </c>
      <c r="AP138" s="105">
        <f>BS_CONTROLE[[#This Row],[KM - Inicio]]</f>
        <v>112.7</v>
      </c>
      <c r="AQ138" s="105">
        <f>BS_CONTROLE[[#This Row],[KM - Inicio]]</f>
        <v>112.7</v>
      </c>
      <c r="AR138" s="108"/>
      <c r="AS138" s="108"/>
      <c r="AT138" s="108"/>
      <c r="AU138" s="136"/>
      <c r="AV138" s="136"/>
      <c r="AW138" s="14"/>
      <c r="AX138" s="14"/>
      <c r="AY138" s="164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>W62</v>
      </c>
      <c r="B141" s="102"/>
      <c r="C141" s="135" t="str">
        <f>IF(BS_CONTROLE[[#This Row],[DATA]]="","",WEEKNUM(BS_CONTROLE[[#This Row],[DATA]]))</f>
        <v/>
      </c>
      <c r="D141" s="104" t="s">
        <v>793</v>
      </c>
      <c r="E141" s="159">
        <v>136</v>
      </c>
      <c r="F141" s="126" t="s">
        <v>753</v>
      </c>
      <c r="G141" s="142" t="str">
        <f>IF(D141="","*",VLOOKUP(F141,BS_ATIVIDADE[],3,FALSE))</f>
        <v>OUTROS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BINÁRIO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RECOLHIMENTO DE MATERIAL</v>
      </c>
      <c r="AJ141" s="9" t="str">
        <f>IF(BS_CONTROLE[[#This Row],[Atividade]]=0, "-", BS_CONTROLE[[#This Row],[Atividade]])</f>
        <v>RECOLHIMENTO DE MATERIAL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BINÁRIO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1152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1153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1153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000">
    <cfRule type="cellIs" dxfId="201" priority="53953" operator="equal">
      <formula>"OPORTUNIDADE"</formula>
    </cfRule>
  </conditionalFormatting>
  <conditionalFormatting sqref="Y40:Z43 Y45:Z47 Y53:Z67 Y69:Z74 Y76:Z76 Y79:Z80 Y83:Z90 Y92:Z92 Y94:Z94 Y98:Z1000">
    <cfRule type="cellIs" dxfId="200" priority="11539" operator="equal">
      <formula>"NÃO"</formula>
    </cfRule>
    <cfRule type="cellIs" dxfId="199" priority="11540" operator="equal">
      <formula>"SIM"</formula>
    </cfRule>
  </conditionalFormatting>
  <conditionalFormatting sqref="AZ6:AZ1000">
    <cfRule type="expression" dxfId="198" priority="53995">
      <formula>#REF!=1</formula>
    </cfRule>
  </conditionalFormatting>
  <conditionalFormatting sqref="U6:U1000 BE6:BE1000 AY6:AY1000">
    <cfRule type="cellIs" dxfId="197" priority="53979" operator="equal">
      <formula>"ERRO"</formula>
    </cfRule>
  </conditionalFormatting>
  <conditionalFormatting sqref="BQ6:BQ1000">
    <cfRule type="cellIs" dxfId="196" priority="53974" operator="equal">
      <formula>"Produção e Intervalo"</formula>
    </cfRule>
    <cfRule type="cellIs" dxfId="195" priority="53975" operator="equal">
      <formula>"Aderente"</formula>
    </cfRule>
    <cfRule type="cellIs" dxfId="194" priority="53976" operator="equal">
      <formula>"Intervalo"</formula>
    </cfRule>
    <cfRule type="cellIs" dxfId="193" priority="53977" operator="equal">
      <formula>"Produção"</formula>
    </cfRule>
    <cfRule type="cellIs" dxfId="192" priority="53978" operator="equal">
      <formula>"ERRO"</formula>
    </cfRule>
  </conditionalFormatting>
  <conditionalFormatting sqref="BR6:BS1000">
    <cfRule type="cellIs" dxfId="191" priority="53956" operator="equal">
      <formula>"*"</formula>
    </cfRule>
    <cfRule type="cellIs" dxfId="190" priority="53957" operator="greaterThanOrEqual">
      <formula>1</formula>
    </cfRule>
    <cfRule type="cellIs" dxfId="189" priority="53958" operator="lessThan">
      <formula>1</formula>
    </cfRule>
  </conditionalFormatting>
  <conditionalFormatting sqref="BH9:BH1000">
    <cfRule type="iconSet" priority="60740">
      <iconSet showValue="0">
        <cfvo type="percent" val="0"/>
        <cfvo type="num" val="1"/>
        <cfvo type="num" val="1" gte="0"/>
      </iconSet>
    </cfRule>
    <cfRule type="iconSet" priority="60741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42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0"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74 BK82 BK85:BK88 BK102:BK947 BK68 BK70:BK71 BK100 BK94 BK90 BK80">
    <cfRule type="iconSet" priority="607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2" operator="equal">
      <formula>"OPORTUNIDADE"</formula>
    </cfRule>
  </conditionalFormatting>
  <conditionalFormatting sqref="Y6:Z39">
    <cfRule type="cellIs" dxfId="187" priority="80" operator="equal">
      <formula>"NÃO"</formula>
    </cfRule>
    <cfRule type="cellIs" dxfId="186" priority="81" operator="equal">
      <formula>"SIM"</formula>
    </cfRule>
  </conditionalFormatting>
  <conditionalFormatting sqref="BH6:BH8">
    <cfRule type="iconSet" priority="78">
      <iconSet showValue="0">
        <cfvo type="percent" val="0"/>
        <cfvo type="num" val="1"/>
        <cfvo type="num" val="1" gte="0"/>
      </iconSet>
    </cfRule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0" operator="equal">
      <formula>"OPORTUNIDADE"</formula>
    </cfRule>
  </conditionalFormatting>
  <conditionalFormatting sqref="Y44:Z44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48:Z52">
    <cfRule type="cellIs" dxfId="182" priority="47" operator="equal">
      <formula>"OPORTUNIDADE"</formula>
    </cfRule>
  </conditionalFormatting>
  <conditionalFormatting sqref="Y48:Z52">
    <cfRule type="cellIs" dxfId="181" priority="45" operator="equal">
      <formula>"NÃO"</formula>
    </cfRule>
    <cfRule type="cellIs" dxfId="180" priority="46" operator="equal">
      <formula>"SIM"</formula>
    </cfRule>
  </conditionalFormatting>
  <conditionalFormatting sqref="Y68:Z68">
    <cfRule type="cellIs" dxfId="179" priority="41" operator="equal">
      <formula>"OPORTUNIDADE"</formula>
    </cfRule>
  </conditionalFormatting>
  <conditionalFormatting sqref="Y68:Z68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5:Z75">
    <cfRule type="cellIs" dxfId="176" priority="38" operator="equal">
      <formula>"OPORTUNIDADE"</formula>
    </cfRule>
  </conditionalFormatting>
  <conditionalFormatting sqref="Y75:Z75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77:Z78">
    <cfRule type="cellIs" dxfId="173" priority="35" operator="equal">
      <formula>"OPORTUNIDADE"</formula>
    </cfRule>
  </conditionalFormatting>
  <conditionalFormatting sqref="Y77:Z78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1:Z81">
    <cfRule type="cellIs" dxfId="170" priority="32" operator="equal">
      <formula>"OPORTUNIDADE"</formula>
    </cfRule>
  </conditionalFormatting>
  <conditionalFormatting sqref="Y81:Z81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82:Z82">
    <cfRule type="cellIs" dxfId="167" priority="29" operator="equal">
      <formula>"OPORTUNIDADE"</formula>
    </cfRule>
  </conditionalFormatting>
  <conditionalFormatting sqref="Y82:Z82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1:Z91">
    <cfRule type="cellIs" dxfId="164" priority="26" operator="equal">
      <formula>"OPORTUNIDADE"</formula>
    </cfRule>
  </conditionalFormatting>
  <conditionalFormatting sqref="Y91:Z91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3:Z93">
    <cfRule type="cellIs" dxfId="161" priority="23" operator="equal">
      <formula>"OPORTUNIDADE"</formula>
    </cfRule>
  </conditionalFormatting>
  <conditionalFormatting sqref="Y93:Z93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5:Z95">
    <cfRule type="cellIs" dxfId="158" priority="20" operator="equal">
      <formula>"OPORTUNIDADE"</formula>
    </cfRule>
  </conditionalFormatting>
  <conditionalFormatting sqref="Y95:Z95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Y96:Z97">
    <cfRule type="cellIs" dxfId="155" priority="17" operator="equal">
      <formula>"OPORTUNIDADE"</formula>
    </cfRule>
  </conditionalFormatting>
  <conditionalFormatting sqref="Y96:Z97">
    <cfRule type="cellIs" dxfId="154" priority="15" operator="equal">
      <formula>"NÃO"</formula>
    </cfRule>
    <cfRule type="cellIs" dxfId="153" priority="16" operator="equal">
      <formula>"SIM"</formula>
    </cfRule>
  </conditionalFormatting>
  <conditionalFormatting sqref="BK95:BK9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1154</v>
      </c>
      <c r="C3" s="174" t="s">
        <v>1155</v>
      </c>
      <c r="D3" s="174" t="s">
        <v>1156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1157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1158</v>
      </c>
      <c r="C4" s="160" t="s">
        <v>1159</v>
      </c>
      <c r="D4" s="160" t="s">
        <v>1160</v>
      </c>
      <c r="E4" s="160" t="s">
        <v>1161</v>
      </c>
      <c r="F4" s="160" t="s">
        <v>4</v>
      </c>
      <c r="G4" s="160" t="s">
        <v>1162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1163</v>
      </c>
      <c r="C6" s="161">
        <v>407867</v>
      </c>
      <c r="D6" s="161" t="s">
        <v>1164</v>
      </c>
      <c r="E6" s="161" t="s">
        <v>789</v>
      </c>
      <c r="F6" s="161" t="s">
        <v>1165</v>
      </c>
      <c r="G6" s="162"/>
    </row>
    <row r="7" spans="2:7">
      <c r="B7" s="161" t="s">
        <v>1166</v>
      </c>
      <c r="C7" s="161">
        <v>293644</v>
      </c>
      <c r="D7" s="161" t="s">
        <v>1167</v>
      </c>
      <c r="E7" s="161" t="s">
        <v>789</v>
      </c>
      <c r="F7" s="161" t="s">
        <v>1165</v>
      </c>
      <c r="G7" s="162"/>
    </row>
    <row r="8" spans="2:7">
      <c r="B8" s="161" t="s">
        <v>1168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1169</v>
      </c>
      <c r="C9" s="161">
        <v>256790</v>
      </c>
      <c r="D9" s="161" t="s">
        <v>1170</v>
      </c>
      <c r="E9" s="161" t="s">
        <v>790</v>
      </c>
      <c r="F9" s="161" t="s">
        <v>1171</v>
      </c>
      <c r="G9" s="162">
        <v>46357</v>
      </c>
    </row>
    <row r="10" spans="2:7">
      <c r="B10" s="161" t="s">
        <v>1172</v>
      </c>
      <c r="C10" s="161">
        <v>265193</v>
      </c>
      <c r="D10" s="161" t="s">
        <v>1173</v>
      </c>
      <c r="E10" s="161" t="s">
        <v>791</v>
      </c>
      <c r="F10" s="161" t="s">
        <v>1068</v>
      </c>
      <c r="G10" s="161" t="s">
        <v>1174</v>
      </c>
    </row>
    <row r="11" spans="2:7">
      <c r="B11" s="161" t="s">
        <v>1175</v>
      </c>
      <c r="C11" s="161">
        <v>293716</v>
      </c>
      <c r="D11" s="161" t="s">
        <v>1176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1177</v>
      </c>
      <c r="C12" s="161">
        <v>257258</v>
      </c>
      <c r="D12" s="161" t="s">
        <v>1178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1179</v>
      </c>
      <c r="C13" s="161">
        <v>371147</v>
      </c>
      <c r="D13" s="161" t="s">
        <v>1180</v>
      </c>
      <c r="E13" s="161" t="s">
        <v>792</v>
      </c>
      <c r="F13" s="161" t="s">
        <v>128</v>
      </c>
      <c r="G13" s="161" t="s">
        <v>1174</v>
      </c>
    </row>
    <row r="14" spans="2:7">
      <c r="B14" s="161" t="s">
        <v>1181</v>
      </c>
      <c r="C14" s="161">
        <v>259230</v>
      </c>
      <c r="D14" s="161" t="s">
        <v>1182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1183</v>
      </c>
      <c r="C15" s="161">
        <v>370705</v>
      </c>
      <c r="D15" s="161"/>
      <c r="E15" s="161" t="s">
        <v>792</v>
      </c>
      <c r="F15" s="161" t="s">
        <v>128</v>
      </c>
      <c r="G15" s="161" t="s">
        <v>1174</v>
      </c>
    </row>
    <row r="16" spans="2:7">
      <c r="B16" s="161" t="s">
        <v>1184</v>
      </c>
      <c r="C16" s="161">
        <v>258542</v>
      </c>
      <c r="D16" s="161" t="s">
        <v>1185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1186</v>
      </c>
      <c r="C17" s="161">
        <v>257050</v>
      </c>
      <c r="D17" s="161" t="s">
        <v>1187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1188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1189</v>
      </c>
      <c r="D4" s="163" t="s">
        <v>1190</v>
      </c>
      <c r="E4" s="163" t="s">
        <v>1191</v>
      </c>
      <c r="F4" s="160" t="s">
        <v>1192</v>
      </c>
      <c r="G4" s="163" t="s">
        <v>1193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1194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1195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1194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1196</v>
      </c>
      <c r="G9" s="167" t="s">
        <v>1197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1194</v>
      </c>
      <c r="G10" s="167"/>
    </row>
    <row r="11" spans="2:7">
      <c r="B11" s="167" t="s">
        <v>1198</v>
      </c>
      <c r="C11" s="167">
        <v>9038</v>
      </c>
      <c r="D11" s="168">
        <v>46076</v>
      </c>
      <c r="E11" s="167">
        <v>8698</v>
      </c>
      <c r="F11" s="169" t="s">
        <v>1199</v>
      </c>
      <c r="G11" s="167"/>
    </row>
    <row r="12" spans="2:7">
      <c r="B12" s="167" t="s">
        <v>709</v>
      </c>
      <c r="C12" s="167" t="s">
        <v>1200</v>
      </c>
      <c r="D12" s="168">
        <v>46066</v>
      </c>
      <c r="E12" s="167">
        <v>9500</v>
      </c>
      <c r="F12" s="169" t="s">
        <v>1201</v>
      </c>
      <c r="G12" s="167"/>
    </row>
    <row r="13" spans="2:7">
      <c r="B13" s="167" t="s">
        <v>709</v>
      </c>
      <c r="C13" s="167" t="s">
        <v>1202</v>
      </c>
      <c r="D13" s="168">
        <v>46066</v>
      </c>
      <c r="E13" s="167">
        <v>10500</v>
      </c>
      <c r="F13" s="169" t="s">
        <v>1201</v>
      </c>
      <c r="G13" s="167"/>
    </row>
    <row r="14" spans="2:7">
      <c r="B14" s="167" t="s">
        <v>709</v>
      </c>
      <c r="C14" s="167" t="s">
        <v>1203</v>
      </c>
      <c r="D14" s="168">
        <v>46066</v>
      </c>
      <c r="E14" s="167">
        <v>9000</v>
      </c>
      <c r="F14" s="169" t="s">
        <v>1201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1204</v>
      </c>
      <c r="V1" s="215"/>
      <c r="W1" s="215"/>
    </row>
    <row r="2" spans="1:23" ht="15" customHeight="1">
      <c r="A2" s="87" t="s">
        <v>1205</v>
      </c>
      <c r="B2" s="87" t="s">
        <v>1206</v>
      </c>
      <c r="C2" s="87" t="s">
        <v>376</v>
      </c>
      <c r="D2" s="88" t="s">
        <v>958</v>
      </c>
      <c r="E2" s="88" t="s">
        <v>4</v>
      </c>
      <c r="F2" s="88" t="s">
        <v>1207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1208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ZEV-ZPT</v>
      </c>
      <c r="F127" s="145" t="str">
        <f>IF(SP_SUL!B130="","*",SP_SUL!B130)</f>
        <v>*</v>
      </c>
      <c r="G127" s="145" t="str">
        <f>IF(SP_SUL!D130="","*",SP_SUL!D130)</f>
        <v xml:space="preserve">TURMA FIXA VIA </v>
      </c>
      <c r="H127" s="145" t="str">
        <f>IF(SP_SUL!F130="","*",SP_SUL!F130)</f>
        <v>PDM - AMV - JACARÉ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ZEZ-069</v>
      </c>
      <c r="L127" s="139" t="str">
        <f>IF(SP_SUL!N130="","*",SP_SUL!N130)</f>
        <v>K70K692</v>
      </c>
      <c r="M127" s="140">
        <f>IF(SP_SUL!J130="","*",SP_SUL!J130)</f>
        <v>92</v>
      </c>
      <c r="N127" s="144">
        <f>IF(SP_SUL!K130="","*",SP_SUL!K130)</f>
        <v>68.760000000000005</v>
      </c>
      <c r="O127" s="144" t="str">
        <f>IF(SP_SUL!L130="","*",SP_SUL!L130)</f>
        <v>*</v>
      </c>
      <c r="P127" s="143">
        <f>IF(SP_SUL!O130="","*",SP_SUL!O130)</f>
        <v>0.45833333333333331</v>
      </c>
      <c r="Q127" s="143">
        <f>IF(SP_SUL!P130="","*",SP_SUL!P130)</f>
        <v>8.3333333333333329E-2</v>
      </c>
      <c r="R127" s="145" t="str">
        <f>IF(SP_SUL!Q130="","*",CONCATENATE(SP_SUL!Q130," ",SP_SUL!R130))</f>
        <v>1 Nº DE PEÇAS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ZEV-ZPT</v>
      </c>
      <c r="F129" s="145" t="str">
        <f>IF(SP_SUL!B132="","*",SP_SUL!B132)</f>
        <v>*</v>
      </c>
      <c r="G129" s="145" t="str">
        <f>IF(SP_SUL!D132="","*",SP_SUL!D132)</f>
        <v>THIAGO (TF-685)</v>
      </c>
      <c r="H129" s="145" t="str">
        <f>IF(SP_SUL!F132="","*",SP_SUL!F132)</f>
        <v>PDM - AMV - JACARÉ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ZGP-ZWU</v>
      </c>
      <c r="L129" s="139" t="str">
        <f>IF(SP_SUL!N132="","*",SP_SUL!N132)</f>
        <v>ZGP1002</v>
      </c>
      <c r="M129" s="140">
        <f>IF(SP_SUL!J132="","*",SP_SUL!J132)</f>
        <v>92</v>
      </c>
      <c r="N129" s="144">
        <f>IF(SP_SUL!K132="","*",SP_SUL!K132)</f>
        <v>101.87</v>
      </c>
      <c r="O129" s="144" t="str">
        <f>IF(SP_SUL!L132="","*",SP_SUL!L132)</f>
        <v>*</v>
      </c>
      <c r="P129" s="143">
        <f>IF(SP_SUL!O132="","*",SP_SUL!O132)</f>
        <v>0.45833333333333331</v>
      </c>
      <c r="Q129" s="143">
        <f>IF(SP_SUL!P132="","*",SP_SUL!P132)</f>
        <v>8.3333333333333329E-2</v>
      </c>
      <c r="R129" s="145" t="str">
        <f>IF(SP_SUL!Q132="","*",CONCATENATE(SP_SUL!Q132," ",SP_SUL!R132))</f>
        <v>1 Nº DE PEÇAS</v>
      </c>
      <c r="S129" s="145" t="str">
        <f>IF(SP_SUL!V132="","*",SP_SUL!V132)</f>
        <v>*</v>
      </c>
      <c r="T129" s="145" t="str">
        <f>IF(SP_SUL!W132="","*",SP_SUL!W132)</f>
        <v>*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 t="str">
        <f>IF(SP_SUL!B134="","*",SP_SUL!B134)</f>
        <v>*</v>
      </c>
      <c r="G131" s="145" t="str">
        <f>IF(SP_SUL!D134="","*",SP_SUL!D134)</f>
        <v>HUELTON (TP-725)</v>
      </c>
      <c r="H131" s="145" t="str">
        <f>IF(SP_SUL!F134="","*",SP_SUL!F134)</f>
        <v>PDM - SOLDA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ZPT</v>
      </c>
      <c r="L131" s="139" t="str">
        <f>IF(SP_SUL!N134="","*",SP_SUL!N134)</f>
        <v>ZPT2</v>
      </c>
      <c r="M131" s="140">
        <f>IF(SP_SUL!J134="","*",SP_SUL!J134)</f>
        <v>92</v>
      </c>
      <c r="N131" s="144">
        <f>IF(SP_SUL!K134="","*",SP_SUL!K134)</f>
        <v>106.7</v>
      </c>
      <c r="O131" s="144" t="str">
        <f>IF(SP_SUL!L134="","*",SP_SUL!L134)</f>
        <v>*</v>
      </c>
      <c r="P131" s="143">
        <f>IF(SP_SUL!O134="","*",SP_SUL!O134)</f>
        <v>0.41666666666666669</v>
      </c>
      <c r="Q131" s="143">
        <f>IF(SP_SUL!P134="","*",SP_SUL!P134)</f>
        <v>8.3333333333333329E-2</v>
      </c>
      <c r="R131" s="145" t="str">
        <f>IF(SP_SUL!Q134="","*",CONCATENATE(SP_SUL!Q134," ",SP_SUL!R134))</f>
        <v>1 Nº DE SOLDA</v>
      </c>
      <c r="S131" s="145" t="str">
        <f>IF(SP_SUL!V134="","*",SP_SUL!V134)</f>
        <v>*</v>
      </c>
      <c r="T131" s="145" t="str">
        <f>IF(SP_SUL!W134="","*",SP_SUL!W134)</f>
        <v>*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 t="str">
        <f>IF(SP_SUL!B138="","*",SP_SUL!B138)</f>
        <v>*</v>
      </c>
      <c r="G135" s="145" t="str">
        <f>IF(SP_SUL!D138="","*",SP_SUL!D138)</f>
        <v>LEANDRO (TP-727)</v>
      </c>
      <c r="H135" s="145" t="str">
        <f>IF(SP_SUL!F138="","*",SP_SUL!F138)</f>
        <v>PDM - SUBSTITUIÇÃO - DORMENTE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ZGM-109</v>
      </c>
      <c r="L135" s="139">
        <f>IF(SP_SUL!N138="","*",SP_SUL!N138)</f>
        <v>1131121</v>
      </c>
      <c r="M135" s="140">
        <f>IF(SP_SUL!J138="","*",SP_SUL!J138)</f>
        <v>30</v>
      </c>
      <c r="N135" s="144">
        <f>IF(SP_SUL!K138="","*",SP_SUL!K138)</f>
        <v>112.7</v>
      </c>
      <c r="O135" s="144" t="str">
        <f>IF(SP_SUL!L138="","*",SP_SUL!L138)</f>
        <v>*</v>
      </c>
      <c r="P135" s="143">
        <f>IF(SP_SUL!O138="","*",SP_SUL!O138)</f>
        <v>0.375</v>
      </c>
      <c r="Q135" s="143">
        <f>IF(SP_SUL!P138="","*",SP_SUL!P138)</f>
        <v>8.3333333333333329E-2</v>
      </c>
      <c r="R135" s="145" t="str">
        <f>IF(SP_SUL!Q138="","*",CONCATENATE(SP_SUL!Q138," ",SP_SUL!R138))</f>
        <v>30 Nº DE DORMENTES</v>
      </c>
      <c r="S135" s="145" t="str">
        <f>IF(SP_SUL!V138="","*",SP_SUL!V138)</f>
        <v>*</v>
      </c>
      <c r="T135" s="145" t="str">
        <f>IF(SP_SUL!W138="","*",SP_SUL!W138)</f>
        <v>*</v>
      </c>
      <c r="U135" s="137">
        <f ca="1">_xlfn.XLOOKUP(G135&amp;$U$2,BS_CONTROLE[CHAVE],BS_CONTROLE[Quantidade_11],"-")</f>
        <v>0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W62</v>
      </c>
      <c r="H138" s="145" t="str">
        <f>IF(SP_SUL!F141="","*",SP_SUL!F141)</f>
        <v>RECOLHIMENTO DE MATERIAL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>
        <f ca="1">_xlfn.XLOOKUP(G138&amp;$U$2,BS_CONTROLE[CHAVE],BS_CONTROLE[Quantidade_11],"-")</f>
        <v>1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1209</v>
      </c>
      <c r="D5" s="217"/>
      <c r="E5" s="217"/>
      <c r="F5" s="217"/>
      <c r="G5" s="217"/>
      <c r="H5" s="217"/>
      <c r="I5" s="217"/>
      <c r="J5" s="218"/>
      <c r="K5" s="219" t="s">
        <v>1210</v>
      </c>
      <c r="L5" s="220"/>
      <c r="M5" s="220"/>
      <c r="N5" s="220"/>
      <c r="O5" s="221" t="s">
        <v>1211</v>
      </c>
      <c r="P5" s="222"/>
    </row>
    <row r="6" spans="1:16" s="74" customFormat="1" ht="15" customHeight="1">
      <c r="A6" s="66" t="s">
        <v>1207</v>
      </c>
      <c r="B6" s="75" t="s">
        <v>1206</v>
      </c>
      <c r="C6" s="76" t="s">
        <v>958</v>
      </c>
      <c r="D6" s="77" t="s">
        <v>959</v>
      </c>
      <c r="E6" s="76" t="s">
        <v>1212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1213</v>
      </c>
      <c r="M6" s="80" t="s">
        <v>576</v>
      </c>
      <c r="N6" s="81" t="s">
        <v>953</v>
      </c>
      <c r="O6" s="158" t="s">
        <v>996</v>
      </c>
      <c r="P6" s="133" t="s">
        <v>1214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SP SUL</v>
      </c>
      <c r="D131" s="83" t="str">
        <f>IF(SP_SUL!T130="","*",SP_SUL!T130)</f>
        <v>ZEV-ZPT</v>
      </c>
      <c r="E131" s="83" t="str">
        <f>IF(SP_SUL!D130="","*",SP_SUL!D130)</f>
        <v xml:space="preserve">TURMA FIXA VIA </v>
      </c>
      <c r="F131" s="83" t="str">
        <f>IF(SP_SUL!H130="","*",SP_SUL!H130)</f>
        <v>*</v>
      </c>
      <c r="G131" s="83" t="str">
        <f>IF(SP_SUL!M130="","*",SP_SUL!M130)</f>
        <v>ZEZ-069</v>
      </c>
      <c r="H131" s="116">
        <f>IF(SP_SUL!K130="","*",SP_SUL!K130)</f>
        <v>68.760000000000005</v>
      </c>
      <c r="I131" s="113">
        <f>IF(SP_SUL!O130="","*",SP_SUL!O130)</f>
        <v>0.45833333333333331</v>
      </c>
      <c r="J131" s="113">
        <f>IF(SP_SUL!P130="","*",SP_SUL!P130)</f>
        <v>8.3333333333333329E-2</v>
      </c>
      <c r="K131" s="83">
        <f>IF(SP_SUL!AK130="","*",SP_SUL!AK130)</f>
        <v>0</v>
      </c>
      <c r="L131" s="83" t="str">
        <f>IF(SP_SUL!AM130="","*",SP_SUL!AM130)</f>
        <v>ZEZ-069</v>
      </c>
      <c r="M131" s="83">
        <f>IF(SP_SUL!AP130="","*",SP_SUL!AP130)</f>
        <v>68.760000000000005</v>
      </c>
      <c r="N131" s="83" t="str">
        <f>IF(SP_SUL!AM130="","*",SP_SUL!AM130)</f>
        <v>ZEZ-069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SP SUL</v>
      </c>
      <c r="D133" s="83" t="str">
        <f>IF(SP_SUL!T132="","*",SP_SUL!T132)</f>
        <v>ZEV-ZPT</v>
      </c>
      <c r="E133" s="83" t="str">
        <f>IF(SP_SUL!D132="","*",SP_SUL!D132)</f>
        <v>THIAGO (TF-685)</v>
      </c>
      <c r="F133" s="83" t="str">
        <f>IF(SP_SUL!H132="","*",SP_SUL!H132)</f>
        <v>*</v>
      </c>
      <c r="G133" s="83" t="str">
        <f>IF(SP_SUL!M132="","*",SP_SUL!M132)</f>
        <v>ZGP-ZWU</v>
      </c>
      <c r="H133" s="116">
        <f>IF(SP_SUL!K132="","*",SP_SUL!K132)</f>
        <v>101.87</v>
      </c>
      <c r="I133" s="113">
        <f>IF(SP_SUL!O132="","*",SP_SUL!O132)</f>
        <v>0.45833333333333331</v>
      </c>
      <c r="J133" s="113">
        <f>IF(SP_SUL!P132="","*",SP_SUL!P132)</f>
        <v>8.3333333333333329E-2</v>
      </c>
      <c r="K133" s="83">
        <f>IF(SP_SUL!AK132="","*",SP_SUL!AK132)</f>
        <v>0</v>
      </c>
      <c r="L133" s="83" t="str">
        <f>IF(SP_SUL!AM132="","*",SP_SUL!AM132)</f>
        <v>ZGP-ZWU</v>
      </c>
      <c r="M133" s="83">
        <f>IF(SP_SUL!AP132="","*",SP_SUL!AP132)</f>
        <v>101.87</v>
      </c>
      <c r="N133" s="83" t="str">
        <f>IF(SP_SUL!AM132="","*",SP_SUL!AM132)</f>
        <v>ZGP-ZWU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HUELTON (TP-725)</v>
      </c>
      <c r="F135" s="83" t="str">
        <f>IF(SP_SUL!H134="","*",SP_SUL!H134)</f>
        <v>*</v>
      </c>
      <c r="G135" s="83" t="str">
        <f>IF(SP_SUL!M134="","*",SP_SUL!M134)</f>
        <v>ZPT</v>
      </c>
      <c r="H135" s="116">
        <f>IF(SP_SUL!K134="","*",SP_SUL!K134)</f>
        <v>106.7</v>
      </c>
      <c r="I135" s="113">
        <f>IF(SP_SUL!O134="","*",SP_SUL!O134)</f>
        <v>0.41666666666666669</v>
      </c>
      <c r="J135" s="113">
        <f>IF(SP_SUL!P134="","*",SP_SUL!P134)</f>
        <v>8.3333333333333329E-2</v>
      </c>
      <c r="K135" s="83">
        <f>IF(SP_SUL!AK134="","*",SP_SUL!AK134)</f>
        <v>0</v>
      </c>
      <c r="L135" s="83" t="str">
        <f>IF(SP_SUL!AM134="","*",SP_SUL!AM134)</f>
        <v>ZPT</v>
      </c>
      <c r="M135" s="83">
        <f>IF(SP_SUL!AP134="","*",SP_SUL!AP134)</f>
        <v>106.7</v>
      </c>
      <c r="N135" s="83" t="str">
        <f>IF(SP_SUL!AM134="","*",SP_SUL!AM134)</f>
        <v>ZPT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SP SUL</v>
      </c>
      <c r="D139" s="83" t="str">
        <f>IF(SP_SUL!T138="","*",SP_SUL!T138)</f>
        <v>ZEV-ZPT</v>
      </c>
      <c r="E139" s="83" t="str">
        <f>IF(SP_SUL!D138="","*",SP_SUL!D138)</f>
        <v>LEANDRO (TP-727)</v>
      </c>
      <c r="F139" s="83" t="str">
        <f>IF(SP_SUL!H138="","*",SP_SUL!H138)</f>
        <v>*</v>
      </c>
      <c r="G139" s="83" t="str">
        <f>IF(SP_SUL!M138="","*",SP_SUL!M138)</f>
        <v>ZGM-109</v>
      </c>
      <c r="H139" s="116">
        <f>IF(SP_SUL!K138="","*",SP_SUL!K138)</f>
        <v>112.7</v>
      </c>
      <c r="I139" s="113">
        <f>IF(SP_SUL!O138="","*",SP_SUL!O138)</f>
        <v>0.375</v>
      </c>
      <c r="J139" s="113">
        <f>IF(SP_SUL!P138="","*",SP_SUL!P138)</f>
        <v>8.3333333333333329E-2</v>
      </c>
      <c r="K139" s="83">
        <f>IF(SP_SUL!AK138="","*",SP_SUL!AK138)</f>
        <v>0</v>
      </c>
      <c r="L139" s="83" t="str">
        <f>IF(SP_SUL!AM138="","*",SP_SUL!AM138)</f>
        <v>ZGM-109</v>
      </c>
      <c r="M139" s="83">
        <f>IF(SP_SUL!AP138="","*",SP_SUL!AP138)</f>
        <v>112.7</v>
      </c>
      <c r="N139" s="83" t="str">
        <f>IF(SP_SUL!AM138="","*",SP_SUL!AM138)</f>
        <v>ZGM-109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W62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1215</v>
      </c>
      <c r="C2" s="121" t="s">
        <v>943</v>
      </c>
      <c r="D2" s="76" t="s">
        <v>945</v>
      </c>
      <c r="E2" s="76" t="s">
        <v>1216</v>
      </c>
      <c r="F2" s="99" t="s">
        <v>1217</v>
      </c>
      <c r="G2" s="76" t="s">
        <v>1218</v>
      </c>
      <c r="H2" s="76" t="s">
        <v>1219</v>
      </c>
      <c r="I2" s="76" t="s">
        <v>1220</v>
      </c>
      <c r="J2" s="76" t="s">
        <v>1221</v>
      </c>
      <c r="K2" s="78" t="s">
        <v>1222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 xml:space="preserve">TURMA FIXA VIA </v>
      </c>
      <c r="E127" s="94" t="str">
        <f>IF(SP_SUL!H130="","*",SP_SUL!H130)</f>
        <v>*</v>
      </c>
      <c r="F127" s="100" t="str">
        <f>IF(SP_SUL!M130="","*",SP_SUL!M130)</f>
        <v>ZEZ-069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THIAGO (TF-685)</v>
      </c>
      <c r="E129" s="94" t="str">
        <f>IF(SP_SUL!H132="","*",SP_SUL!H132)</f>
        <v>*</v>
      </c>
      <c r="F129" s="100" t="str">
        <f>IF(SP_SUL!M132="","*",SP_SUL!M132)</f>
        <v>ZGP-ZWU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HUELTON (TP-725)</v>
      </c>
      <c r="E131" s="94" t="str">
        <f>IF(SP_SUL!H134="","*",SP_SUL!H134)</f>
        <v>*</v>
      </c>
      <c r="F131" s="100" t="str">
        <f>IF(SP_SUL!M134="","*",SP_SUL!M134)</f>
        <v>ZPT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LEANDRO (TP-727)</v>
      </c>
      <c r="E135" s="94" t="str">
        <f>IF(SP_SUL!H138="","*",SP_SUL!H138)</f>
        <v>*</v>
      </c>
      <c r="F135" s="100" t="str">
        <f>IF(SP_SUL!M138="","*",SP_SUL!M138)</f>
        <v>ZGM-109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W62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2026-03-03T16:18:42Z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