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40" documentId="120_S{118792C3-22EF-5104-A093-F22BFE3913F3}" xr6:coauthVersionLast="47" xr6:coauthVersionMax="47" xr10:uidLastSave="{3B8114BA-FE16-4668-98BE-8C928BBB785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1" l="1" a="1"/>
  <c r="M64" i="1" s="1"/>
  <c r="N64" i="1" a="1"/>
  <c r="N64" i="1" s="1"/>
  <c r="M65" i="1" a="1"/>
  <c r="M65" i="1" s="1"/>
  <c r="N65" i="1" a="1"/>
  <c r="N65" i="1" s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L66" i="15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L67" i="15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/>
  <c r="U90" i="1" a="1"/>
  <c r="U90" i="1"/>
  <c r="AI90" i="1"/>
  <c r="BB90" i="1" s="1"/>
  <c r="AJ90" i="1"/>
  <c r="AK90" i="1"/>
  <c r="K90" i="10" s="1"/>
  <c r="AL90" i="1"/>
  <c r="AM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87" i="15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N91" i="1"/>
  <c r="AO91" i="1"/>
  <c r="AP91" i="1"/>
  <c r="M91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88" i="15" s="1"/>
  <c r="R92" i="1"/>
  <c r="S92" i="1" a="1"/>
  <c r="S92" i="1"/>
  <c r="T92" i="1" a="1"/>
  <c r="T92" i="1"/>
  <c r="U92" i="1" a="1"/>
  <c r="U92" i="1" s="1"/>
  <c r="AI92" i="1"/>
  <c r="AJ92" i="1"/>
  <c r="AK92" i="1"/>
  <c r="K92" i="10" s="1"/>
  <c r="AL92" i="1"/>
  <c r="AO92" i="1"/>
  <c r="AP92" i="1"/>
  <c r="M92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93" i="10" s="1"/>
  <c r="AL93" i="1"/>
  <c r="AO93" i="1"/>
  <c r="AP93" i="1"/>
  <c r="M93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90" i="15" s="1"/>
  <c r="R94" i="1"/>
  <c r="S94" i="1" a="1"/>
  <c r="S94" i="1"/>
  <c r="T94" i="1" a="1"/>
  <c r="T94" i="1" s="1"/>
  <c r="U94" i="1" a="1"/>
  <c r="U94" i="1"/>
  <c r="AI94" i="1"/>
  <c r="AJ94" i="1"/>
  <c r="AK94" i="1"/>
  <c r="K94" i="10" s="1"/>
  <c r="AL94" i="1"/>
  <c r="AN94" i="1"/>
  <c r="AO94" i="1"/>
  <c r="AP94" i="1"/>
  <c r="M94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91" i="15" s="1"/>
  <c r="R95" i="1"/>
  <c r="S95" i="1" a="1"/>
  <c r="S95" i="1"/>
  <c r="T95" i="1" a="1"/>
  <c r="T95" i="1"/>
  <c r="U95" i="1" a="1"/>
  <c r="U95" i="1" s="1"/>
  <c r="AI95" i="1"/>
  <c r="AJ95" i="1"/>
  <c r="AK95" i="1"/>
  <c r="K95" i="10" s="1"/>
  <c r="AL95" i="1"/>
  <c r="AO95" i="1"/>
  <c r="AP95" i="1"/>
  <c r="M95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96" i="10" s="1"/>
  <c r="AL96" i="1"/>
  <c r="AO96" i="1"/>
  <c r="AP96" i="1"/>
  <c r="M96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93" i="15" s="1"/>
  <c r="R97" i="1"/>
  <c r="S97" i="1" a="1"/>
  <c r="S97" i="1"/>
  <c r="T97" i="1" a="1"/>
  <c r="T97" i="1" s="1"/>
  <c r="U97" i="1" a="1"/>
  <c r="U97" i="1"/>
  <c r="AI97" i="1"/>
  <c r="AJ97" i="1"/>
  <c r="AK97" i="1"/>
  <c r="K97" i="10" s="1"/>
  <c r="AL97" i="1"/>
  <c r="AN97" i="1"/>
  <c r="AO97" i="1"/>
  <c r="AP97" i="1"/>
  <c r="M97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94" i="15" s="1"/>
  <c r="R98" i="1"/>
  <c r="S98" i="1" a="1"/>
  <c r="S98" i="1"/>
  <c r="T98" i="1" a="1"/>
  <c r="T98" i="1"/>
  <c r="U98" i="1" a="1"/>
  <c r="U98" i="1" s="1"/>
  <c r="AI98" i="1"/>
  <c r="AJ98" i="1"/>
  <c r="AK98" i="1"/>
  <c r="K98" i="10" s="1"/>
  <c r="AL98" i="1"/>
  <c r="AO98" i="1"/>
  <c r="AP98" i="1"/>
  <c r="M98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<sst xmlns="http://schemas.openxmlformats.org/spreadsheetml/2006/main" count="3548" uniqueCount="1166">
  <si>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</si>
  <si>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</si>
  <si>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</si>
  <si>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</si>
  <si>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</si>
  <si>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</si>
  <si>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</si>
  <si>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</si>
  <si>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</si>
  <si>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</si>
  <si>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</si>
  <si>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</si>
  <si>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</si>
  <si>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</si>
  <si>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</si>
  <si>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</si>
  <si>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</si>
  <si>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</si>
  <si>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</si>
  <si>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</si>
  <si>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</si>
  <si>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</si>
  <si>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</si>
  <si>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</si>
  <si>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</si>
  <si>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</si>
  <si>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</si>
  <si>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</si>
  <si>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</si>
  <si>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</si>
  <si>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</si>
  <si>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</si>
  <si>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</si>
  <si>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</si>
  <si>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</si>
  <si>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</si>
  <si>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</si>
  <si>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</si>
  <si>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</si>
  <si>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</si>
  <si>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</si>
  <si>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</si>
  <si>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</si>
  <si>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</si>
  <si>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</si>
  <si>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</si>
  <si>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</si>
  <si>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</si>
  <si>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</si>
  <si>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</si>
  <si>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</si>
  <si>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</si>
  <si>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</si>
  <si>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</si>
  <si>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</si>
  <si>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</si>
  <si>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</si>
  <si>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</si>
  <si>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</si>
  <si>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</si>
  <si>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</si>
  <si>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</si>
  <si>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</si>
  <si>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</si>
  <si>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</si>
  <si>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</si>
  <si>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</si>
  <si>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</si>
  <si>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</si>
  <si>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</si>
  <si>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</si>
  <si>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</si>
  <si>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</si>
  <si>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</si>
  <si>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</si>
  <si>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</si>
  <si>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</si>
  <si>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</si>
  <si>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</si>
  <si>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</si>
  <si>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</si>
  <si>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</si>
  <si>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</si>
  <si>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</si>
  <si>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</si>
  <si>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</si>
  <si>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</si>
  <si>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</si>
  <si>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</si>
  <si>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</si>
  <si>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</si>
  <si>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</si>
  <si>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</si>
  <si>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</si>
  <si>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</si>
  <si>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</si>
  <si>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</si>
  <si>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</si>
  <si>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</si>
  <si>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</si>
  <si>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</si>
  <si>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</si>
  <si>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</si>
  <si>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</si>
  <si>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</si>
  <si>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</si>
  <si>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</si>
  <si>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</si>
  <si>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</si>
  <si>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</si>
  <si>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</si>
  <si>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</si>
  <si>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</si>
  <si>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</si>
  <si>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</si>
  <si>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</si>
  <si>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</si>
  <si>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</si>
  <si>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</si>
  <si>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</si>
  <si>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</si>
  <si>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</si>
  <si>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</si>
  <si>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</si>
  <si>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</si>
  <si>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</si>
  <si>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</si>
  <si>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</si>
  <si>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</si>
  <si>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</si>
  <si>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</si>
  <si>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</si>
  <si>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</si>
  <si>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</si>
  <si>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</si>
  <si>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</si>
  <si>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</si>
  <si>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</si>
  <si>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</si>
  <si>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</si>
  <si>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</si>
  <si>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</si>
  <si>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</si>
  <si>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</si>
  <si>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</si>
  <si>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</si>
  <si>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</si>
  <si>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</si>
  <si>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</si>
  <si>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</si>
  <si>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</si>
  <si>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</si>
  <si>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</si>
  <si>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</si>
  <si>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</si>
  <si>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</si>
  <si>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</si>
  <si>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</si>
  <si>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</si>
  <si>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</si>
  <si>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</si>
  <si>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</si>
  <si>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</si>
  <si>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</si>
  <si>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</si>
  <si>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</si>
  <si>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</si>
  <si>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</si>
  <si>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</si>
  <si>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</si>
  <si>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</si>
  <si>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</si>
  <si>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</si>
  <si>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</si>
  <si>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</si>
  <si>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</si>
  <si>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</si>
  <si>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</si>
  <si>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</si>
  <si>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</si>
  <si>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</si>
  <si>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</si>
  <si>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</si>
  <si>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</si>
  <si>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</si>
  <si>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</si>
  <si>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</si>
  <si>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</si>
  <si>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</si>
  <si>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</si>
  <si>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</si>
  <si>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</si>
  <si>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</si>
  <si>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</si>
  <si>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</si>
  <si>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</si>
  <si>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</si>
  <si>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</si>
  <si>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</si>
  <si>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</si>
  <si>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</si>
  <si>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</si>
  <si>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</si>
  <si>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</si>
  <si>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</si>
  <si>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</si>
  <si>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</si>
  <si>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</si>
  <si>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</si>
  <si>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</si>
  <si>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</si>
  <si>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</si>
  <si>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</si>
  <si>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</si>
  <si>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</si>
  <si>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</si>
  <si>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</si>
  <si>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</si>
  <si>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</si>
  <si>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</si>
  <si>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</si>
  <si>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</si>
  <si>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</si>
  <si>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</si>
  <si>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</si>
  <si>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</si>
  <si>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</si>
  <si>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</si>
  <si>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</si>
  <si>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</si>
  <si>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</si>
  <si>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</si>
  <si>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</si>
  <si>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</si>
  <si>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</si>
  <si>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</si>
  <si>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</si>
  <si>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</si>
  <si>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</si>
  <si>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</si>
  <si>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</si>
  <si>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</si>
  <si>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</si>
  <si>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</si>
  <si>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</si>
  <si>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</si>
  <si>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</si>
  <si>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</si>
  <si>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</si>
  <si>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</si>
  <si>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</si>
  <si>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</si>
  <si>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</si>
  <si>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</si>
  <si>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</si>
  <si>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</si>
  <si>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</si>
  <si>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</si>
  <si>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</si>
  <si>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</si>
  <si>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</si>
  <si>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</si>
  <si>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</si>
  <si>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</si>
  <si>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</si>
  <si>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</si>
  <si>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</si>
  <si>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</si>
  <si>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</si>
  <si>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</si>
  <si>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</si>
  <si>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</si>
  <si>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</si>
  <si>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</si>
  <si>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</si>
  <si>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</si>
  <si>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</si>
  <si>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</si>
  <si>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</si>
  <si>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</si>
  <si>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</si>
  <si>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</si>
  <si>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</si>
  <si>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</si>
  <si>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</si>
  <si>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</si>
  <si>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</si>
  <si>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</si>
  <si>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</si>
  <si>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</si>
  <si>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</si>
  <si>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</si>
  <si>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</si>
  <si>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</si>
  <si>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</si>
  <si>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</si>
  <si>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</si>
  <si>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</si>
  <si>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</si>
  <si>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</si>
  <si>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</si>
  <si>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</si>
  <si>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</si>
  <si>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</si>
  <si>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</si>
  <si>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</si>
  <si>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</si>
  <si>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</si>
  <si>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</si>
  <si>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</si>
  <si>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</si>
  <si>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</si>
  <si>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</si>
  <si>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</si>
  <si>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</si>
  <si>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</si>
  <si>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</si>
  <si>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</si>
  <si>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</si>
  <si>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</si>
  <si>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</si>
  <si>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</si>
  <si>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</si>
  <si>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</si>
  <si>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</si>
  <si>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</si>
  <si>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</si>
  <si>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</si>
  <si>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</si>
  <si>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</si>
  <si>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</si>
  <si>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</si>
  <si>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</si>
  <si>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</si>
  <si>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</si>
  <si>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</si>
  <si>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</si>
  <si>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</si>
  <si>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</si>
  <si>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</si>
  <si>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</si>
  <si>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</si>
  <si>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</si>
  <si>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</si>
  <si>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</si>
  <si>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</si>
  <si>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</si>
  <si>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</si>
  <si>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</si>
  <si>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</si>
  <si>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</si>
  <si>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</si>
  <si>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</si>
  <si>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</si>
  <si>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</si>
  <si>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</si>
  <si>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</si>
  <si>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</si>
  <si>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</si>
  <si>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</si>
  <si>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</si>
  <si>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</si>
  <si>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</si>
  <si>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</si>
  <si>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</si>
  <si>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</si>
  <si>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</si>
  <si>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</si>
  <si>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</si>
  <si>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</si>
  <si>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</si>
  <si>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</si>
  <si>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</si>
  <si>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</si>
  <si>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</si>
  <si>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</si>
  <si>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</si>
  <si>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</si>
  <si>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</si>
  <si>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</si>
  <si>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</si>
  <si>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</si>
  <si>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</si>
  <si>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</si>
  <si>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</si>
  <si>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</si>
  <si>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</si>
  <si>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</si>
  <si>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</si>
  <si>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</si>
  <si>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</si>
  <si>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</si>
  <si>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</si>
  <si>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</si>
  <si>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</si>
  <si>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</si>
  <si>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</si>
  <si>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</si>
  <si>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</si>
  <si>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</si>
  <si>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</si>
  <si>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</si>
  <si>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</si>
  <si>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</si>
  <si>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</si>
  <si>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</si>
  <si>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</si>
  <si>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</si>
  <si>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</si>
  <si>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</si>
  <si>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</si>
  <si>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</si>
  <si>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</si>
  <si>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</si>
  <si>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</si>
  <si>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</si>
  <si>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</si>
  <si>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</si>
  <si>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</si>
  <si>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</si>
  <si>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</si>
  <si>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</si>
  <si>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</si>
  <si>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</si>
  <si>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</si>
  <si>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</si>
  <si>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</si>
  <si>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</si>
  <si>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</si>
  <si>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</si>
  <si>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</si>
  <si>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</si>
  <si>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</si>
  <si>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</si>
  <si>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</si>
  <si>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</si>
  <si>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</si>
  <si>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</si>
  <si>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</si>
  <si>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</si>
  <si>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</si>
  <si>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</si>
  <si>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</si>
  <si>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</si>
  <si>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</si>
  <si>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</si>
  <si>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</si>
  <si>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</si>
  <si>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</si>
  <si>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</si>
  <si>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</si>
  <si>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</si>
  <si>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</si>
  <si>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</si>
  <si>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</si>
  <si>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</si>
  <si>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</si>
  <si>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</si>
  <si>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</si>
  <si>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</si>
  <si>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</si>
  <si>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</si>
  <si>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</si>
  <si>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</si>
  <si>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</si>
  <si>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</si>
  <si>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</si>
  <si>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</si>
  <si>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</si>
  <si>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</si>
  <si>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</si>
  <si>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</si>
  <si>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</si>
  <si>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</si>
  <si>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</si>
  <si>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</si>
  <si>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</si>
  <si>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</si>
  <si>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</si>
  <si>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</si>
  <si>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</si>
  <si>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</si>
  <si>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</si>
  <si>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</si>
  <si>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</si>
  <si>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</si>
  <si>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</si>
  <si>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</si>
  <si>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</si>
  <si>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</si>
  <si>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</si>
  <si>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</si>
  <si>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</si>
  <si>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</si>
  <si>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</si>
  <si>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</si>
  <si>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</si>
  <si>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</si>
  <si>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</si>
  <si>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</si>
  <si>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</si>
  <si>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</si>
  <si>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</si>
  <si>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</si>
  <si>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</si>
  <si>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</si>
  <si>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</si>
  <si>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</si>
  <si>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</si>
  <si>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</si>
  <si>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</si>
  <si>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</si>
  <si>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</si>
  <si>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</si>
  <si>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</si>
  <si>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</si>
  <si>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</si>
  <si>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</si>
  <si>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</si>
  <si>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</si>
  <si>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</si>
  <si>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</si>
  <si>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</si>
  <si>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</si>
  <si>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</si>
  <si>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</si>
  <si>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</si>
  <si>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</si>
  <si>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</si>
  <si>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</si>
  <si>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</si>
  <si>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</si>
  <si>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</si>
  <si>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</si>
  <si>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</si>
  <si>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</si>
  <si>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</si>
  <si>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</si>
  <si>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</si>
  <si>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</si>
  <si>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</si>
  <si>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</si>
  <si>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</si>
  <si>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</si>
  <si>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</si>
  <si>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</si>
  <si>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</si>
  <si>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</si>
  <si>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</si>
  <si>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</si>
  <si>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</si>
  <si>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</si>
  <si>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</si>
  <si>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</si>
  <si>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</si>
  <si>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</si>
  <si>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</si>
  <si>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</si>
  <si>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</si>
  <si>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</si>
  <si>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</si>
  <si>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</si>
  <si>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</si>
  <si>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</si>
  <si>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</si>
  <si>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</si>
  <si>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</si>
  <si>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</si>
  <si>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</si>
  <si>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</si>
  <si>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</si>
  <si>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</si>
  <si>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</si>
  <si>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</si>
  <si>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</si>
  <si>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</si>
  <si>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</si>
  <si>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</si>
  <si>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</si>
  <si>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</si>
  <si>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</si>
  <si>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</si>
  <si>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</si>
  <si>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</si>
  <si>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</si>
  <si>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</si>
  <si>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</si>
  <si>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</si>
  <si>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</si>
  <si>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</si>
  <si>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</si>
  <si>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</si>
  <si>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</si>
  <si>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</si>
  <si>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</si>
  <si>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</si>
  <si>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</si>
  <si>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</si>
  <si>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</si>
  <si>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</si>
  <si>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</si>
  <si>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</si>
  <si>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</si>
  <si>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</si>
  <si>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</si>
  <si>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</si>
  <si>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</si>
  <si>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</si>
  <si>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</si>
  <si>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</si>
  <si>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</si>
  <si>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</si>
  <si>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</si>
  <si>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</si>
  <si>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</si>
  <si>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</si>
  <si>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</si>
  <si>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</si>
  <si>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</si>
  <si>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</si>
  <si>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</si>
  <si>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</si>
  <si>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</si>
  <si>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</si>
  <si>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</si>
  <si>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</si>
  <si>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</si>
  <si>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</si>
  <si>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</si>
  <si>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</si>
  <si>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</si>
  <si>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</si>
  <si>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</si>
  <si>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</si>
  <si>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</si>
  <si>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</si>
  <si>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</si>
  <si>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</si>
  <si>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</si>
  <si>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</si>
  <si>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</si>
  <si>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</si>
  <si>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</si>
  <si>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</si>
  <si>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</si>
  <si>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</si>
  <si>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</si>
  <si>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</si>
  <si>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</si>
  <si>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</si>
  <si>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</si>
  <si>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</si>
  <si>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</si>
  <si>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</si>
  <si>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</si>
  <si>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</si>
  <si>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</si>
  <si>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</si>
  <si>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</si>
  <si>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</si>
  <si>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</si>
  <si>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</si>
  <si>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</si>
  <si>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</si>
  <si>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</si>
  <si>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</si>
  <si>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</si>
  <si>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</si>
  <si>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</si>
  <si>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</si>
  <si>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</si>
  <si>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</si>
  <si>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</si>
  <si>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</si>
  <si>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</si>
  <si>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</si>
  <si>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</si>
  <si>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</si>
  <si>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</si>
  <si>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</si>
  <si>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</si>
  <si>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</si>
  <si>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</si>
  <si>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</si>
  <si>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</si>
  <si>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</si>
  <si>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</si>
  <si>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</si>
  <si>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</si>
  <si>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</si>
  <si>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</si>
  <si>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</si>
  <si>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</si>
  <si>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</si>
  <si>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</si>
  <si>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</si>
  <si>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</si>
  <si>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</si>
  <si>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</si>
  <si>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</si>
  <si>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</si>
  <si>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</si>
  <si>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</si>
  <si>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</si>
  <si>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</si>
  <si>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</si>
  <si>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</si>
  <si>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</si>
  <si>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</si>
  <si>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</si>
  <si>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</si>
  <si>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</si>
  <si>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</si>
  <si>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</si>
  <si>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</si>
  <si>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</si>
  <si>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</si>
  <si>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</si>
  <si>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</si>
  <si>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</si>
  <si>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</si>
  <si>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</si>
  <si>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</si>
  <si>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</si>
  <si>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</si>
  <si>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</si>
  <si>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</si>
  <si>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</si>
  <si>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</si>
  <si>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</si>
  <si>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</si>
  <si>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</si>
  <si>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</si>
  <si>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</si>
  <si>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</si>
  <si>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</si>
  <si>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</si>
  <si>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</si>
  <si>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</si>
  <si>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</si>
  <si>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</si>
  <si>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</si>
  <si>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</si>
  <si>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</si>
  <si>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</si>
  <si>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</si>
  <si>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</si>
  <si>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</si>
  <si>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</si>
  <si>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</si>
  <si>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</si>
  <si>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</si>
  <si>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</si>
  <si>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</si>
  <si>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</si>
  <si>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</si>
  <si>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</si>
  <si>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</si>
  <si>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</si>
  <si>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</si>
  <si>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</si>
  <si>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</si>
  <si>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</si>
  <si>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</si>
  <si>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</si>
  <si>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</si>
  <si>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</si>
  <si>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</si>
  <si>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</si>
  <si>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</si>
  <si>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</si>
  <si>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</si>
  <si>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</si>
  <si>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</si>
  <si>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</si>
  <si>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</si>
  <si>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</si>
  <si>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</si>
  <si>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</si>
  <si>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</si>
  <si>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</si>
  <si>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</si>
  <si>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</si>
  <si>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</si>
  <si>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</si>
  <si>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</si>
  <si>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</si>
  <si>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</si>
  <si>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</si>
  <si>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</si>
  <si>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</si>
  <si>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</si>
  <si>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</si>
  <si>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</si>
  <si>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</si>
  <si>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</si>
  <si>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</si>
  <si>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</si>
  <si>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</si>
  <si>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</si>
  <si>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</si>
  <si>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</si>
  <si>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</si>
  <si>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</si>
  <si>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</si>
  <si>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</si>
  <si>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</si>
  <si>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</si>
  <si>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</si>
  <si>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</si>
  <si>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</si>
  <si>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</si>
  <si>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</si>
  <si>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</si>
  <si>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</si>
  <si>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</si>
  <si>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</si>
  <si>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</si>
  <si>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</si>
  <si>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</si>
  <si>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</si>
  <si>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</si>
  <si>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</si>
  <si>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</si>
  <si>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</si>
  <si>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</si>
  <si>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</si>
  <si>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</si>
  <si>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</si>
  <si>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</si>
  <si>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</si>
  <si>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</si>
  <si>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</si>
  <si>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</si>
  <si>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</si>
  <si>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</si>
  <si>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</si>
  <si>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</si>
  <si>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</si>
  <si>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</si>
  <si>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</si>
  <si>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</si>
  <si>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</si>
  <si>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</si>
  <si>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</si>
  <si>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</si>
  <si>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</si>
  <si>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</si>
  <si>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</si>
  <si>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</si>
  <si>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</si>
  <si>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</si>
  <si>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</si>
  <si>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</si>
  <si>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</si>
  <si>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</si>
  <si>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</si>
  <si>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</si>
  <si>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</si>
  <si>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</si>
  <si>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</si>
  <si>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</si>
  <si>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</si>
  <si>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</si>
  <si>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</si>
  <si>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</si>
  <si>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</si>
  <si>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</si>
  <si>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</si>
  <si>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</si>
  <si>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</si>
  <si>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</si>
  <si>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</si>
  <si>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</si>
  <si>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</si>
  <si>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</si>
  <si>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</si>
  <si>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</si>
  <si>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</si>
  <si>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</si>
  <si>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</si>
  <si>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</si>
  <si>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</si>
  <si>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</si>
  <si>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</si>
  <si>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</si>
  <si>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</si>
  <si>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</si>
  <si>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</si>
  <si>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</si>
  <si>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</si>
  <si>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</si>
  <si>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</si>
  <si>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</si>
  <si>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</si>
  <si>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</si>
  <si>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</si>
  <si>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</si>
  <si>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</si>
  <si>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</si>
  <si>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</si>
  <si>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</si>
  <si>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</si>
  <si>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</si>
  <si>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</si>
  <si>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</si>
  <si>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</si>
  <si>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</si>
  <si>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</si>
  <si>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</si>
  <si>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</si>
  <si>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</si>
  <si>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</si>
  <si>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</si>
  <si>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</si>
  <si>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</si>
  <si>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</si>
  <si>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</si>
  <si>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</si>
  <si>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</si>
  <si>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</si>
  <si>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</si>
  <si>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</si>
  <si>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</si>
  <si>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</si>
  <si>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</si>
  <si>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</si>
  <si>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</si>
  <si>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</si>
  <si>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</si>
  <si>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</si>
  <si>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</si>
  <si>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</si>
  <si>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</si>
  <si>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</si>
  <si>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</si>
  <si>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</si>
  <si>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</si>
  <si>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</si>
  <si>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</si>
  <si>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</si>
  <si>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</si>
  <si>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</si>
  <si>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</si>
  <si>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</si>
  <si>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</si>
  <si>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</si>
  <si>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</si>
  <si>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</si>
  <si>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</si>
  <si>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</si>
  <si>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</si>
  <si>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</si>
  <si>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</si>
  <si>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</si>
  <si>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</si>
  <si>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</si>
  <si>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</si>
  <si>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</si>
  <si>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</si>
  <si>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</si>
  <si>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</si>
  <si>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</si>
  <si>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</si>
  <si>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</si>
  <si>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</si>
  <si>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</si>
  <si>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</si>
  <si>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</si>
  <si>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</si>
  <si>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</si>
  <si>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</si>
  <si>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</si>
  <si>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</si>
  <si>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</si>
  <si>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</si>
  <si>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</si>
  <si>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</si>
  <si>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</si>
  <si>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</si>
  <si>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</si>
  <si>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</si>
  <si>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</si>
  <si>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</si>
  <si>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</si>
  <si>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</si>
  <si>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</si>
  <si>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</si>
  <si>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</si>
  <si>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</si>
  <si>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</si>
  <si>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</si>
  <si>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</si>
  <si>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</si>
  <si>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</si>
  <si>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</si>
  <si>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</si>
  <si>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</si>
  <si>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</si>
  <si>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</si>
  <si>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</si>
  <si>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</si>
  <si>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</si>
  <si>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</si>
  <si>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</si>
  <si>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</si>
  <si>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</si>
  <si>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</si>
  <si>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</si>
  <si>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</si>
  <si>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</si>
  <si>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</si>
  <si>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</si>
  <si>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</si>
  <si>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</si>
  <si>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</si>
  <si>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</si>
  <si>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</si>
  <si>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</si>
  <si>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</si>
  <si>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</si>
  <si>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</si>
  <si>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</si>
  <si>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</si>
  <si>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</si>
  <si>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</si>
  <si>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</si>
  <si>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</si>
  <si>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</si>
  <si>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</si>
  <si>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</si>
  <si>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</si>
  <si>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</si>
  <si>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</si>
  <si>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</si>
  <si>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</si>
  <si>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</si>
  <si>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</si>
  <si>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</si>
  <si>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</si>
  <si>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</si>
  <si>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</si>
  <si>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</si>
  <si>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</si>
  <si>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</si>
  <si>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</si>
  <si>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previsão de faixa após C63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</si>
  <si>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</si>
  <si>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</si>
  <si>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</si>
  <si>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</si>
  <si>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</si>
  <si>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</si>
  <si>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</si>
  <si>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</si>
  <si>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TP pronto 10h46 / Sem oportunidade de faixa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</si>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</sst>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4" activePane="topRight" state="frozen"/>
      <selection pane="topRight" activeCell="M48" sqref="M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 t="s">
        <v>1046</v>
      </c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1</v>
      </c>
      <c r="BI21" s="17"/>
      <c r="BJ21" s="17" t="s">
        <v>1051</v>
      </c>
      <c r="BK21" s="18" t="s">
        <v>1051</v>
      </c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1055</v>
      </c>
      <c r="BL22" s="16"/>
      <c r="BM22" s="130" t="s">
        <v>426</v>
      </c>
      <c r="BN22" s="130" t="s">
        <v>426</v>
      </c>
      <c r="BO22" s="130" t="s">
        <v>426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1056</v>
      </c>
      <c r="W23" s="151" t="s">
        <v>1057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1056</v>
      </c>
      <c r="BG23" s="16"/>
      <c r="BH23" s="17">
        <v>0</v>
      </c>
      <c r="BI23" s="17"/>
      <c r="BJ23" s="17" t="s">
        <v>1058</v>
      </c>
      <c r="BK23" s="18" t="s">
        <v>1058</v>
      </c>
      <c r="BL23" s="16"/>
      <c r="BM23" s="130" t="s">
        <v>405</v>
      </c>
      <c r="BN23" s="130" t="s">
        <v>430</v>
      </c>
      <c r="BO23" s="130" t="s">
        <v>492</v>
      </c>
      <c r="BP23" s="18" t="s">
        <v>1058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1059</v>
      </c>
      <c r="W26" s="151" t="s">
        <v>1060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1059</v>
      </c>
      <c r="BG26" s="16"/>
      <c r="BH26" s="17">
        <v>0</v>
      </c>
      <c r="BI26" s="17"/>
      <c r="BJ26" s="17" t="s">
        <v>1061</v>
      </c>
      <c r="BK26" s="18" t="s">
        <v>1062</v>
      </c>
      <c r="BL26" s="16"/>
      <c r="BM26" s="130" t="s">
        <v>426</v>
      </c>
      <c r="BN26" s="130" t="s">
        <v>426</v>
      </c>
      <c r="BO26" s="130" t="s">
        <v>426</v>
      </c>
      <c r="BP26" s="18" t="s">
        <v>1062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1063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1075</v>
      </c>
      <c r="BL35" s="16"/>
      <c r="BM35" s="130" t="s">
        <v>426</v>
      </c>
      <c r="BN35" s="130" t="s">
        <v>426</v>
      </c>
      <c r="BO35" s="130" t="s">
        <v>426</v>
      </c>
      <c r="BP35" s="18" t="s">
        <v>1075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1076</v>
      </c>
      <c r="W36" s="151" t="s">
        <v>1077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1076</v>
      </c>
      <c r="BG36" s="16"/>
      <c r="BH36" s="17">
        <v>2</v>
      </c>
      <c r="BI36" s="17"/>
      <c r="BJ36" s="17" t="s">
        <v>1078</v>
      </c>
      <c r="BK36" s="18" t="s">
        <v>1078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1079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1076</v>
      </c>
      <c r="W37" s="151" t="s">
        <v>1077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1076</v>
      </c>
      <c r="BG37" s="16"/>
      <c r="BH37" s="17">
        <v>2</v>
      </c>
      <c r="BI37" s="17"/>
      <c r="BJ37" s="17" t="s">
        <v>1080</v>
      </c>
      <c r="BK37" s="18" t="s">
        <v>1080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1076</v>
      </c>
      <c r="W38" s="151" t="s">
        <v>1081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1076</v>
      </c>
      <c r="BG38" s="16"/>
      <c r="BH38" s="17"/>
      <c r="BI38" s="17"/>
      <c r="BJ38" s="17" t="s">
        <v>1054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1076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1076</v>
      </c>
      <c r="BG39" s="16"/>
      <c r="BH39" s="17">
        <v>0</v>
      </c>
      <c r="BI39" s="17"/>
      <c r="BJ39" s="17" t="s">
        <v>1082</v>
      </c>
      <c r="BK39" s="18" t="s">
        <v>1082</v>
      </c>
      <c r="BL39" s="16"/>
      <c r="BM39" s="130" t="s">
        <v>426</v>
      </c>
      <c r="BN39" s="130" t="s">
        <v>426</v>
      </c>
      <c r="BO39" s="130" t="s">
        <v>426</v>
      </c>
      <c r="BP39" s="18" t="s">
        <v>1082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1084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1084</v>
      </c>
      <c r="BG40" s="16"/>
      <c r="BH40" s="17">
        <v>3</v>
      </c>
      <c r="BI40" s="17"/>
      <c r="BJ40" s="17" t="s">
        <v>1085</v>
      </c>
      <c r="BK40" s="18" t="s">
        <v>1086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1087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1088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82.5</v>
      </c>
      <c r="L48" s="105">
        <v>87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82.5</v>
      </c>
      <c r="AQ48" s="105">
        <f>BS_CONTROLE[[#This Row],[KM - Inicio]]</f>
        <v>82.5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1089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1076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1076</v>
      </c>
      <c r="W56" s="151" t="s">
        <v>1091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1076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1059</v>
      </c>
      <c r="W59" s="151" t="s">
        <v>1060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CLEBISON (TP-728)46056</v>
      </c>
      <c r="B62" s="102">
        <v>46056</v>
      </c>
      <c r="C62" s="135">
        <f>IF(BS_CONTROLE[[#This Row],[DATA]]="","",WEEKNUM(BS_CONTROLE[[#This Row],[DATA]]))</f>
        <v>6</v>
      </c>
      <c r="D62" s="104" t="s">
        <v>839</v>
      </c>
      <c r="E62" s="159">
        <v>56</v>
      </c>
      <c r="F62" s="126" t="s">
        <v>750</v>
      </c>
      <c r="G62" s="142" t="str">
        <f>IF(D62="","*",VLOOKUP(F62,BS_ATIVIDADE[],3,FALSE))</f>
        <v>SOLDA</v>
      </c>
      <c r="H62" s="106" t="s">
        <v>568</v>
      </c>
      <c r="I62" s="106" t="s">
        <v>568</v>
      </c>
      <c r="J62" s="105">
        <v>55</v>
      </c>
      <c r="K62" s="105">
        <v>102.55500000000001</v>
      </c>
      <c r="L62" s="105">
        <v>102.928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2" s="106">
        <v>0.375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ZKW-ZLU</v>
      </c>
      <c r="AN62" s="105">
        <f>IF(BS_CONTROLE[[#This Row],[SB]]=0, "-", BS_CONTROLE[[#This Row],[SB]])</f>
        <v>1031022</v>
      </c>
      <c r="AO62" s="105">
        <f>IF(BS_CONTROLE[[#This Row],[SUB]]=0, "-", BS_CONTROLE[[#This Row],[SUB]])</f>
        <v>55</v>
      </c>
      <c r="AP62" s="105">
        <f>BS_CONTROLE[[#This Row],[KM - Inicio]]</f>
        <v>102.55500000000001</v>
      </c>
      <c r="AQ62" s="105">
        <f>BS_CONTROLE[[#This Row],[KM - Inicio]]</f>
        <v>102.55500000000001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ISMAEL(TP-726)46056</v>
      </c>
      <c r="B63" s="102">
        <v>46056</v>
      </c>
      <c r="C63" s="135">
        <f>IF(BS_CONTROLE[[#This Row],[DATA]]="","",WEEKNUM(BS_CONTROLE[[#This Row],[DATA]]))</f>
        <v>6</v>
      </c>
      <c r="D63" s="104" t="s">
        <v>867</v>
      </c>
      <c r="E63" s="159">
        <v>57</v>
      </c>
      <c r="F63" s="126" t="s">
        <v>750</v>
      </c>
      <c r="G63" s="142" t="str">
        <f>IF(D63="","*",VLOOKUP(F63,BS_ATIVIDADE[],3,FALSE))</f>
        <v>SOLDA</v>
      </c>
      <c r="H63" s="106" t="s">
        <v>568</v>
      </c>
      <c r="I63" s="106" t="s">
        <v>568</v>
      </c>
      <c r="J63" s="105">
        <v>55</v>
      </c>
      <c r="K63" s="105">
        <v>102.55500000000001</v>
      </c>
      <c r="L63" s="105">
        <v>102.928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3" s="106">
        <v>0.375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ZKW-ZLU</v>
      </c>
      <c r="AN63" s="105">
        <f>IF(BS_CONTROLE[[#This Row],[SB]]=0, "-", BS_CONTROLE[[#This Row],[SB]])</f>
        <v>1031022</v>
      </c>
      <c r="AO63" s="105">
        <f>IF(BS_CONTROLE[[#This Row],[SUB]]=0, "-", BS_CONTROLE[[#This Row],[SUB]])</f>
        <v>55</v>
      </c>
      <c r="AP63" s="105">
        <f>BS_CONTROLE[[#This Row],[KM - Inicio]]</f>
        <v>102.55500000000001</v>
      </c>
      <c r="AQ63" s="105">
        <f>BS_CONTROLE[[#This Row],[KM - Inicio]]</f>
        <v>102.55500000000001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CAIQUE (TMA-677)46056</v>
      </c>
      <c r="B64" s="102">
        <v>46056</v>
      </c>
      <c r="C64" s="135">
        <f>IF(BS_CONTROLE[[#This Row],[DATA]]="","",WEEKNUM(BS_CONTROLE[[#This Row],[DATA]]))</f>
        <v>6</v>
      </c>
      <c r="D64" s="104" t="s">
        <v>834</v>
      </c>
      <c r="E64" s="159">
        <v>57</v>
      </c>
      <c r="F64" s="126" t="s">
        <v>701</v>
      </c>
      <c r="G64" s="142" t="str">
        <f>IF(D64="","*",VLOOKUP(F64,BS_ATIVIDADE[],3,FALSE))</f>
        <v>MODERNIZAÇÃO</v>
      </c>
      <c r="H64" s="106" t="s">
        <v>568</v>
      </c>
      <c r="I64" s="106" t="s">
        <v>568</v>
      </c>
      <c r="J64" s="105">
        <v>48</v>
      </c>
      <c r="K64" s="105">
        <v>123.363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123.363</v>
      </c>
      <c r="AQ64" s="105">
        <f>BS_CONTROLE[[#This Row],[KM - Inicio]]</f>
        <v>123.363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WALTER (TP-810)46056</v>
      </c>
      <c r="B65" s="102">
        <v>46056</v>
      </c>
      <c r="C65" s="135">
        <f>IF(BS_CONTROLE[[#This Row],[DATA]]="","",WEEKNUM(BS_CONTROLE[[#This Row],[DATA]]))</f>
        <v>6</v>
      </c>
      <c r="D65" s="104" t="s">
        <v>920</v>
      </c>
      <c r="E65" s="159">
        <v>58</v>
      </c>
      <c r="F65" s="126" t="s">
        <v>701</v>
      </c>
      <c r="G65" s="142" t="str">
        <f>IF(D65="","*",VLOOKUP(F65,BS_ATIVIDADE[],3,FALSE))</f>
        <v>MODERNIZAÇÃO</v>
      </c>
      <c r="H65" s="106"/>
      <c r="I65" s="106"/>
      <c r="J65" s="105">
        <v>48</v>
      </c>
      <c r="K65" s="105">
        <v>123.465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" s="105" t="s">
        <v>1074</v>
      </c>
      <c r="W65" s="151" t="s">
        <v>1030</v>
      </c>
      <c r="X65" s="104" t="s">
        <v>396</v>
      </c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MODERNIZAÇÃO - SOLDA</v>
      </c>
      <c r="AJ65" s="9" t="str">
        <f>IF(BS_CONTROLE[[#This Row],[Atividade]]=0, "-", BS_CONTROLE[[#This Row],[Atividade]])</f>
        <v>MODERNIZAÇÃO - SOLDA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ZWI-ZYQ</v>
      </c>
      <c r="AN65" s="105">
        <f>IF(BS_CONTROLE[[#This Row],[SB]]=0, "-", BS_CONTROLE[[#This Row],[SB]])</f>
        <v>1241231</v>
      </c>
      <c r="AO65" s="105">
        <f>IF(BS_CONTROLE[[#This Row],[SUB]]=0, "-", BS_CONTROLE[[#This Row],[SUB]])</f>
        <v>48</v>
      </c>
      <c r="AP65" s="105">
        <f>BS_CONTROLE[[#This Row],[KM - Inicio]]</f>
        <v>123.465</v>
      </c>
      <c r="AQ65" s="105">
        <f>BS_CONTROLE[[#This Row],[KM - Inicio]]</f>
        <v>123.465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1092</v>
      </c>
      <c r="I66" s="106" t="s">
        <v>1092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1093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</v>
      </c>
      <c r="B70" s="102"/>
      <c r="C70" s="135" t="str">
        <f>IF(BS_CONTROLE[[#This Row],[DATA]]="","",WEEKNUM(BS_CONTROLE[[#This Row],[DATA]]))</f>
        <v/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1076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V85</v>
      </c>
      <c r="B71" s="102"/>
      <c r="C71" s="135" t="str">
        <f>IF(BS_CONTROLE[[#This Row],[DATA]]="","",WEEKNUM(BS_CONTROLE[[#This Row],[DATA]]))</f>
        <v/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1094</v>
      </c>
      <c r="I71" s="106" t="s">
        <v>1094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1095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1096</v>
      </c>
      <c r="C4" s="160" t="s">
        <v>1097</v>
      </c>
      <c r="D4" s="160" t="s">
        <v>1098</v>
      </c>
      <c r="E4" s="160" t="s">
        <v>1099</v>
      </c>
      <c r="F4" s="160" t="s">
        <v>4</v>
      </c>
      <c r="G4" s="160" t="s">
        <v>1100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1101</v>
      </c>
      <c r="C6" s="161">
        <v>407867</v>
      </c>
      <c r="D6" s="161" t="s">
        <v>1102</v>
      </c>
      <c r="E6" s="161" t="s">
        <v>799</v>
      </c>
      <c r="F6" s="161" t="s">
        <v>1103</v>
      </c>
      <c r="G6" s="162"/>
    </row>
    <row r="7" spans="2:7">
      <c r="B7" s="161" t="s">
        <v>1104</v>
      </c>
      <c r="C7" s="161">
        <v>293644</v>
      </c>
      <c r="D7" s="161" t="s">
        <v>1105</v>
      </c>
      <c r="E7" s="161" t="s">
        <v>799</v>
      </c>
      <c r="F7" s="161" t="s">
        <v>1103</v>
      </c>
      <c r="G7" s="162"/>
    </row>
    <row r="8" spans="2:7">
      <c r="B8" s="161" t="s">
        <v>1106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1107</v>
      </c>
      <c r="C9" s="161">
        <v>256790</v>
      </c>
      <c r="D9" s="161" t="s">
        <v>1108</v>
      </c>
      <c r="E9" s="161" t="s">
        <v>800</v>
      </c>
      <c r="F9" s="161" t="s">
        <v>1109</v>
      </c>
      <c r="G9" s="162">
        <v>46357</v>
      </c>
    </row>
    <row r="10" spans="2:7">
      <c r="B10" s="161" t="s">
        <v>1110</v>
      </c>
      <c r="C10" s="161">
        <v>265193</v>
      </c>
      <c r="D10" s="161" t="s">
        <v>1111</v>
      </c>
      <c r="E10" s="161" t="s">
        <v>801</v>
      </c>
      <c r="F10" s="161" t="s">
        <v>1112</v>
      </c>
      <c r="G10" s="161" t="s">
        <v>1113</v>
      </c>
    </row>
    <row r="11" spans="2:7">
      <c r="B11" s="161" t="s">
        <v>1114</v>
      </c>
      <c r="C11" s="161">
        <v>293716</v>
      </c>
      <c r="D11" s="161" t="s">
        <v>1115</v>
      </c>
      <c r="E11" s="161" t="s">
        <v>801</v>
      </c>
      <c r="F11" s="161" t="s">
        <v>1112</v>
      </c>
      <c r="G11" s="162">
        <v>46204</v>
      </c>
    </row>
    <row r="12" spans="2:7">
      <c r="B12" s="161" t="s">
        <v>1116</v>
      </c>
      <c r="C12" s="161">
        <v>257258</v>
      </c>
      <c r="D12" s="161" t="s">
        <v>1117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1118</v>
      </c>
      <c r="C13" s="161">
        <v>371147</v>
      </c>
      <c r="D13" s="161" t="s">
        <v>1119</v>
      </c>
      <c r="E13" s="161" t="s">
        <v>802</v>
      </c>
      <c r="F13" s="161" t="s">
        <v>128</v>
      </c>
      <c r="G13" s="161" t="s">
        <v>1113</v>
      </c>
    </row>
    <row r="14" spans="2:7">
      <c r="B14" s="161" t="s">
        <v>1120</v>
      </c>
      <c r="C14" s="161">
        <v>259230</v>
      </c>
      <c r="D14" s="161" t="s">
        <v>1121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1122</v>
      </c>
      <c r="C15" s="161">
        <v>370705</v>
      </c>
      <c r="D15" s="161"/>
      <c r="E15" s="161" t="s">
        <v>802</v>
      </c>
      <c r="F15" s="161" t="s">
        <v>128</v>
      </c>
      <c r="G15" s="161" t="s">
        <v>1113</v>
      </c>
    </row>
    <row r="16" spans="2:7">
      <c r="B16" s="161" t="s">
        <v>1123</v>
      </c>
      <c r="C16" s="161">
        <v>258542</v>
      </c>
      <c r="D16" s="161" t="s">
        <v>1124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1125</v>
      </c>
      <c r="C17" s="161">
        <v>257050</v>
      </c>
      <c r="D17" s="161" t="s">
        <v>1126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1127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1128</v>
      </c>
      <c r="D4" s="163" t="s">
        <v>1129</v>
      </c>
      <c r="E4" s="163" t="s">
        <v>1130</v>
      </c>
      <c r="F4" s="160" t="s">
        <v>1131</v>
      </c>
      <c r="G4" s="163" t="s">
        <v>1132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1133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1134</v>
      </c>
      <c r="G7" s="167" t="s">
        <v>1135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1133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1133</v>
      </c>
      <c r="G9" s="167" t="s">
        <v>1136</v>
      </c>
    </row>
    <row r="10" spans="2:7" ht="19.5" customHeight="1">
      <c r="B10" s="167" t="s">
        <v>1137</v>
      </c>
      <c r="C10" s="167">
        <v>9038</v>
      </c>
      <c r="D10" s="168">
        <v>46049</v>
      </c>
      <c r="E10" s="167">
        <v>15098</v>
      </c>
      <c r="F10" s="169" t="s">
        <v>1138</v>
      </c>
      <c r="G10" s="167" t="s">
        <v>1139</v>
      </c>
    </row>
    <row r="11" spans="2:7" ht="19.5" customHeight="1">
      <c r="B11" s="167" t="s">
        <v>719</v>
      </c>
      <c r="C11" s="167" t="s">
        <v>1140</v>
      </c>
      <c r="D11" s="168">
        <v>46048</v>
      </c>
      <c r="E11" s="167">
        <v>11300</v>
      </c>
      <c r="F11" s="169" t="s">
        <v>1141</v>
      </c>
      <c r="G11" s="167" t="s">
        <v>1142</v>
      </c>
    </row>
    <row r="12" spans="2:7" ht="19.5" customHeight="1">
      <c r="B12" s="167" t="s">
        <v>719</v>
      </c>
      <c r="C12" s="167" t="s">
        <v>1143</v>
      </c>
      <c r="D12" s="168">
        <v>46048</v>
      </c>
      <c r="E12" s="167">
        <v>13300</v>
      </c>
      <c r="F12" s="169" t="s">
        <v>1141</v>
      </c>
      <c r="G12" s="167" t="s">
        <v>1144</v>
      </c>
    </row>
    <row r="13" spans="2:7" ht="19.5" customHeight="1">
      <c r="B13" s="167" t="s">
        <v>719</v>
      </c>
      <c r="C13" s="167" t="s">
        <v>1145</v>
      </c>
      <c r="D13" s="168">
        <v>46048</v>
      </c>
      <c r="E13" s="167">
        <v>10500</v>
      </c>
      <c r="F13" s="169" t="s">
        <v>1141</v>
      </c>
      <c r="G13" s="167"/>
    </row>
    <row r="14" spans="2:7" ht="19.5" customHeight="1">
      <c r="B14" s="167" t="s">
        <v>719</v>
      </c>
      <c r="C14" s="167" t="s">
        <v>1146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1147</v>
      </c>
      <c r="D5" s="218"/>
      <c r="E5" s="218"/>
      <c r="F5" s="218"/>
      <c r="G5" s="218"/>
      <c r="H5" s="218"/>
      <c r="I5" s="218"/>
      <c r="J5" s="219"/>
      <c r="K5" s="220" t="s">
        <v>1148</v>
      </c>
      <c r="L5" s="221"/>
      <c r="M5" s="221"/>
      <c r="N5" s="221"/>
      <c r="O5" s="222" t="s">
        <v>1149</v>
      </c>
      <c r="P5" s="223"/>
    </row>
    <row r="6" spans="1:16" s="74" customFormat="1" ht="15" customHeight="1">
      <c r="A6" s="66" t="s">
        <v>1150</v>
      </c>
      <c r="B6" s="75" t="s">
        <v>1151</v>
      </c>
      <c r="C6" s="76" t="s">
        <v>967</v>
      </c>
      <c r="D6" s="77" t="s">
        <v>968</v>
      </c>
      <c r="E6" s="76" t="s">
        <v>1152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1153</v>
      </c>
      <c r="M6" s="80" t="s">
        <v>586</v>
      </c>
      <c r="N6" s="81" t="s">
        <v>962</v>
      </c>
      <c r="O6" s="158" t="s">
        <v>1005</v>
      </c>
      <c r="P6" s="133" t="s">
        <v>1154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TP pronto 10h46 / previsão de faixa após C63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82.5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82.5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*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CLEBISON (TP-728)</v>
      </c>
      <c r="F62" s="83" t="str">
        <f>IF(SP_SUL!H62="","*",SP_SUL!H62)</f>
        <v>-</v>
      </c>
      <c r="G62" s="83" t="str">
        <f>IF(SP_SUL!M62="","*",SP_SUL!M62)</f>
        <v>ZKW-ZLU</v>
      </c>
      <c r="H62" s="116">
        <f>IF(SP_SUL!K62="","*",SP_SUL!K62)</f>
        <v>102.55500000000001</v>
      </c>
      <c r="I62" s="113">
        <f>IF(SP_SUL!O62="","*",SP_SUL!O62)</f>
        <v>0.375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ZKW-ZLU</v>
      </c>
      <c r="M62" s="83">
        <f>IF(SP_SUL!AP62="","*",SP_SUL!AP62)</f>
        <v>102.55500000000001</v>
      </c>
      <c r="N62" s="83" t="str">
        <f>IF(SP_SUL!AM62="","*",SP_SUL!AM62)</f>
        <v>ZKW-ZLU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ISMAEL(TP-726)</v>
      </c>
      <c r="F63" s="83" t="str">
        <f>IF(SP_SUL!H63="","*",SP_SUL!H63)</f>
        <v>-</v>
      </c>
      <c r="G63" s="83" t="str">
        <f>IF(SP_SUL!M63="","*",SP_SUL!M63)</f>
        <v>ZKW-ZLU</v>
      </c>
      <c r="H63" s="116">
        <f>IF(SP_SUL!K63="","*",SP_SUL!K63)</f>
        <v>102.55500000000001</v>
      </c>
      <c r="I63" s="113">
        <f>IF(SP_SUL!O63="","*",SP_SUL!O63)</f>
        <v>0.375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ZKW-ZLU</v>
      </c>
      <c r="M63" s="83">
        <f>IF(SP_SUL!AP63="","*",SP_SUL!AP63)</f>
        <v>102.55500000000001</v>
      </c>
      <c r="N63" s="83" t="str">
        <f>IF(SP_SUL!AM63="","*",SP_SUL!AM63)</f>
        <v>ZKW-ZLU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CAIQUE (TMA-677)</v>
      </c>
      <c r="F64" s="83" t="str">
        <f>IF(SP_SUL!H64="","*",SP_SUL!H64)</f>
        <v>-</v>
      </c>
      <c r="G64" s="83" t="str">
        <f>IF(SP_SUL!M64="","*",SP_SUL!M64)</f>
        <v>ZWI-ZYQ</v>
      </c>
      <c r="H64" s="116">
        <f>IF(SP_SUL!K64="","*",SP_SUL!K64)</f>
        <v>123.363</v>
      </c>
      <c r="I64" s="113">
        <f>IF(SP_SUL!O64="","*",SP_SUL!O64)</f>
        <v>0.35416666666666669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ZWI-ZYQ</v>
      </c>
      <c r="M64" s="83">
        <f>IF(SP_SUL!AP64="","*",SP_SUL!AP64)</f>
        <v>123.363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WALTER (TP-810)</v>
      </c>
      <c r="F65" s="83" t="str">
        <f>IF(SP_SUL!H65="","*",SP_SUL!H65)</f>
        <v>*</v>
      </c>
      <c r="G65" s="83" t="str">
        <f>IF(SP_SUL!M65="","*",SP_SUL!M65)</f>
        <v>ZWI-ZYQ</v>
      </c>
      <c r="H65" s="116">
        <f>IF(SP_SUL!K65="","*",SP_SUL!K65)</f>
        <v>123.465</v>
      </c>
      <c r="I65" s="113">
        <f>IF(SP_SUL!O65="","*",SP_SUL!O65)</f>
        <v>0.35416666666666669</v>
      </c>
      <c r="J65" s="113">
        <f>IF(SP_SUL!P65="","*",SP_SUL!P65)</f>
        <v>6.25E-2</v>
      </c>
      <c r="K65" s="83">
        <f>IF(SP_SUL!AK65="","*",SP_SUL!AK65)</f>
        <v>0</v>
      </c>
      <c r="L65" s="83" t="str">
        <f>IF(SP_SUL!AM65="","*",SP_SUL!AM65)</f>
        <v>ZWI-ZYQ</v>
      </c>
      <c r="M65" s="83">
        <f>IF(SP_SUL!AP65="","*",SP_SUL!AP65)</f>
        <v>123.465</v>
      </c>
      <c r="N65" s="83" t="str">
        <f>IF(SP_SUL!AM65="","*",SP_SUL!AM65)</f>
        <v>ZWI-ZYQ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1155</v>
      </c>
      <c r="V1" s="216"/>
      <c r="W1" s="216"/>
    </row>
    <row r="2" spans="1:23" ht="15" customHeight="1">
      <c r="A2" s="87" t="s">
        <v>1156</v>
      </c>
      <c r="B2" s="87" t="s">
        <v>1151</v>
      </c>
      <c r="C2" s="87" t="s">
        <v>386</v>
      </c>
      <c r="D2" s="88" t="s">
        <v>967</v>
      </c>
      <c r="E2" s="88" t="s">
        <v>4</v>
      </c>
      <c r="F2" s="88" t="s">
        <v>1150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1157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82.5</v>
      </c>
      <c r="O45" s="144">
        <f>IF(SP_SUL!L48="","*",SP_SUL!L48)</f>
        <v>87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CLEBISON (TP-728)</v>
      </c>
      <c r="H58" s="145" t="str">
        <f>IF(SP_SUL!F62="","*",SP_SUL!F62)</f>
        <v>PDM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ZKW-ZLU</v>
      </c>
      <c r="L58" s="139">
        <f>IF(SP_SUL!N62="","*",SP_SUL!N62)</f>
        <v>1031022</v>
      </c>
      <c r="M58" s="140">
        <f>IF(SP_SUL!J62="","*",SP_SUL!J62)</f>
        <v>55</v>
      </c>
      <c r="N58" s="144">
        <f>IF(SP_SUL!K62="","*",SP_SUL!K62)</f>
        <v>102.55500000000001</v>
      </c>
      <c r="O58" s="144">
        <f>IF(SP_SUL!L62="","*",SP_SUL!L62)</f>
        <v>102.928</v>
      </c>
      <c r="P58" s="143">
        <f>IF(SP_SUL!O62="","*",SP_SUL!O62)</f>
        <v>0.375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ISMAEL(TP-726)</v>
      </c>
      <c r="H59" s="145" t="str">
        <f>IF(SP_SUL!F63="","*",SP_SUL!F63)</f>
        <v>PDM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ZKW-ZLU</v>
      </c>
      <c r="L59" s="139">
        <f>IF(SP_SUL!N63="","*",SP_SUL!N63)</f>
        <v>1031022</v>
      </c>
      <c r="M59" s="140">
        <f>IF(SP_SUL!J63="","*",SP_SUL!J63)</f>
        <v>55</v>
      </c>
      <c r="N59" s="144">
        <f>IF(SP_SUL!K63="","*",SP_SUL!K63)</f>
        <v>102.55500000000001</v>
      </c>
      <c r="O59" s="144">
        <f>IF(SP_SUL!L63="","*",SP_SUL!L63)</f>
        <v>102.928</v>
      </c>
      <c r="P59" s="143">
        <f>IF(SP_SUL!O63="","*",SP_SUL!O63)</f>
        <v>0.375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CAIQUE (TMA-677)</v>
      </c>
      <c r="H60" s="145" t="str">
        <f>IF(SP_SUL!F64="","*",SP_SUL!F64)</f>
        <v>MODERNIZAÇÃO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123.363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WALTER (TP-810)</v>
      </c>
      <c r="H61" s="145" t="str">
        <f>IF(SP_SUL!F65="","*",SP_SUL!F65)</f>
        <v>MODERNIZAÇÃO - SOLDA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ZWI-ZYQ</v>
      </c>
      <c r="L61" s="139">
        <f>IF(SP_SUL!N65="","*",SP_SUL!N65)</f>
        <v>1241231</v>
      </c>
      <c r="M61" s="140">
        <f>IF(SP_SUL!J65="","*",SP_SUL!J65)</f>
        <v>48</v>
      </c>
      <c r="N61" s="144">
        <f>IF(SP_SUL!K65="","*",SP_SUL!K65)</f>
        <v>123.465</v>
      </c>
      <c r="O61" s="144" t="str">
        <f>IF(SP_SUL!L65="","*",SP_SUL!L65)</f>
        <v>-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Alisson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 t="str">
        <f>IF(SP_SUL!B70="","*",SP_SUL!B70)</f>
        <v>*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 t="str">
        <f>IF(SP_SUL!B71="","*",SP_SUL!B71)</f>
        <v>*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1158</v>
      </c>
      <c r="C2" s="121" t="s">
        <v>952</v>
      </c>
      <c r="D2" s="76" t="s">
        <v>954</v>
      </c>
      <c r="E2" s="76" t="s">
        <v>1159</v>
      </c>
      <c r="F2" s="99" t="s">
        <v>1160</v>
      </c>
      <c r="G2" s="76" t="s">
        <v>1161</v>
      </c>
      <c r="H2" s="76" t="s">
        <v>1162</v>
      </c>
      <c r="I2" s="76" t="s">
        <v>1163</v>
      </c>
      <c r="J2" s="76" t="s">
        <v>1164</v>
      </c>
      <c r="K2" s="78" t="s">
        <v>1165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CLEBISON (TP-728)</v>
      </c>
      <c r="E58" s="94" t="str">
        <f>IF(SP_SUL!H62="","*",SP_SUL!H62)</f>
        <v>-</v>
      </c>
      <c r="F58" s="100" t="str">
        <f>IF(SP_SUL!M62="","*",SP_SUL!M62)</f>
        <v>ZKW-ZLU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ISMAEL(TP-726)</v>
      </c>
      <c r="E59" s="94" t="str">
        <f>IF(SP_SUL!H63="","*",SP_SUL!H63)</f>
        <v>-</v>
      </c>
      <c r="F59" s="100" t="str">
        <f>IF(SP_SUL!M63="","*",SP_SUL!M63)</f>
        <v>ZKW-ZLU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CAIQUE (TMA-677)</v>
      </c>
      <c r="E60" s="94" t="str">
        <f>IF(SP_SUL!H64="","*",SP_SUL!H64)</f>
        <v>-</v>
      </c>
      <c r="F60" s="100" t="str">
        <f>IF(SP_SUL!M64="","*",SP_SUL!M64)</f>
        <v>ZWI-ZYQ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WALTER (TP-810)</v>
      </c>
      <c r="E61" s="94" t="str">
        <f>IF(SP_SUL!H65="","*",SP_SUL!H65)</f>
        <v>*</v>
      </c>
      <c r="F61" s="100" t="str">
        <f>IF(SP_SUL!M65="","*",SP_SUL!M65)</f>
        <v>ZWI-ZYQ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2026-02-02T16:47:23Z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