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24" documentId="120_S{118792C3-22EF-5104-A093-F22BFE3913F3}" xr6:coauthVersionLast="47" xr6:coauthVersionMax="47" xr10:uidLastSave="{8BEDFA24-E04D-4A47-9DBD-C01CEEC43A2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1" l="1" a="1"/>
  <c r="N92" i="1" s="1"/>
  <c r="M92" i="1" a="1"/>
  <c r="M92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L84" i="15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L85" i="15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N586" i="10" s="1"/>
  <c r="F602" i="12"/>
  <c r="AM602" i="1"/>
  <c r="F599" i="12"/>
  <c r="AM275" i="1"/>
  <c r="F272" i="12"/>
  <c r="AM272" i="1"/>
  <c r="N253" i="10" s="1"/>
  <c r="F269" i="12"/>
  <c r="AM239" i="1"/>
  <c r="F236" i="12"/>
  <c r="AM193" i="1"/>
  <c r="F190" i="12"/>
  <c r="AM190" i="1"/>
  <c r="L171" i="10" s="1"/>
  <c r="F187" i="12"/>
  <c r="AM161" i="1"/>
  <c r="F158" i="12"/>
  <c r="AM160" i="1"/>
  <c r="F157" i="12"/>
  <c r="AM159" i="1"/>
  <c r="L140" i="10" s="1"/>
  <c r="F156" i="12"/>
  <c r="AM158" i="1"/>
  <c r="F155" i="12"/>
  <c r="AM157" i="1"/>
  <c r="F154" i="12"/>
  <c r="AM156" i="1"/>
  <c r="L137" i="10" s="1"/>
  <c r="F153" i="12"/>
  <c r="AM155" i="1"/>
  <c r="F152" i="12"/>
  <c r="AM154" i="1"/>
  <c r="F151" i="12"/>
  <c r="AM153" i="1"/>
  <c r="L134" i="10" s="1"/>
  <c r="F150" i="12"/>
  <c r="AM152" i="1"/>
  <c r="F149" i="12"/>
  <c r="AM151" i="1"/>
  <c r="F148" i="12"/>
  <c r="AM150" i="1"/>
  <c r="L131" i="10" s="1"/>
  <c r="F147" i="12"/>
  <c r="AM149" i="1"/>
  <c r="F146" i="12"/>
  <c r="AM148" i="1"/>
  <c r="F145" i="12"/>
  <c r="AM147" i="1"/>
  <c r="L128" i="10" s="1"/>
  <c r="F144" i="12"/>
  <c r="AM146" i="1"/>
  <c r="F143" i="12"/>
  <c r="AM145" i="1"/>
  <c r="F142" i="12"/>
  <c r="AM144" i="1"/>
  <c r="L125" i="10" s="1"/>
  <c r="F141" i="12"/>
  <c r="AM143" i="1"/>
  <c r="F140" i="12"/>
  <c r="AM142" i="1"/>
  <c r="F139" i="12"/>
  <c r="AM141" i="1"/>
  <c r="L122" i="10" s="1"/>
  <c r="F138" i="12"/>
  <c r="AM140" i="1"/>
  <c r="F137" i="12"/>
  <c r="AM139" i="1"/>
  <c r="F136" i="12"/>
  <c r="AM138" i="1"/>
  <c r="L119" i="10" s="1"/>
  <c r="F135" i="12"/>
  <c r="AM137" i="1"/>
  <c r="F134" i="12"/>
  <c r="AM136" i="1"/>
  <c r="F133" i="12"/>
  <c r="AM135" i="1"/>
  <c r="L116" i="10" s="1"/>
  <c r="F132" i="12"/>
  <c r="AM134" i="1"/>
  <c r="F131" i="12"/>
  <c r="AM133" i="1"/>
  <c r="F130" i="12"/>
  <c r="AM132" i="1"/>
  <c r="L113" i="10" s="1"/>
  <c r="F129" i="12"/>
  <c r="AM131" i="1"/>
  <c r="F128" i="12"/>
  <c r="AM130" i="1"/>
  <c r="F127" i="12"/>
  <c r="AM129" i="1"/>
  <c r="L110" i="10" s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L106" i="10" s="1"/>
  <c r="AM124" i="1"/>
  <c r="L105" i="10" s="1"/>
  <c r="AM123" i="1"/>
  <c r="AM122" i="1"/>
  <c r="N103" i="10" s="1"/>
  <c r="AM121" i="1"/>
  <c r="L102" i="10" s="1"/>
  <c r="AM120" i="1"/>
  <c r="AM119" i="1"/>
  <c r="L100" i="10" s="1"/>
  <c r="AM118" i="1"/>
  <c r="L99" i="10" s="1"/>
  <c r="AM117" i="1"/>
  <c r="AM116" i="1"/>
  <c r="L97" i="10" s="1"/>
  <c r="AM115" i="1"/>
  <c r="L96" i="10" s="1"/>
  <c r="AM114" i="1"/>
  <c r="AM113" i="1"/>
  <c r="N94" i="10" s="1"/>
  <c r="AM112" i="1"/>
  <c r="L93" i="10" s="1"/>
  <c r="AM111" i="1"/>
  <c r="AM110" i="1"/>
  <c r="L91" i="10" s="1"/>
  <c r="AM109" i="1"/>
  <c r="L90" i="10" s="1"/>
  <c r="AM108" i="1"/>
  <c r="AM107" i="1"/>
  <c r="L88" i="10" s="1"/>
  <c r="AM106" i="1"/>
  <c r="L87" i="10" s="1"/>
  <c r="AM105" i="1"/>
  <c r="AM104" i="1"/>
  <c r="N85" i="10" s="1"/>
  <c r="AM103" i="1"/>
  <c r="L84" i="10" s="1"/>
  <c r="AM102" i="1"/>
  <c r="AM101" i="1"/>
  <c r="L82" i="10" s="1"/>
  <c r="AM100" i="1"/>
  <c r="L81" i="10" s="1"/>
  <c r="AM99" i="1"/>
  <c r="AM98" i="1"/>
  <c r="L79" i="10" s="1"/>
  <c r="AM97" i="1"/>
  <c r="L78" i="10" s="1"/>
  <c r="AM96" i="1"/>
  <c r="AM95" i="1"/>
  <c r="N76" i="10" s="1"/>
  <c r="AM94" i="1"/>
  <c r="L75" i="10" s="1"/>
  <c r="AM93" i="1"/>
  <c r="AM92" i="1"/>
  <c r="L73" i="10" s="1"/>
  <c r="AM91" i="1"/>
  <c r="L72" i="10" s="1"/>
  <c r="AM90" i="1"/>
  <c r="AM89" i="1"/>
  <c r="L70" i="10" s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N67" i="10" s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<sst xmlns="http://schemas.openxmlformats.org/spreadsheetml/2006/main" count="3626" uniqueCount="1197">
  <si>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</si>
  <si>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</si>
  <si>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</si>
  <si>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</si>
  <si>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</si>
  <si>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</si>
  <si>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</si>
  <si>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</si>
  <si>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</si>
  <si>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</si>
  <si>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</si>
  <si>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</si>
  <si>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</si>
  <si>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</si>
  <si>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</si>
  <si>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</si>
  <si>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</si>
  <si>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</si>
  <si>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</si>
  <si>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</si>
  <si>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</si>
  <si>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</si>
  <si>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</si>
  <si>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</si>
  <si>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</si>
  <si>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</si>
  <si>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</si>
  <si>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</si>
  <si>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</si>
  <si>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</si>
  <si>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</si>
  <si>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</si>
  <si>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</si>
  <si>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</si>
  <si>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</si>
  <si>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</si>
  <si>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</si>
  <si>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</si>
  <si>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</si>
  <si>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</si>
  <si>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</si>
  <si>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</si>
  <si>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</si>
  <si>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</si>
  <si>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</si>
  <si>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</si>
  <si>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</si>
  <si>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</si>
  <si>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</si>
  <si>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</si>
  <si>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</si>
  <si>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</si>
  <si>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</si>
  <si>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</si>
  <si>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</si>
  <si>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</si>
  <si>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</si>
  <si>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</si>
  <si>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</si>
  <si>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</si>
  <si>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</si>
  <si>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</si>
  <si>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</si>
  <si>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</si>
  <si>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</si>
  <si>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</si>
  <si>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</si>
  <si>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</si>
  <si>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</si>
  <si>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</si>
  <si>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</si>
  <si>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</si>
  <si>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</si>
  <si>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</si>
  <si>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</si>
  <si>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</si>
  <si>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</si>
  <si>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</si>
  <si>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</si>
  <si>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</si>
  <si>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</si>
  <si>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</si>
  <si>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</si>
  <si>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</si>
  <si>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</si>
  <si>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</si>
  <si>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</si>
  <si>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</si>
  <si>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</si>
  <si>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</si>
  <si>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</si>
  <si>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</si>
  <si>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</si>
  <si>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</si>
  <si>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</si>
  <si>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</si>
  <si>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</si>
  <si>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</si>
  <si>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</si>
  <si>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</si>
  <si>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</si>
  <si>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</si>
  <si>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</si>
  <si>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</si>
  <si>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</si>
  <si>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</si>
  <si>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</si>
  <si>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</si>
  <si>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</si>
  <si>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</si>
  <si>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</si>
  <si>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</si>
  <si>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</si>
  <si>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</si>
  <si>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</si>
  <si>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</si>
  <si>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</si>
  <si>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</si>
  <si>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</si>
  <si>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</si>
  <si>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</si>
  <si>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</si>
  <si>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</si>
  <si>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</si>
  <si>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</si>
  <si>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</si>
  <si>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</si>
  <si>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</si>
  <si>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</si>
  <si>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</si>
  <si>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</si>
  <si>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</si>
  <si>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</si>
  <si>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</si>
  <si>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</si>
  <si>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</si>
  <si>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</si>
  <si>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</si>
  <si>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</si>
  <si>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</si>
  <si>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</si>
  <si>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</si>
  <si>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</si>
  <si>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</si>
  <si>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</si>
  <si>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</si>
  <si>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</si>
  <si>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</si>
  <si>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</si>
  <si>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</si>
  <si>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</si>
  <si>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</si>
  <si>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</si>
  <si>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</si>
  <si>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</si>
  <si>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</si>
  <si>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</si>
  <si>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</si>
  <si>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</si>
  <si>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</si>
  <si>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</si>
  <si>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</si>
  <si>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</si>
  <si>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</si>
  <si>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</si>
  <si>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</si>
  <si>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</si>
  <si>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</si>
  <si>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</si>
  <si>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</si>
  <si>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</si>
  <si>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</si>
  <si>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</si>
  <si>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</si>
  <si>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</si>
  <si>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</si>
  <si>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</si>
  <si>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</si>
  <si>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</si>
  <si>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</si>
  <si>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</si>
  <si>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</si>
  <si>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</si>
  <si>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</si>
  <si>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</si>
  <si>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</si>
  <si>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</si>
  <si>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</si>
  <si>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</si>
  <si>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</si>
  <si>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</si>
  <si>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</si>
  <si>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</si>
  <si>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</si>
  <si>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</si>
  <si>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</si>
  <si>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</si>
  <si>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</si>
  <si>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</si>
  <si>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</si>
  <si>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</si>
  <si>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</si>
  <si>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</si>
  <si>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</si>
  <si>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</si>
  <si>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</si>
  <si>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</si>
  <si>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</si>
  <si>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</si>
  <si>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</si>
  <si>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</si>
  <si>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</si>
  <si>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</si>
  <si>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</si>
  <si>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</si>
  <si>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</si>
  <si>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</si>
  <si>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</si>
  <si>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</si>
  <si>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</si>
  <si>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</si>
  <si>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</si>
  <si>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</si>
  <si>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</si>
  <si>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</si>
  <si>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</si>
  <si>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</si>
  <si>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</si>
  <si>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</si>
  <si>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</si>
  <si>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</si>
  <si>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</si>
  <si>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</si>
  <si>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</si>
  <si>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</si>
  <si>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</si>
  <si>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</si>
  <si>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</si>
  <si>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</si>
  <si>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</si>
  <si>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</si>
  <si>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</si>
  <si>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</si>
  <si>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</si>
  <si>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</si>
  <si>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</si>
  <si>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</si>
  <si>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</si>
  <si>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</si>
  <si>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</si>
  <si>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</si>
  <si>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</si>
  <si>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</si>
  <si>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</si>
  <si>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</si>
  <si>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</si>
  <si>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</si>
  <si>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</si>
  <si>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</si>
  <si>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</si>
  <si>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</si>
  <si>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</si>
  <si>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</si>
  <si>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</si>
  <si>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</si>
  <si>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</si>
  <si>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</si>
  <si>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</si>
  <si>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</si>
  <si>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</si>
  <si>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</si>
  <si>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</si>
  <si>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</si>
  <si>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</si>
  <si>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</si>
  <si>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</si>
  <si>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</si>
  <si>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</si>
  <si>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</si>
  <si>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</si>
  <si>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</si>
  <si>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</si>
  <si>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</si>
  <si>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</si>
  <si>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</si>
  <si>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</si>
  <si>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</si>
  <si>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</si>
  <si>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</si>
  <si>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</si>
  <si>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</si>
  <si>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</si>
  <si>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</si>
  <si>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</si>
  <si>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</si>
  <si>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</si>
  <si>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</si>
  <si>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</si>
  <si>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</si>
  <si>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</si>
  <si>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</si>
  <si>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</si>
  <si>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</si>
  <si>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</si>
  <si>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</si>
  <si>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</si>
  <si>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</si>
  <si>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</si>
  <si>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</si>
  <si>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</si>
  <si>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</si>
  <si>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</si>
  <si>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</si>
  <si>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</si>
  <si>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</si>
  <si>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</si>
  <si>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</si>
  <si>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</si>
  <si>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</si>
  <si>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</si>
  <si>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</si>
  <si>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</si>
  <si>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</si>
  <si>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</si>
  <si>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</si>
  <si>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</si>
  <si>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</si>
  <si>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</si>
  <si>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</si>
  <si>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</si>
  <si>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</si>
  <si>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</si>
  <si>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</si>
  <si>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</si>
  <si>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</si>
  <si>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</si>
  <si>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</si>
  <si>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</si>
  <si>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</si>
  <si>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</si>
  <si>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</si>
  <si>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</si>
  <si>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</si>
  <si>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</si>
  <si>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</si>
  <si>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</si>
  <si>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</si>
  <si>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</si>
  <si>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</si>
  <si>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</si>
  <si>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</si>
  <si>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</si>
  <si>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</si>
  <si>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</si>
  <si>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</si>
  <si>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</si>
  <si>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</si>
  <si>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</si>
  <si>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</si>
  <si>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</si>
  <si>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</si>
  <si>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</si>
  <si>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</si>
  <si>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</si>
  <si>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</si>
  <si>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</si>
  <si>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</si>
  <si>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</si>
  <si>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</si>
  <si>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</si>
  <si>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</si>
  <si>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</si>
  <si>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</si>
  <si>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</si>
  <si>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</si>
  <si>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</si>
  <si>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</si>
  <si>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</si>
  <si>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</si>
  <si>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</si>
  <si>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</si>
  <si>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</si>
  <si>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</si>
  <si>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</si>
  <si>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</si>
  <si>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</si>
  <si>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</si>
  <si>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</si>
  <si>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</si>
  <si>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</si>
  <si>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</si>
  <si>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</si>
  <si>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</si>
  <si>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</si>
  <si>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</si>
  <si>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</si>
  <si>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</si>
  <si>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</si>
  <si>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</si>
  <si>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</si>
  <si>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</si>
  <si>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</si>
  <si>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</si>
  <si>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</si>
  <si>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</si>
  <si>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</si>
  <si>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</si>
  <si>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</si>
  <si>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</si>
  <si>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</si>
  <si>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</si>
  <si>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</si>
  <si>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</si>
  <si>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</si>
  <si>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</si>
  <si>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</si>
  <si>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</si>
  <si>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</si>
  <si>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</si>
  <si>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</si>
  <si>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</si>
  <si>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</si>
  <si>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</si>
  <si>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</si>
  <si>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</si>
  <si>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</si>
  <si>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</si>
  <si>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</si>
  <si>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</si>
  <si>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</si>
  <si>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</si>
  <si>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</si>
  <si>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</si>
  <si>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</si>
  <si>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</si>
  <si>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</si>
  <si>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</si>
  <si>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</si>
  <si>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</si>
  <si>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</si>
  <si>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</si>
  <si>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</si>
  <si>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</si>
  <si>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</si>
  <si>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</si>
  <si>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</si>
  <si>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</si>
  <si>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</si>
  <si>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</si>
  <si>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</si>
  <si>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</si>
  <si>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</si>
  <si>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</si>
  <si>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</si>
  <si>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</si>
  <si>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</si>
  <si>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</si>
  <si>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</si>
  <si>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</si>
  <si>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</si>
  <si>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</si>
  <si>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</si>
  <si>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</si>
  <si>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</si>
  <si>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</si>
  <si>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</si>
  <si>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</si>
  <si>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</si>
  <si>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</si>
  <si>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</si>
  <si>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</si>
  <si>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</si>
  <si>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</si>
  <si>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</si>
  <si>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</si>
  <si>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</si>
  <si>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</si>
  <si>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</si>
  <si>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</si>
  <si>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</si>
  <si>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</si>
  <si>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</si>
  <si>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</si>
  <si>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</si>
  <si>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</si>
  <si>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</si>
  <si>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</si>
  <si>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</si>
  <si>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</si>
  <si>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</si>
  <si>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</si>
  <si>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</si>
  <si>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</si>
  <si>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</si>
  <si>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</si>
  <si>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</si>
  <si>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</si>
  <si>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</si>
  <si>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</si>
  <si>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</si>
  <si>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</si>
  <si>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</si>
  <si>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</si>
  <si>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</si>
  <si>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</si>
  <si>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</si>
  <si>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</si>
  <si>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</si>
  <si>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</si>
  <si>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</si>
  <si>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</si>
  <si>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</si>
  <si>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</si>
  <si>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</si>
  <si>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</si>
  <si>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</si>
  <si>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</si>
  <si>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</si>
  <si>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</si>
  <si>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</si>
  <si>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</si>
  <si>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</si>
  <si>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</si>
  <si>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</si>
  <si>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</si>
  <si>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</si>
  <si>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</si>
  <si>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</si>
  <si>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</si>
  <si>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</si>
  <si>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</si>
  <si>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</si>
  <si>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</si>
  <si>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</si>
  <si>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</si>
  <si>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</si>
  <si>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</si>
  <si>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</si>
  <si>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</si>
  <si>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</si>
  <si>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</si>
  <si>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</si>
  <si>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</si>
  <si>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</si>
  <si>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</si>
  <si>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</si>
  <si>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</si>
  <si>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</si>
  <si>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</si>
  <si>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</si>
  <si>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</si>
  <si>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</si>
  <si>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</si>
  <si>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</si>
  <si>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</si>
  <si>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</si>
  <si>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</si>
  <si>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</si>
  <si>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</si>
  <si>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</si>
  <si>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</si>
  <si>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</si>
  <si>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</si>
  <si>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</si>
  <si>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</si>
  <si>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</si>
  <si>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</si>
  <si>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</si>
  <si>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</si>
  <si>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</si>
  <si>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</si>
  <si>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</si>
  <si>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</si>
  <si>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</si>
  <si>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</si>
  <si>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</si>
  <si>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</si>
  <si>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</si>
  <si>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</si>
  <si>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</si>
  <si>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</si>
  <si>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</si>
  <si>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</si>
  <si>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</si>
  <si>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</si>
  <si>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</si>
  <si>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</si>
  <si>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</si>
  <si>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</si>
  <si>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</si>
  <si>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</si>
  <si>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</si>
  <si>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</si>
  <si>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</si>
  <si>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</si>
  <si>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</si>
  <si>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</si>
  <si>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</si>
  <si>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</si>
  <si>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</si>
  <si>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</si>
  <si>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</si>
  <si>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</si>
  <si>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</si>
  <si>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</si>
  <si>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</si>
  <si>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</si>
  <si>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</si>
  <si>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</si>
  <si>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</si>
  <si>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</si>
  <si>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</si>
  <si>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</si>
  <si>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</si>
  <si>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</si>
  <si>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</si>
  <si>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</si>
  <si>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</si>
  <si>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</si>
  <si>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</si>
  <si>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</si>
  <si>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</si>
  <si>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</si>
  <si>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</si>
  <si>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</si>
  <si>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</si>
  <si>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</si>
  <si>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</si>
  <si>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</si>
  <si>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</si>
  <si>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</si>
  <si>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</si>
  <si>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</si>
  <si>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</si>
  <si>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</si>
  <si>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</si>
  <si>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</si>
  <si>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</si>
  <si>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</si>
  <si>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</si>
  <si>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</si>
  <si>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</si>
  <si>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</si>
  <si>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</si>
  <si>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</si>
  <si>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</si>
  <si>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</si>
  <si>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</si>
  <si>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</si>
  <si>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</si>
  <si>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</si>
  <si>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</si>
  <si>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</si>
  <si>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</si>
  <si>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</si>
  <si>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</si>
  <si>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</si>
  <si>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</si>
  <si>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</si>
  <si>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</si>
  <si>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</si>
  <si>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</si>
  <si>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</si>
  <si>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</si>
  <si>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</si>
  <si>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</si>
  <si>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</si>
  <si>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</si>
  <si>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</si>
  <si>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</si>
  <si>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</si>
  <si>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</si>
  <si>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</si>
  <si>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</si>
  <si>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</si>
  <si>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</si>
  <si>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</si>
  <si>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</si>
  <si>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</si>
  <si>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</si>
  <si>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</si>
  <si>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</si>
  <si>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</si>
  <si>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</si>
  <si>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</si>
  <si>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</si>
  <si>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</si>
  <si>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</si>
  <si>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</si>
  <si>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</si>
  <si>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</si>
  <si>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</si>
  <si>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</si>
  <si>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</si>
  <si>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</si>
  <si>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</si>
  <si>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</si>
  <si>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</si>
  <si>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</si>
  <si>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</si>
  <si>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</si>
  <si>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</si>
  <si>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</si>
  <si>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</si>
  <si>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</si>
  <si>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</si>
  <si>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</si>
  <si>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</si>
  <si>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</si>
  <si>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</si>
  <si>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</si>
  <si>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</si>
  <si>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</si>
  <si>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</si>
  <si>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</si>
  <si>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</si>
  <si>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</si>
  <si>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</si>
  <si>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</si>
  <si>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</si>
  <si>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</si>
  <si>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</si>
  <si>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</si>
  <si>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</si>
  <si>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</si>
  <si>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</si>
  <si>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</si>
  <si>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</si>
  <si>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</si>
  <si>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</si>
  <si>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</si>
  <si>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</si>
  <si>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</si>
  <si>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</si>
  <si>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</si>
  <si>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</si>
  <si>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</si>
  <si>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</si>
  <si>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</si>
  <si>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</si>
  <si>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</si>
  <si>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</si>
  <si>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</si>
  <si>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</si>
  <si>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</si>
  <si>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</si>
  <si>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</si>
  <si>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</si>
  <si>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</si>
  <si>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</si>
  <si>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</si>
  <si>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</si>
  <si>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</si>
  <si>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</si>
  <si>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</si>
  <si>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</si>
  <si>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</si>
  <si>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</si>
  <si>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</si>
  <si>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</si>
  <si>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</si>
  <si>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</si>
  <si>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</si>
  <si>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</si>
  <si>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</si>
  <si>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</si>
  <si>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</si>
  <si>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</si>
  <si>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</si>
  <si>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</si>
  <si>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</si>
  <si>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</si>
  <si>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</si>
  <si>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</si>
  <si>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</si>
  <si>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</si>
  <si>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</si>
  <si>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</si>
  <si>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</si>
  <si>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</si>
  <si>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</si>
  <si>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</si>
  <si>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</si>
  <si>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</si>
  <si>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</si>
  <si>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</si>
  <si>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</si>
  <si>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</si>
  <si>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</si>
  <si>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</si>
  <si>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</si>
  <si>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</si>
  <si>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</si>
  <si>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</si>
  <si>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</si>
  <si>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</si>
  <si>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</si>
  <si>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</si>
  <si>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</si>
  <si>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</si>
  <si>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</si>
  <si>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</si>
  <si>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</si>
  <si>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</si>
  <si>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</si>
  <si>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</si>
  <si>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</si>
  <si>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</si>
  <si>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</si>
  <si>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</si>
  <si>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</si>
  <si>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</si>
  <si>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</si>
  <si>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</si>
  <si>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</si>
  <si>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</si>
  <si>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</si>
  <si>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</si>
  <si>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</si>
  <si>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</si>
  <si>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</si>
  <si>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</si>
  <si>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</si>
  <si>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</si>
  <si>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</si>
  <si>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</si>
  <si>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</si>
  <si>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</si>
  <si>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</si>
  <si>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</si>
  <si>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</si>
  <si>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</si>
  <si>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</si>
  <si>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</si>
  <si>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</si>
  <si>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</si>
  <si>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</si>
  <si>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</si>
  <si>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</si>
  <si>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</si>
  <si>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</si>
  <si>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</si>
  <si>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</si>
  <si>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</si>
  <si>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</si>
  <si>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</si>
  <si>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</si>
  <si>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</si>
  <si>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</si>
  <si>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</si>
  <si>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</si>
  <si>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</si>
  <si>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</si>
  <si>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</si>
  <si>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</si>
  <si>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</si>
  <si>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</si>
  <si>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</si>
  <si>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</si>
  <si>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</si>
  <si>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</si>
  <si>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</si>
  <si>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</si>
  <si>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</si>
  <si>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</si>
  <si>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</si>
  <si>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</si>
  <si>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</si>
  <si>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</si>
  <si>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</si>
  <si>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</si>
  <si>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</si>
  <si>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</si>
  <si>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</si>
  <si>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</si>
  <si>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</si>
  <si>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</si>
  <si>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</si>
  <si>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</si>
  <si>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</si>
  <si>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</si>
  <si>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</si>
  <si>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</si>
  <si>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</si>
  <si>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</si>
  <si>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</si>
  <si>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</si>
  <si>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</si>
  <si>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</si>
  <si>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</si>
  <si>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</si>
  <si>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</si>
  <si>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</si>
  <si>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</si>
  <si>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</si>
  <si>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</si>
  <si>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</si>
  <si>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</si>
  <si>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</si>
  <si>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</si>
  <si>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</si>
  <si>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</si>
  <si>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</si>
  <si>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</si>
  <si>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</si>
  <si>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</si>
  <si>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</si>
  <si>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</si>
  <si>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</si>
  <si>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</si>
  <si>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</si>
  <si>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</si>
  <si>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</si>
  <si>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</si>
  <si>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</si>
  <si>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</si>
  <si>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</si>
  <si>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</si>
  <si>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</si>
  <si>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</si>
  <si>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</si>
  <si>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</si>
  <si>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</si>
  <si>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</si>
  <si>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</si>
  <si>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</si>
  <si>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</si>
  <si>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</si>
  <si>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</si>
  <si>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</si>
  <si>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</si>
  <si>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</si>
  <si>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</si>
  <si>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</si>
  <si>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</si>
  <si>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</si>
  <si>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</si>
  <si>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</si>
  <si>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</si>
  <si>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</si>
  <si>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</si>
  <si>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</si>
  <si>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</si>
  <si>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</si>
  <si>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</si>
  <si>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</si>
  <si>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</si>
  <si>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</si>
  <si>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</si>
  <si>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</si>
  <si>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</si>
  <si>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</si>
  <si>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</si>
  <si>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</si>
  <si>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</si>
  <si>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</si>
  <si>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</si>
  <si>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</si>
  <si>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</si>
  <si>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</si>
  <si>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</si>
  <si>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</si>
  <si>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</si>
  <si>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</si>
  <si>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</si>
  <si>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</si>
  <si>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</si>
  <si>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</si>
  <si>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</si>
  <si>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</si>
  <si>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</si>
  <si>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</si>
  <si>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</si>
  <si>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</si>
  <si>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</si>
  <si>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</si>
  <si>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</si>
  <si>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</si>
  <si>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</si>
  <si>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</si>
  <si>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</si>
  <si>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</si>
  <si>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</si>
  <si>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</si>
  <si>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</si>
  <si>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</si>
  <si>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</si>
  <si>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</si>
  <si>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</si>
  <si>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</si>
  <si>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</si>
  <si>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</si>
  <si>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</si>
  <si>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</si>
  <si>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</si>
  <si>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</si>
  <si>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</si>
  <si>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</si>
  <si>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</si>
  <si>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</si>
  <si>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</si>
  <si>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Verifiquei cm Marcone esta em contato cm o responsavel porem o local sinal ruim </t>
  </si>
  <si>
    <t xml:space="preserve">MC1 07:47, licenciado 07:56, segue para o local de trabalho </t>
  </si>
  <si>
    <t>ZSFPAT2</t>
  </si>
  <si>
    <t xml:space="preserve">Descarga de tirlho em ZCFPAT2 2 barras (PERFIL 60)  tempo 01hrs/////  2 barras em ZSF2 (PERFIL 60)  tempo 01:00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</si>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</sst>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I79" activePane="topRight" state="frozen"/>
      <selection pane="topRight" activeCell="B89" sqref="B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IF(D8="","*",IFERROR(IF(ISODD(COUNT(AS8:AX1022)),"ERRO",SUM((AT8-AS8),(AV8-AU8),(AX8-AW8))),"ERRO"))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IF(D9="","*",IFERROR(IF(ISODD(COUNT(AS9:AX1023)),"ERRO",SUM((AT9-AS9),(AV9-AU9),(AX9-AW9))),"ERRO"))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IF(D10="","*",IFERROR(IF(ISODD(COUNT(AS10:AX1024)),"ERRO",SUM((AT10-AS10),(AV10-AU10),(AX10-AW10))),"ERRO"))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IF(D11="","*",IFERROR(IF(ISODD(COUNT(AS11:AX1025)),"ERRO",SUM((AT11-AS11),(AV11-AU11),(AX11-AW11))),"ERRO"))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IF(D12="","*",IFERROR(IF(ISODD(COUNT(AS12:AX1026)),"ERRO",SUM((AT12-AS12),(AV12-AU12),(AX12-AW12))),"ERRO"))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IF(D13="","*",IFERROR(IF(ISODD(COUNT(AS13:AX1027)),"ERRO",SUM((AT13-AS13),(AV13-AU13),(AX13-AW13))),"ERRO"))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IF(D16="","*",IFERROR(IF(ISODD(COUNT(AS16:AX1030)),"ERRO",SUM((AT16-AS16),(AV16-AU16),(AX16-AW16))),"ERRO"))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IF(D17="","*",IFERROR(IF(ISODD(COUNT(AS17:AX1031)),"ERRO",SUM((AT17-AS17),(AV17-AU17),(AX17-AW17))),"ERRO"))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IF(D18="","*",IFERROR(IF(ISODD(COUNT(AS18:AX1032)),"ERRO",SUM((AT18-AS18),(AV18-AU18),(AX18-AW18))),"ERRO"))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IF(D19="","*",IFERROR(IF(ISODD(COUNT(AS19:AX1033)),"ERRO",SUM((AT19-AS19),(AV19-AU19),(AX19-AW19))),"ERRO"))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IF(D20="","*",IFERROR(IF(ISODD(COUNT(AS20:AX1034)),"ERRO",SUM((AT20-AS20),(AV20-AU20),(AX20-AW20))),"ERRO"))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IF(D21="","*",IFERROR(IF(ISODD(COUNT(AS21:AX1035)),"ERRO",SUM((AT21-AS21),(AV21-AU21),(AX21-AW21))),"ERRO"))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IF(D22="","*",IFERROR(IF(ISODD(COUNT(AS22:AX1036)),"ERRO",SUM((AT22-AS22),(AV22-AU22),(AX22-AW22))),"ERRO"))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IF(D23="","*",IFERROR(IF(ISODD(COUNT(AS23:AX1036)),"ERRO",SUM((AT23-AS23),(AV23-AU23),(AX23-AW23))),"ERRO"))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IF(D24="","*",IFERROR(IF(ISODD(COUNT(AS24:AX1037)),"ERRO",SUM((AT24-AS24),(AV24-AU24),(AX24-AW24))),"ERRO"))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IF(D25="","*",IFERROR(IF(ISODD(COUNT(AS25:AX1038)),"ERRO",SUM((AT25-AS25),(AV25-AU25),(AX25-AW25))),"ERRO"))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IF(D26="","*",IFERROR(IF(ISODD(COUNT(AS26:AX1039)),"ERRO",SUM((AT26-AS26),(AV26-AU26),(AX26-AW26))),"ERRO"))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IF(D27="","*",IFERROR(IF(ISODD(COUNT(AS27:AX1040)),"ERRO",SUM((AT27-AS27),(AV27-AU27),(AX27-AW27))),"ERRO"))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IF(D28="","*",IFERROR(IF(ISODD(COUNT(AS28:AX1041)),"ERRO",SUM((AT28-AS28),(AV28-AU28),(AX28-AW28))),"ERRO"))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IF(D29="","*",IFERROR(IF(ISODD(COUNT(AS29:AX1042)),"ERRO",SUM((AT29-AS29),(AV29-AU29),(AX29-AW29))),"ERRO"))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IF(D32="","*",IFERROR(IF(ISODD(COUNT(AS32:AX1045)),"ERRO",SUM((AT32-AS32),(AV32-AU32),(AX32-AW32))),"ERRO"))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IF(D33="","*",IFERROR(IF(ISODD(COUNT(AS33:AX1047)),"ERRO",SUM((AT33-AS33),(AV33-AU33),(AX33-AW33))),"ERRO"))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IF(D34="","*",IFERROR(IF(ISODD(COUNT(AS34:AX1046)),"ERRO",SUM((AT34-AS34),(AV34-AU34),(AX34-AW34))),"ERRO"))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IF(D35="","*",IFERROR(IF(ISODD(COUNT(AS35:AX1048)),"ERRO",SUM((AT35-AS35),(AV35-AU35),(AX35-AW35))),"ERRO"))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IF(D36="","*",IFERROR(IF(ISODD(COUNT(AS36:AX1048)),"ERRO",SUM((AT36-AS36),(AV36-AU36),(AX36-AW36))),"ERRO"))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IF(D37="","*",IFERROR(IF(ISODD(COUNT(AS37:AX1049)),"ERRO",SUM((AT37-AS37),(AV37-AU37),(AX37-AW37))),"ERRO"))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IF(D38="","*",IFERROR(IF(ISODD(COUNT(AS38:AX1048)),"ERRO",SUM((AT38-AS38),(AV38-AU38),(AX38-AW38))),"ERRO"))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IF(D39="","*",IFERROR(IF(ISODD(COUNT(AS39:AX1053)),"ERRO",SUM((AT39-AS39),(AV39-AU39),(AX39-AW39))),"ERRO"))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IF(D40="","*",IFERROR(IF(ISODD(COUNT(AS40:AX1049)),"ERRO",SUM((AT40-AS40),(AV40-AU40),(AX40-AW40))),"ERRO"))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IF(D41="","*",IFERROR(IF(ISODD(COUNT(AS41:AX1051)),"ERRO",SUM((AT41-AS41),(AV41-AU41),(AX41-AW41))),"ERRO"))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IF(D42="","*",IFERROR(IF(ISODD(COUNT(AS42:AX1051)),"ERRO",SUM((AT42-AS42),(AV42-AU42),(AX42-AW42))),"ERRO"))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IF(D43="","*",IFERROR(IF(ISODD(COUNT(AS43:AX1051)),"ERRO",SUM((AT43-AS43),(AV43-AU43),(AX43-AW43))),"ERRO"))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IF(D44="","*",IFERROR(IF(ISODD(COUNT(AS44:AX1050)),"ERRO",SUM((AT44-AS44),(AV44-AU44),(AX44-AW44))),"ERRO"))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IF(D45="","*",IFERROR(IF(ISODD(COUNT(AS45:AX1051)),"ERRO",SUM((AT45-AS45),(AV45-AU45),(AX45-AW45))),"ERRO"))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IF(D46="","*",IFERROR(IF(ISODD(COUNT(AS46:AX1052)),"ERRO",SUM((AT46-AS46),(AV46-AU46),(AX46-AW46))),"ERRO"))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IF(D49="","*",IFERROR(IF(ISODD(COUNT(AS49:AX1055)),"ERRO",SUM((AT49-AS49),(AV49-AU49),(AX49-AW49))),"ERRO"))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IF(D50="","*",IFERROR(IF(ISODD(COUNT(AS50:AX1064)),"ERRO",SUM((AT50-AS50),(AV50-AU50),(AX50-AW50))),"ERRO"))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IF(D51="","*",IFERROR(IF(ISODD(COUNT(AS51:AX1056)),"ERRO",SUM((AT51-AS51),(AV51-AU51),(AX51-AW51))),"ERRO"))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IF(D52="","*",IFERROR(IF(ISODD(COUNT(AS52:AX1057)),"ERRO",SUM((AT52-AS52),(AV52-AU52),(AX52-AW52))),"ERRO"))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IF(D53="","*",IFERROR(IF(ISODD(COUNT(AS53:AX1058)),"ERRO",SUM((AT53-AS53),(AV53-AU53),(AX53-AW53))),"ERRO"))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IF(D54="","*",IFERROR(IF(ISODD(COUNT(AS54:AX1068)),"ERRO",SUM((AT54-AS54),(AV54-AU54),(AX54-AW54))),"ERRO"))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IF(D55="","*",IFERROR(IF(ISODD(COUNT(AS55:AX1069)),"ERRO",SUM((AT55-AS55),(AV55-AU55),(AX55-AW55))),"ERRO"))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IF(D56="","*",IFERROR(IF(ISODD(COUNT(AS56:AX1069)),"ERRO",SUM((AT56-AS56),(AV56-AU56),(AX56-AW56))),"ERRO"))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IF(D57="","*",IFERROR(IF(ISODD(COUNT(AS57:AX1059)),"ERRO",SUM((AT57-AS57),(AV57-AU57),(AX57-AW57))),"ERRO"))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IF(D58="","*",IFERROR(IF(ISODD(COUNT(AS58:AX1071)),"ERRO",SUM((AT58-AS58),(AV58-AU58),(AX58-AW58))),"ERRO"))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IF(D59="","*",IFERROR(IF(ISODD(COUNT(AS59:AX1060)),"ERRO",SUM((AT59-AS59),(AV59-AU59),(AX59-AW59))),"ERRO"))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IF(D60="","*",IFERROR(IF(ISODD(COUNT(AS60:AX1061)),"ERRO",SUM((AT60-AS60),(AV60-AU60),(AX60-AW60))),"ERRO"))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IF(D61="","*",IFERROR(IF(ISODD(COUNT(AS61:AX1062)),"ERRO",SUM((AT61-AS61),(AV61-AU61),(AX61-AW61))),"ERRO"))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IF(D62="","*",IFERROR(IF(ISODD(COUNT(AS62:AX1063)),"ERRO",SUM((AT62-AS62),(AV62-AU62),(AX62-AW62))),"ERRO"))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IF(D63="","*",IFERROR(IF(ISODD(COUNT(AS63:AX1064)),"ERRO",SUM((AT63-AS63),(AV63-AU63),(AX63-AW63))),"ERRO"))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IF(D66="","*",IFERROR(IF(ISODD(COUNT(AS66:AX1065)),"ERRO",SUM((AT66-AS66),(AV66-AU66),(AX66-AW66))),"ERRO"))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IF(D67="","*",IFERROR(IF(ISODD(COUNT(AS67:AX1066)),"ERRO",SUM((AT67-AS67),(AV67-AU67),(AX67-AW67))),"ERRO"))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IF(D68="","*",IFERROR(IF(ISODD(COUNT(AS68:AX1067)),"ERRO",SUM((AT68-AS68),(AV68-AU68),(AX68-AW68))),"ERRO"))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 t="str">
        <f>IF(D69="","*",IFERROR(IF(ISODD(COUNT(AS69:AX1068)),"ERRO",SUM((AT69-AS69),(AV69-AU69),(AX69-AW69))),"ERRO"))</f>
        <v>ERRO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 t="str">
        <f>IF(D70="","*",IFERROR(IF(ISODD(COUNT(AS70:AX1069)),"ERRO",SUM((AT70-AS70),(AV70-AU70),(AX70-AW70))),"ERRO"))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 t="str">
        <f>IF(D71="","*",IFERROR(IF(ISODD(COUNT(AS71:AX1084)),"ERRO",SUM((AT71-AS71),(AV71-AU71),(AX71-AW71))),"ERRO"))</f>
        <v>ERRO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 t="str">
        <f>IF(D72="","*",IFERROR(IF(ISODD(COUNT(AS72:AX1070)),"ERRO",SUM((AT72-AS72),(AV72-AU72),(AX72-AW72))),"ERRO"))</f>
        <v>ERRO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 t="str">
        <f>IF(D73="","*",IFERROR(IF(ISODD(COUNT(AS73:AX1071)),"ERRO",SUM((AT73-AS73),(AV73-AU73),(AX73-AW73))),"ERRO"))</f>
        <v>ERRO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992</v>
      </c>
      <c r="BK73" s="17" t="s">
        <v>992</v>
      </c>
      <c r="BL73" s="16"/>
      <c r="BM73" s="133"/>
      <c r="BN73" s="133"/>
      <c r="BO73" s="133"/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998</v>
      </c>
      <c r="BK79" s="17" t="s">
        <v>998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 t="s">
        <v>1002</v>
      </c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>MAURO TP-868)46087</v>
      </c>
      <c r="B88" s="105">
        <v>46087</v>
      </c>
      <c r="C88" s="138">
        <f>IF(BS_CONTROLE[[#This Row],[DATA]]="","",WEEKNUM(BS_CONTROLE[[#This Row],[DATA]]))</f>
        <v>10</v>
      </c>
      <c r="D88" s="107" t="s">
        <v>702</v>
      </c>
      <c r="E88" s="163">
        <v>63</v>
      </c>
      <c r="F88" s="129" t="s">
        <v>517</v>
      </c>
      <c r="G88" s="146" t="str">
        <f>IF(D88="","*",VLOOKUP(F88,BS_ATIVIDADE[],3,FALSE))</f>
        <v>MODERNIZAÇÃO</v>
      </c>
      <c r="H88" s="109" t="s">
        <v>384</v>
      </c>
      <c r="I88" s="109" t="s">
        <v>384</v>
      </c>
      <c r="J88" s="108">
        <v>73</v>
      </c>
      <c r="K88" s="108">
        <v>50.4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8" s="109">
        <v>0.33333333333333331</v>
      </c>
      <c r="P88" s="109">
        <v>6.9444444444444447E-4</v>
      </c>
      <c r="Q88" s="108">
        <v>3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MODERNIZAÇÃO - SOLDA</v>
      </c>
      <c r="AJ88" s="9" t="str">
        <f>IF(BS_CONTROLE[[#This Row],[Atividade]]=0, "-", BS_CONTROLE[[#This Row],[Atividade]])</f>
        <v>MODERNIZAÇÃO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ZMA-ZDG</v>
      </c>
      <c r="AN88" s="108" t="str">
        <f>IF(BS_CONTROLE[[#This Row],[SB]]=0, "-", BS_CONTROLE[[#This Row],[SB]])</f>
        <v>K47ZDG</v>
      </c>
      <c r="AO88" s="108">
        <f>IF(BS_CONTROLE[[#This Row],[SUB]]=0, "-", BS_CONTROLE[[#This Row],[SUB]])</f>
        <v>73</v>
      </c>
      <c r="AP88" s="108">
        <f>BS_CONTROLE[[#This Row],[KM - Inicio]]</f>
        <v>50.4</v>
      </c>
      <c r="AQ88" s="108">
        <f>BS_CONTROLE[[#This Row],[KM - Inicio]]</f>
        <v>50.4</v>
      </c>
      <c r="AR88" s="111"/>
      <c r="AS88" s="111"/>
      <c r="AT88" s="111"/>
      <c r="AU88" s="139"/>
      <c r="AV88" s="139"/>
      <c r="AW88" s="14"/>
      <c r="AX88" s="14"/>
      <c r="AY88" s="184">
        <f>IF(D88="","*",IFERROR(IF(ISODD(COUNT(AS88:AX1082)),"ERRO",SUM((AT88-AS88),(AV88-AU88),(AX88-AW88))),"ERRO"))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6"/>
        <v/>
      </c>
    </row>
    <row r="89" spans="1:72">
      <c r="A89" s="47" t="str">
        <f t="shared" si="2"/>
        <v>WAGNER (TP-58)46087</v>
      </c>
      <c r="B89" s="105">
        <v>46087</v>
      </c>
      <c r="C89" s="138">
        <f>IF(BS_CONTROLE[[#This Row],[DATA]]="","",WEEKNUM(BS_CONTROLE[[#This Row],[DATA]]))</f>
        <v>10</v>
      </c>
      <c r="D89" s="189" t="s">
        <v>721</v>
      </c>
      <c r="E89" s="187"/>
      <c r="F89" s="129" t="s">
        <v>517</v>
      </c>
      <c r="G89" s="146" t="str">
        <f>IF(D89="","*",VLOOKUP(F89,BS_ATIVIDADE[],3,FALSE))</f>
        <v>MODERNIZAÇÃO</v>
      </c>
      <c r="H89" s="109" t="s">
        <v>384</v>
      </c>
      <c r="I89" s="109" t="s">
        <v>384</v>
      </c>
      <c r="J89" s="108">
        <v>73</v>
      </c>
      <c r="K89" s="108">
        <v>46.8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89" s="109">
        <v>0.33333333333333331</v>
      </c>
      <c r="P89" s="109">
        <v>6.9444444444444447E-4</v>
      </c>
      <c r="Q89" s="108">
        <v>2</v>
      </c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MODERNIZAÇÃO - SOLDA</v>
      </c>
      <c r="AJ89" s="9" t="str">
        <f>IF(BS_CONTROLE[[#This Row],[Atividade]]=0, "-", BS_CONTROLE[[#This Row],[Atividade]])</f>
        <v>MODERNIZAÇÃO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ZMA-ZDG</v>
      </c>
      <c r="AN89" s="108" t="str">
        <f>IF(BS_CONTROLE[[#This Row],[SB]]=0, "-", BS_CONTROLE[[#This Row],[SB]])</f>
        <v>ZMAK47</v>
      </c>
      <c r="AO89" s="108">
        <f>IF(BS_CONTROLE[[#This Row],[SUB]]=0, "-", BS_CONTROLE[[#This Row],[SUB]])</f>
        <v>73</v>
      </c>
      <c r="AP89" s="108">
        <f>BS_CONTROLE[[#This Row],[KM - Inicio]]</f>
        <v>46.8</v>
      </c>
      <c r="AQ89" s="108">
        <f>BS_CONTROLE[[#This Row],[KM - Inicio]]</f>
        <v>46.8</v>
      </c>
      <c r="AR89" s="111"/>
      <c r="AS89" s="111"/>
      <c r="AT89" s="111"/>
      <c r="AU89" s="139"/>
      <c r="AV89" s="139"/>
      <c r="AW89" s="14"/>
      <c r="AX89" s="14"/>
      <c r="AY89" s="184">
        <f>IF(D89="","*",IFERROR(IF(ISODD(COUNT(AS89:AX1083)),"ERRO",SUM((AT89-AS89),(AV89-AU89),(AX89-AW89))),"ERRO"))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>W7546087</v>
      </c>
      <c r="B91" s="105">
        <v>46087</v>
      </c>
      <c r="C91" s="138">
        <f>IF(BS_CONTROLE[[#This Row],[DATA]]="","",WEEKNUM(BS_CONTROLE[[#This Row],[DATA]]))</f>
        <v>10</v>
      </c>
      <c r="D91" s="200" t="s">
        <v>621</v>
      </c>
      <c r="E91" s="201"/>
      <c r="F91" s="202" t="s">
        <v>465</v>
      </c>
      <c r="G91" s="146" t="str">
        <f>IF(D91="","*",VLOOKUP(F91,BS_ATIVIDADE[],3,FALSE))</f>
        <v>OUTROS - MECANIZAÇÃO</v>
      </c>
      <c r="H91" s="203" t="s">
        <v>180</v>
      </c>
      <c r="I91" s="109" t="s">
        <v>283</v>
      </c>
      <c r="J91" s="108">
        <v>73</v>
      </c>
      <c r="K91" s="108">
        <v>59</v>
      </c>
      <c r="L91" s="108">
        <v>200</v>
      </c>
      <c r="M91" s="130" t="s">
        <v>1005</v>
      </c>
      <c r="N91" s="130" t="s">
        <v>1006</v>
      </c>
      <c r="O91" s="109">
        <v>0.91666666666666663</v>
      </c>
      <c r="P91" s="109">
        <v>4.1666666666666664E-2</v>
      </c>
      <c r="Q91" s="108">
        <v>140</v>
      </c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960</v>
      </c>
      <c r="W91" s="108" t="s">
        <v>1007</v>
      </c>
      <c r="X91" s="107" t="s">
        <v>825</v>
      </c>
      <c r="Y91" s="132"/>
      <c r="Z91" s="107"/>
      <c r="AA91" s="196" t="s">
        <v>1008</v>
      </c>
      <c r="AB91" s="197" t="s">
        <v>987</v>
      </c>
      <c r="AC91" s="197" t="s">
        <v>907</v>
      </c>
      <c r="AD91" s="198">
        <v>0.875</v>
      </c>
      <c r="AE91" s="196">
        <v>9272</v>
      </c>
      <c r="AF91" s="196"/>
      <c r="AG91" s="130"/>
      <c r="AH91" s="15"/>
      <c r="AI91" s="129" t="str">
        <f>IF(BS_CONTROLE[[#This Row],[Atividade]]=0, "-", BS_CONTROLE[[#This Row],[Atividade]])</f>
        <v>MECANIZAÇÃO - CAPINA QUÍMICA</v>
      </c>
      <c r="AJ91" s="9" t="str">
        <f>IF(BS_CONTROLE[[#This Row],[Atividade]]=0, "-", BS_CONTROLE[[#This Row],[Atividade]])</f>
        <v>MECANIZAÇÃO - CAPINA QUÍMICA</v>
      </c>
      <c r="AK91" s="31" t="str">
        <f>BS_CONTROLE[[#This Row],[Local - Partida]]</f>
        <v>K58K592</v>
      </c>
      <c r="AL91" s="31" t="str">
        <f>BS_CONTROLE[[#This Row],[Local - Encerramento]]</f>
        <v>ZRU</v>
      </c>
      <c r="AM91" s="108" t="str">
        <f>IF(BS_CONTROLE[[#This Row],[Entre - Estações]]=0, "-", BS_CONTROLE[[#This Row],[Entre - Estações]])</f>
        <v>ZTN-ZRU</v>
      </c>
      <c r="AN91" s="108" t="str">
        <f>IF(BS_CONTROLE[[#This Row],[SB]]=0, "-", BS_CONTROLE[[#This Row],[SB]])</f>
        <v>ZTNZRU</v>
      </c>
      <c r="AO91" s="108">
        <f>IF(BS_CONTROLE[[#This Row],[SUB]]=0, "-", BS_CONTROLE[[#This Row],[SUB]])</f>
        <v>73</v>
      </c>
      <c r="AP91" s="108">
        <f>BS_CONTROLE[[#This Row],[KM - Inicio]]</f>
        <v>59</v>
      </c>
      <c r="AQ91" s="108">
        <f>BS_CONTROLE[[#This Row],[KM - Inicio]]</f>
        <v>59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6"/>
        <v/>
      </c>
    </row>
    <row r="92" spans="1:72">
      <c r="A92" s="47" t="str">
        <f t="shared" si="7"/>
        <v>CARLOS (TP-722)46087</v>
      </c>
      <c r="B92" s="105">
        <v>46087</v>
      </c>
      <c r="C92" s="138">
        <f>IF(BS_CONTROLE[[#This Row],[DATA]]="","",WEEKNUM(BS_CONTROLE[[#This Row],[DATA]]))</f>
        <v>10</v>
      </c>
      <c r="D92" s="107" t="s">
        <v>648</v>
      </c>
      <c r="E92" s="187">
        <v>282</v>
      </c>
      <c r="F92" s="129" t="s">
        <v>566</v>
      </c>
      <c r="G92" s="146" t="str">
        <f>IF(D92="","*",VLOOKUP(F92,BS_ATIVIDADE[],3,FALSE))</f>
        <v>SOLDA</v>
      </c>
      <c r="H92" s="109" t="s">
        <v>384</v>
      </c>
      <c r="I92" s="109" t="s">
        <v>384</v>
      </c>
      <c r="J92" s="108">
        <v>70</v>
      </c>
      <c r="K92" s="108">
        <v>157.69999999999999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2" s="109">
        <v>0.39583333333333331</v>
      </c>
      <c r="P92" s="109">
        <v>6.25E-2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8" t="s">
        <v>896</v>
      </c>
      <c r="W92" s="155" t="s">
        <v>867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ZOX</v>
      </c>
      <c r="AN92" s="108" t="str">
        <f>IF(BS_CONTROLE[[#This Row],[SB]]=0, "-", BS_CONTROLE[[#This Row],[SB]])</f>
        <v>ZOX1</v>
      </c>
      <c r="AO92" s="108">
        <f>IF(BS_CONTROLE[[#This Row],[SUB]]=0, "-", BS_CONTROLE[[#This Row],[SUB]])</f>
        <v>70</v>
      </c>
      <c r="AP92" s="108">
        <f>BS_CONTROLE[[#This Row],[KM - Inicio]]</f>
        <v>157.69999999999999</v>
      </c>
      <c r="AQ92" s="108">
        <f>BS_CONTROLE[[#This Row],[KM - Inicio]]</f>
        <v>157.69999999999999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90 Y66:Z69 Z77:Z81 Y70:Y81 Y92:Z1020 Y91">
    <cfRule type="cellIs" dxfId="231" priority="54101" operator="equal">
      <formula>"OPORTUNIDADE"</formula>
    </cfRule>
  </conditionalFormatting>
  <conditionalFormatting sqref="Y6:Z7 Y14:Z15 Y20:Z28 Z16 Y30:Z31 Z34:Z35 Z40:Z45 Y47:Z48 Z51:Z52 Z73:Z75 Z57:Z62 Y49:Y65 Y82:Z90 Y66:Z69 Z77:Z81 Y70:Y81 Y92:Z1020 Y91">
    <cfRule type="cellIs" dxfId="230" priority="11687" operator="equal">
      <formula>"NÃO"</formula>
    </cfRule>
    <cfRule type="cellIs" dxfId="229" priority="11688" operator="equal">
      <formula>"SIM"</formula>
    </cfRule>
  </conditionalFormatting>
  <conditionalFormatting sqref="AZ6:AZ1020">
    <cfRule type="expression" dxfId="228" priority="54143">
      <formula>#REF!=1</formula>
    </cfRule>
  </conditionalFormatting>
  <conditionalFormatting sqref="U6:U1020 AY6:AY1020 BE6:BE1020">
    <cfRule type="cellIs" dxfId="227" priority="54127" operator="equal">
      <formula>"ERRO"</formula>
    </cfRule>
  </conditionalFormatting>
  <conditionalFormatting sqref="BQ6:BQ1020">
    <cfRule type="cellIs" dxfId="226" priority="54122" operator="equal">
      <formula>"Produção e Intervalo"</formula>
    </cfRule>
    <cfRule type="cellIs" dxfId="225" priority="54123" operator="equal">
      <formula>"Aderente"</formula>
    </cfRule>
    <cfRule type="cellIs" dxfId="224" priority="54124" operator="equal">
      <formula>"Intervalo"</formula>
    </cfRule>
    <cfRule type="cellIs" dxfId="223" priority="54125" operator="equal">
      <formula>"Produção"</formula>
    </cfRule>
    <cfRule type="cellIs" dxfId="222" priority="54126" operator="equal">
      <formula>"ERRO"</formula>
    </cfRule>
  </conditionalFormatting>
  <conditionalFormatting sqref="BR6:BS1020">
    <cfRule type="cellIs" dxfId="221" priority="54104" operator="equal">
      <formula>"*"</formula>
    </cfRule>
    <cfRule type="cellIs" dxfId="220" priority="54105" operator="greaterThanOrEqual">
      <formula>1</formula>
    </cfRule>
    <cfRule type="cellIs" dxfId="219" priority="54106" operator="lessThan">
      <formula>1</formula>
    </cfRule>
  </conditionalFormatting>
  <conditionalFormatting sqref="Y8:Z13">
    <cfRule type="cellIs" dxfId="218" priority="230" operator="equal">
      <formula>"OPORTUNIDADE"</formula>
    </cfRule>
  </conditionalFormatting>
  <conditionalFormatting sqref="Y8:Z13">
    <cfRule type="cellIs" dxfId="217" priority="228" operator="equal">
      <formula>"NÃO"</formula>
    </cfRule>
    <cfRule type="cellIs" dxfId="216" priority="229" operator="equal">
      <formula>"SIM"</formula>
    </cfRule>
  </conditionalFormatting>
  <conditionalFormatting sqref="Y17:Z18">
    <cfRule type="cellIs" dxfId="215" priority="227" operator="equal">
      <formula>"OPORTUNIDADE"</formula>
    </cfRule>
  </conditionalFormatting>
  <conditionalFormatting sqref="Y17:Z18">
    <cfRule type="cellIs" dxfId="214" priority="225" operator="equal">
      <formula>"NÃO"</formula>
    </cfRule>
    <cfRule type="cellIs" dxfId="213" priority="226" operator="equal">
      <formula>"SIM"</formula>
    </cfRule>
  </conditionalFormatting>
  <conditionalFormatting sqref="BJ8:BJ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3" operator="equal">
      <formula>"OPORTUNIDADE"</formula>
    </cfRule>
  </conditionalFormatting>
  <conditionalFormatting sqref="Y19:Z19">
    <cfRule type="cellIs" dxfId="211" priority="211" operator="equal">
      <formula>"NÃO"</formula>
    </cfRule>
    <cfRule type="cellIs" dxfId="210" priority="212" operator="equal">
      <formula>"SIM"</formula>
    </cfRule>
  </conditionalFormatting>
  <conditionalFormatting sqref="Z29">
    <cfRule type="cellIs" dxfId="209" priority="210" operator="equal">
      <formula>"OPORTUNIDADE"</formula>
    </cfRule>
  </conditionalFormatting>
  <conditionalFormatting sqref="Z29">
    <cfRule type="cellIs" dxfId="208" priority="208" operator="equal">
      <formula>"NÃO"</formula>
    </cfRule>
    <cfRule type="cellIs" dxfId="207" priority="209" operator="equal">
      <formula>"SIM"</formula>
    </cfRule>
  </conditionalFormatting>
  <conditionalFormatting sqref="BP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1" operator="equal">
      <formula>"OPORTUNIDADE"</formula>
    </cfRule>
  </conditionalFormatting>
  <conditionalFormatting sqref="Y16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BK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4" operator="equal">
      <formula>"OPORTUNIDADE"</formula>
    </cfRule>
  </conditionalFormatting>
  <conditionalFormatting sqref="Z32:Z33">
    <cfRule type="cellIs" dxfId="202" priority="182" operator="equal">
      <formula>"NÃO"</formula>
    </cfRule>
    <cfRule type="cellIs" dxfId="201" priority="183" operator="equal">
      <formula>"SIM"</formula>
    </cfRule>
  </conditionalFormatting>
  <conditionalFormatting sqref="Y32:Y33">
    <cfRule type="cellIs" dxfId="200" priority="181" operator="equal">
      <formula>"OPORTUNIDADE"</formula>
    </cfRule>
  </conditionalFormatting>
  <conditionalFormatting sqref="Y32:Y33">
    <cfRule type="cellIs" dxfId="199" priority="179" operator="equal">
      <formula>"NÃO"</formula>
    </cfRule>
    <cfRule type="cellIs" dxfId="198" priority="180" operator="equal">
      <formula>"SIM"</formula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2" operator="equal">
      <formula>"OPORTUNIDADE"</formula>
    </cfRule>
  </conditionalFormatting>
  <conditionalFormatting sqref="Y40:Y46 Y34:Y38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BK1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1" operator="equal">
      <formula>"OPORTUNIDADE"</formula>
    </cfRule>
  </conditionalFormatting>
  <conditionalFormatting sqref="Z36:Z37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38:Z39">
    <cfRule type="cellIs" dxfId="191" priority="158" operator="equal">
      <formula>"OPORTUNIDADE"</formula>
    </cfRule>
  </conditionalFormatting>
  <conditionalFormatting sqref="Z38:Z39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46">
    <cfRule type="cellIs" dxfId="188" priority="155" operator="equal">
      <formula>"OPORTUNIDADE"</formula>
    </cfRule>
  </conditionalFormatting>
  <conditionalFormatting sqref="Z46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BP1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2 BK77:BK78 BK80:BK1020">
    <cfRule type="iconSet" priority="6097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3" operator="equal">
      <formula>"OPORTUNIDADE"</formula>
    </cfRule>
  </conditionalFormatting>
  <conditionalFormatting sqref="Y29">
    <cfRule type="cellIs" dxfId="184" priority="141" operator="equal">
      <formula>"NÃO"</formula>
    </cfRule>
    <cfRule type="cellIs" dxfId="183" priority="142" operator="equal">
      <formula>"SIM"</formula>
    </cfRule>
  </conditionalFormatting>
  <conditionalFormatting sqref="Y39">
    <cfRule type="cellIs" dxfId="182" priority="140" operator="equal">
      <formula>"OPORTUNIDADE"</formula>
    </cfRule>
  </conditionalFormatting>
  <conditionalFormatting sqref="Y39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0" operator="equal">
      <formula>"OPORTUNIDADE"</formula>
    </cfRule>
  </conditionalFormatting>
  <conditionalFormatting sqref="Z49:Z50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BK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1" operator="equal">
      <formula>"OPORTUNIDADE"</formula>
    </cfRule>
  </conditionalFormatting>
  <conditionalFormatting sqref="Z53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K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89" operator="equal">
      <formula>"OPORTUNIDADE"</formula>
    </cfRule>
  </conditionalFormatting>
  <conditionalFormatting sqref="Z54:Z55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56">
    <cfRule type="cellIs" dxfId="170" priority="83" operator="equal">
      <formula>"OPORTUNIDADE"</formula>
    </cfRule>
  </conditionalFormatting>
  <conditionalFormatting sqref="Z56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Z63:Z65">
    <cfRule type="cellIs" dxfId="167" priority="74" operator="equal">
      <formula>"OPORTUNIDADE"</formula>
    </cfRule>
  </conditionalFormatting>
  <conditionalFormatting sqref="Z63:Z65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BK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6" operator="equal">
      <formula>"OPORTUNIDADE"</formula>
    </cfRule>
  </conditionalFormatting>
  <conditionalFormatting sqref="Z70:Z7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72">
    <cfRule type="cellIs" dxfId="161" priority="27" operator="equal">
      <formula>"OPORTUNIDADE"</formula>
    </cfRule>
  </conditionalFormatting>
  <conditionalFormatting sqref="Z72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K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6" operator="equal">
      <formula>"OPORTUNIDADE"</formula>
    </cfRule>
  </conditionalFormatting>
  <conditionalFormatting sqref="Z7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91">
    <cfRule type="cellIs" dxfId="155" priority="7" operator="equal">
      <formula>"OPORTUNIDADE"</formula>
    </cfRule>
  </conditionalFormatting>
  <conditionalFormatting sqref="Z9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 E91:E92 E89" xr:uid="{D50C8F1C-1457-4B16-BCED-8805920651BE}"/>
    <dataValidation type="list" allowBlank="1" showInputMessage="1" showErrorMessage="1" sqref="D6:D7 D14:D15 D30:D31 D39 D47:D48 D66 D69 D57 D77 D79:D80 D73:D75 D82:D83 D92:D1020 D85:D88 D9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1009</v>
      </c>
      <c r="C2" s="124" t="s">
        <v>755</v>
      </c>
      <c r="D2" s="79" t="s">
        <v>757</v>
      </c>
      <c r="E2" s="79" t="s">
        <v>1010</v>
      </c>
      <c r="F2" s="102" t="s">
        <v>1011</v>
      </c>
      <c r="G2" s="79" t="s">
        <v>1012</v>
      </c>
      <c r="H2" s="79" t="s">
        <v>1013</v>
      </c>
      <c r="I2" s="79" t="s">
        <v>1014</v>
      </c>
      <c r="J2" s="79" t="s">
        <v>1015</v>
      </c>
      <c r="K2" s="81" t="s">
        <v>1016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MAURO TP-868)</v>
      </c>
      <c r="E85" s="97" t="str">
        <f>IF(SP_NORTE!H88="","*",SP_NORTE!H88)</f>
        <v>-</v>
      </c>
      <c r="F85" s="103" t="str">
        <f>IF(SP_NORTE!M88="","*",SP_NORTE!M88)</f>
        <v>ZMA-ZDG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WAGNER (TP-58)</v>
      </c>
      <c r="E86" s="97" t="str">
        <f>IF(SP_NORTE!H89="","*",SP_NORTE!H89)</f>
        <v>-</v>
      </c>
      <c r="F86" s="103" t="str">
        <f>IF(SP_NORTE!M89="","*",SP_NORTE!M89)</f>
        <v>ZMA-ZDG</v>
      </c>
      <c r="G86" s="98" t="str">
        <f>IF(SP_NORTE!I89="","*",SP_NORTE!I89)</f>
        <v>-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W75</v>
      </c>
      <c r="E88" s="97" t="str">
        <f>IF(SP_NORTE!H91="","*",SP_NORTE!H91)</f>
        <v>K58K592</v>
      </c>
      <c r="F88" s="103" t="str">
        <f>IF(SP_NORTE!M91="","*",SP_NORTE!M91)</f>
        <v>ZTN-ZRU</v>
      </c>
      <c r="G88" s="98" t="str">
        <f>IF(SP_NORTE!I91="","*",SP_NORTE!I91)</f>
        <v>ZRU</v>
      </c>
      <c r="H88" s="98" t="str">
        <f>IF(SP_NORTE!AB91="","*",SP_NORTE!AB91)</f>
        <v>ESCALA</v>
      </c>
      <c r="I88" s="98" t="str">
        <f>IF(SP_NORTE!AC91="","*",SP_NORTE!AC91)</f>
        <v>AGD ACIONAMENTO PCM</v>
      </c>
      <c r="J88" s="99" t="str">
        <f>IF(SP_NORTE!AA91="","*",SP_NORTE!AA91)</f>
        <v xml:space="preserve">1 Maq. Escala </v>
      </c>
      <c r="K88" s="100">
        <f>IF(SP_NORTE!AD91="","*",SP_NORTE!AD91)</f>
        <v>0.875</v>
      </c>
    </row>
    <row r="89" spans="2:11" hidden="1">
      <c r="B89" s="97" t="str">
        <f>IF(SP_NORTE!Y92="","*",SP_NORTE!Y92)</f>
        <v>*</v>
      </c>
      <c r="C89" s="98">
        <f>IF(SP_NORTE!B92="","*",SP_NORTE!B92)</f>
        <v>46087</v>
      </c>
      <c r="D89" s="97" t="str">
        <f>IF(SP_NORTE!D92="","*",SP_NORTE!D92)</f>
        <v>CARLOS (TP-722)</v>
      </c>
      <c r="E89" s="97" t="str">
        <f>IF(SP_NORTE!H92="","*",SP_NORTE!H92)</f>
        <v>-</v>
      </c>
      <c r="F89" s="103" t="str">
        <f>IF(SP_NORTE!M92="","*",SP_NORTE!M92)</f>
        <v>ZOX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1017</v>
      </c>
      <c r="V1" s="247"/>
      <c r="W1" s="247"/>
    </row>
    <row r="2" spans="1:23" ht="15" customHeight="1">
      <c r="A2" s="90" t="s">
        <v>1018</v>
      </c>
      <c r="B2" s="90" t="s">
        <v>1019</v>
      </c>
      <c r="C2" s="90" t="s">
        <v>380</v>
      </c>
      <c r="D2" s="91" t="s">
        <v>770</v>
      </c>
      <c r="E2" s="91" t="s">
        <v>4</v>
      </c>
      <c r="F2" s="91" t="s">
        <v>1020</v>
      </c>
      <c r="G2" s="91" t="s">
        <v>1021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SP NORTE</v>
      </c>
      <c r="E81" s="142" t="str">
        <f>IF(SP_NORTE!T88="","*",SP_NORTE!T88)</f>
        <v>ZCZ-ZTI</v>
      </c>
      <c r="F81" s="149">
        <f>IF(SP_NORTE!B88="","*",SP_NORTE!B88)</f>
        <v>46087</v>
      </c>
      <c r="G81" s="149" t="str">
        <f>IF(SP_NORTE!D88="","*",SP_NORTE!D88)</f>
        <v>MAURO TP-868)</v>
      </c>
      <c r="H81" s="149" t="str">
        <f>IF(SP_NORTE!F88="","*",SP_NORTE!F88)</f>
        <v>MODERNIZAÇÃO - SOLDA</v>
      </c>
      <c r="I81" s="149" t="str">
        <f>IF(SP_NORTE!H88="","*",SP_NORTE!H88)</f>
        <v>-</v>
      </c>
      <c r="J81" s="149" t="str">
        <f>IF(SP_NORTE!I88="","*",SP_NORTE!I88)</f>
        <v>-</v>
      </c>
      <c r="K81" s="142" t="str">
        <f>IF(SP_NORTE!M88="","*",SP_NORTE!M88)</f>
        <v>ZMA-ZDG</v>
      </c>
      <c r="L81" s="142" t="str">
        <f>IF(SP_NORTE!N88="","*",SP_NORTE!N88)</f>
        <v>K47ZDG</v>
      </c>
      <c r="M81" s="143">
        <f>IF(SP_NORTE!J88="","*",SP_NORTE!J88)</f>
        <v>73</v>
      </c>
      <c r="N81" s="148">
        <f>IF(SP_NORTE!K88="","*",SP_NORTE!K88)</f>
        <v>50.4</v>
      </c>
      <c r="O81" s="148" t="str">
        <f>IF(SP_NORTE!L88="","*",SP_NORTE!L88)</f>
        <v>-</v>
      </c>
      <c r="P81" s="147">
        <f>IF(SP_NORTE!O88="","*",SP_NORTE!O88)</f>
        <v>0.33333333333333331</v>
      </c>
      <c r="Q81" s="147">
        <f>IF(SP_NORTE!P88="","*",SP_NORTE!P88)</f>
        <v>6.9444444444444447E-4</v>
      </c>
      <c r="R81" s="149" t="str">
        <f>IF(SP_NORTE!Q88="","*",CONCATENATE(SP_NORTE!Q88," ",SP_NORTE!R88))</f>
        <v>3 Nº DE SOLDA</v>
      </c>
      <c r="S81" s="149" t="str">
        <f>IF(SP_NORTE!V88="","*",SP_NORTE!V88)</f>
        <v>*</v>
      </c>
      <c r="T81" s="149" t="str">
        <f>IF(SP_NORTE!W88="","*",SP_NORTE!W88)</f>
        <v>*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SP NORTE</v>
      </c>
      <c r="E82" s="142" t="str">
        <f>IF(SP_NORTE!T89="","*",SP_NORTE!T89)</f>
        <v>ZCZ-ZTI</v>
      </c>
      <c r="F82" s="149">
        <f>IF(SP_NORTE!B89="","*",SP_NORTE!B89)</f>
        <v>46087</v>
      </c>
      <c r="G82" s="149" t="str">
        <f>IF(SP_NORTE!D89="","*",SP_NORTE!D89)</f>
        <v>WAGNER (TP-58)</v>
      </c>
      <c r="H82" s="149" t="str">
        <f>IF(SP_NORTE!F89="","*",SP_NORTE!F89)</f>
        <v>MODERNIZAÇÃO - SOLDA</v>
      </c>
      <c r="I82" s="149" t="str">
        <f>IF(SP_NORTE!H89="","*",SP_NORTE!H89)</f>
        <v>-</v>
      </c>
      <c r="J82" s="149" t="str">
        <f>IF(SP_NORTE!I89="","*",SP_NORTE!I89)</f>
        <v>-</v>
      </c>
      <c r="K82" s="142" t="str">
        <f>IF(SP_NORTE!M89="","*",SP_NORTE!M89)</f>
        <v>ZMA-ZDG</v>
      </c>
      <c r="L82" s="142" t="str">
        <f>IF(SP_NORTE!N89="","*",SP_NORTE!N89)</f>
        <v>ZMAK47</v>
      </c>
      <c r="M82" s="143">
        <f>IF(SP_NORTE!J89="","*",SP_NORTE!J89)</f>
        <v>73</v>
      </c>
      <c r="N82" s="148">
        <f>IF(SP_NORTE!K89="","*",SP_NORTE!K89)</f>
        <v>46.8</v>
      </c>
      <c r="O82" s="148" t="str">
        <f>IF(SP_NORTE!L89="","*",SP_NORTE!L89)</f>
        <v>-</v>
      </c>
      <c r="P82" s="147">
        <f>IF(SP_NORTE!O89="","*",SP_NORTE!O89)</f>
        <v>0.33333333333333331</v>
      </c>
      <c r="Q82" s="147">
        <f>IF(SP_NORTE!P89="","*",SP_NORTE!P89)</f>
        <v>6.9444444444444447E-4</v>
      </c>
      <c r="R82" s="149" t="str">
        <f>IF(SP_NORTE!Q89="","*",CONCATENATE(SP_NORTE!Q89," ",SP_NORTE!R89))</f>
        <v>2 Nº DE SOLDA</v>
      </c>
      <c r="S82" s="149" t="str">
        <f>IF(SP_NORTE!V89="","*",SP_NORTE!V89)</f>
        <v>*</v>
      </c>
      <c r="T82" s="149" t="str">
        <f>IF(SP_NORTE!W89="","*",SP_NORTE!W89)</f>
        <v>*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Oportunidade</v>
      </c>
      <c r="C84" s="150" t="str">
        <f>IF(SP_NORTE!Z91="","*",SP_NORTE!Z91)</f>
        <v>*</v>
      </c>
      <c r="D84" s="142" t="str">
        <f>IF(SP_NORTE!S91="","*",SP_NORTE!S91)</f>
        <v>SP NORTE</v>
      </c>
      <c r="E84" s="142" t="str">
        <f>IF(SP_NORTE!T91="","*",SP_NORTE!T91)</f>
        <v>ZCZ-ZTI</v>
      </c>
      <c r="F84" s="149">
        <f>IF(SP_NORTE!B91="","*",SP_NORTE!B91)</f>
        <v>46087</v>
      </c>
      <c r="G84" s="149" t="str">
        <f>IF(SP_NORTE!D91="","*",SP_NORTE!D91)</f>
        <v>W75</v>
      </c>
      <c r="H84" s="149" t="str">
        <f>IF(SP_NORTE!F91="","*",SP_NORTE!F91)</f>
        <v>MECANIZAÇÃO - CAPINA QUÍMICA</v>
      </c>
      <c r="I84" s="149" t="str">
        <f>IF(SP_NORTE!H91="","*",SP_NORTE!H91)</f>
        <v>K58K592</v>
      </c>
      <c r="J84" s="149" t="str">
        <f>IF(SP_NORTE!I91="","*",SP_NORTE!I91)</f>
        <v>ZRU</v>
      </c>
      <c r="K84" s="142" t="str">
        <f>IF(SP_NORTE!M91="","*",SP_NORTE!M91)</f>
        <v>ZTN-ZRU</v>
      </c>
      <c r="L84" s="142" t="str">
        <f>IF(SP_NORTE!N91="","*",SP_NORTE!N91)</f>
        <v>ZTNZRU</v>
      </c>
      <c r="M84" s="143">
        <f>IF(SP_NORTE!J91="","*",SP_NORTE!J91)</f>
        <v>73</v>
      </c>
      <c r="N84" s="148">
        <f>IF(SP_NORTE!K91="","*",SP_NORTE!K91)</f>
        <v>59</v>
      </c>
      <c r="O84" s="148">
        <f>IF(SP_NORTE!L91="","*",SP_NORTE!L91)</f>
        <v>200</v>
      </c>
      <c r="P84" s="147">
        <f>IF(SP_NORTE!O91="","*",SP_NORTE!O91)</f>
        <v>0.91666666666666663</v>
      </c>
      <c r="Q84" s="147">
        <f>IF(SP_NORTE!P91="","*",SP_NORTE!P91)</f>
        <v>4.1666666666666664E-2</v>
      </c>
      <c r="R84" s="149" t="str">
        <f>IF(SP_NORTE!Q91="","*",CONCATENATE(SP_NORTE!Q91," ",SP_NORTE!R91))</f>
        <v>140 KM</v>
      </c>
      <c r="S84" s="149" t="str">
        <f>IF(SP_NORTE!V91="","*",SP_NORTE!V91)</f>
        <v xml:space="preserve">Stadler </v>
      </c>
      <c r="T84" s="149" t="str">
        <f>IF(SP_NORTE!W91="","*",SP_NORTE!W91)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Oportunidade</v>
      </c>
      <c r="C85" s="150" t="str">
        <f>IF(SP_NORTE!Z92="","*",SP_NORTE!Z92)</f>
        <v>*</v>
      </c>
      <c r="D85" s="142" t="str">
        <f>IF(SP_NORTE!S92="","*",SP_NORTE!S92)</f>
        <v>SP NORTE</v>
      </c>
      <c r="E85" s="142" t="str">
        <f>IF(SP_NORTE!T92="","*",SP_NORTE!T92)</f>
        <v>ZRX-ZTI</v>
      </c>
      <c r="F85" s="149">
        <f>IF(SP_NORTE!B92="","*",SP_NORTE!B92)</f>
        <v>46087</v>
      </c>
      <c r="G85" s="149" t="str">
        <f>IF(SP_NORTE!D92="","*",SP_NORTE!D92)</f>
        <v>CARLOS (TP-722)</v>
      </c>
      <c r="H85" s="149" t="str">
        <f>IF(SP_NORTE!F92="","*",SP_NORTE!F92)</f>
        <v>PDM - SOLDA</v>
      </c>
      <c r="I85" s="149" t="str">
        <f>IF(SP_NORTE!H92="","*",SP_NORTE!H92)</f>
        <v>-</v>
      </c>
      <c r="J85" s="149" t="str">
        <f>IF(SP_NORTE!I92="","*",SP_NORTE!I92)</f>
        <v>-</v>
      </c>
      <c r="K85" s="142" t="str">
        <f>IF(SP_NORTE!M92="","*",SP_NORTE!M92)</f>
        <v>ZOX</v>
      </c>
      <c r="L85" s="142" t="str">
        <f>IF(SP_NORTE!N92="","*",SP_NORTE!N92)</f>
        <v>ZOX1</v>
      </c>
      <c r="M85" s="143">
        <f>IF(SP_NORTE!J92="","*",SP_NORTE!J92)</f>
        <v>70</v>
      </c>
      <c r="N85" s="148">
        <f>IF(SP_NORTE!K92="","*",SP_NORTE!K92)</f>
        <v>157.69999999999999</v>
      </c>
      <c r="O85" s="148" t="str">
        <f>IF(SP_NORTE!L92="","*",SP_NORTE!L92)</f>
        <v>-</v>
      </c>
      <c r="P85" s="147">
        <f>IF(SP_NORTE!O92="","*",SP_NORTE!O92)</f>
        <v>0.39583333333333331</v>
      </c>
      <c r="Q85" s="147">
        <f>IF(SP_NORTE!P92="","*",SP_NORTE!P92)</f>
        <v>6.25E-2</v>
      </c>
      <c r="R85" s="149" t="str">
        <f>IF(SP_NORTE!Q92="","*",CONCATENATE(SP_NORTE!Q92," ",SP_NORTE!R92))</f>
        <v>1 Nº DE SOLDA</v>
      </c>
      <c r="S85" s="149" t="str">
        <f>IF(SP_NORTE!V92="","*",SP_NORTE!V92)</f>
        <v xml:space="preserve">Marcone </v>
      </c>
      <c r="T85" s="149" t="str">
        <f>IF(SP_NORTE!W92="","*",SP_NORTE!W92)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1023</v>
      </c>
      <c r="C3" s="206" t="s">
        <v>1024</v>
      </c>
      <c r="D3" s="206" t="s">
        <v>1025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1026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1027</v>
      </c>
      <c r="E3" s="167" t="s">
        <v>1028</v>
      </c>
      <c r="F3" s="167" t="s">
        <v>1029</v>
      </c>
      <c r="G3" s="167" t="s">
        <v>1030</v>
      </c>
      <c r="H3" s="167" t="s">
        <v>1031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1032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1033</v>
      </c>
      <c r="C4" s="164" t="s">
        <v>1034</v>
      </c>
      <c r="D4" s="164" t="s">
        <v>1035</v>
      </c>
      <c r="E4" s="164" t="s">
        <v>1036</v>
      </c>
      <c r="F4" s="164" t="s">
        <v>4</v>
      </c>
      <c r="G4" s="164" t="s">
        <v>1037</v>
      </c>
    </row>
    <row r="5" spans="2:7">
      <c r="B5" s="165" t="s">
        <v>1038</v>
      </c>
      <c r="C5" s="165">
        <v>257068</v>
      </c>
      <c r="D5" s="165" t="s">
        <v>1039</v>
      </c>
      <c r="E5" s="165" t="s">
        <v>1040</v>
      </c>
      <c r="F5" s="165" t="s">
        <v>1040</v>
      </c>
      <c r="G5" s="166">
        <v>46296</v>
      </c>
    </row>
    <row r="6" spans="2:7">
      <c r="B6" s="165" t="s">
        <v>1041</v>
      </c>
      <c r="C6" s="165" t="s">
        <v>384</v>
      </c>
      <c r="D6" s="165" t="s">
        <v>384</v>
      </c>
      <c r="E6" s="165" t="s">
        <v>384</v>
      </c>
      <c r="F6" s="165" t="s">
        <v>1042</v>
      </c>
      <c r="G6" s="166" t="s">
        <v>384</v>
      </c>
    </row>
    <row r="7" spans="2:7">
      <c r="B7" s="165" t="s">
        <v>1043</v>
      </c>
      <c r="C7" s="165">
        <v>257472</v>
      </c>
      <c r="D7" s="165" t="s">
        <v>1044</v>
      </c>
      <c r="E7" s="165" t="s">
        <v>1045</v>
      </c>
      <c r="F7" s="165" t="s">
        <v>1045</v>
      </c>
      <c r="G7" s="166">
        <v>45992</v>
      </c>
    </row>
    <row r="8" spans="2:7">
      <c r="B8" s="165" t="s">
        <v>1046</v>
      </c>
      <c r="C8" s="165">
        <v>260307</v>
      </c>
      <c r="D8" s="165" t="s">
        <v>1047</v>
      </c>
      <c r="E8" s="165" t="s">
        <v>1048</v>
      </c>
      <c r="F8" s="165" t="s">
        <v>1045</v>
      </c>
      <c r="G8" s="166">
        <v>46082</v>
      </c>
    </row>
    <row r="9" spans="2:7">
      <c r="B9" s="165" t="s">
        <v>1049</v>
      </c>
      <c r="C9" s="165">
        <v>333033</v>
      </c>
      <c r="D9" s="165" t="s">
        <v>1050</v>
      </c>
      <c r="E9" s="165" t="s">
        <v>1042</v>
      </c>
      <c r="F9" s="165" t="s">
        <v>1051</v>
      </c>
      <c r="G9" s="165" t="s">
        <v>384</v>
      </c>
    </row>
    <row r="10" spans="2:7">
      <c r="B10" s="165" t="s">
        <v>1052</v>
      </c>
      <c r="C10" s="165"/>
      <c r="D10" s="165"/>
      <c r="E10" s="165" t="s">
        <v>1042</v>
      </c>
      <c r="F10" s="165" t="s">
        <v>1051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1053</v>
      </c>
      <c r="C1" s="25" t="s">
        <v>831</v>
      </c>
      <c r="E1" s="25" t="s">
        <v>1054</v>
      </c>
      <c r="G1" s="25" t="s">
        <v>1055</v>
      </c>
      <c r="H1" s="27"/>
      <c r="I1" s="25" t="s">
        <v>1056</v>
      </c>
      <c r="J1" s="27"/>
      <c r="K1" s="25" t="s">
        <v>1057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1065</v>
      </c>
      <c r="B13" s="4" t="s">
        <v>1066</v>
      </c>
      <c r="C13" s="4" t="s">
        <v>1067</v>
      </c>
      <c r="D13" s="4" t="s">
        <v>964</v>
      </c>
      <c r="E13" s="4" t="s">
        <v>1068</v>
      </c>
      <c r="F13" s="4" t="s">
        <v>1069</v>
      </c>
      <c r="G13" s="4" t="s">
        <v>1070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1071</v>
      </c>
      <c r="N13" s="4" t="s">
        <v>1072</v>
      </c>
      <c r="O13" s="4" t="s">
        <v>1073</v>
      </c>
      <c r="P13" s="4" t="s">
        <v>827</v>
      </c>
      <c r="Q13" s="4" t="s">
        <v>1074</v>
      </c>
      <c r="R13" s="4" t="s">
        <v>1075</v>
      </c>
      <c r="S13" s="4" t="s">
        <v>1076</v>
      </c>
      <c r="T13" s="4" t="s">
        <v>1077</v>
      </c>
      <c r="U13" s="4" t="s">
        <v>1078</v>
      </c>
      <c r="V13" s="32" t="s">
        <v>1079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1080</v>
      </c>
      <c r="B14" s="34" t="s">
        <v>1081</v>
      </c>
      <c r="C14" s="34" t="s">
        <v>1082</v>
      </c>
      <c r="D14" s="34" t="s">
        <v>965</v>
      </c>
      <c r="E14" s="34" t="s">
        <v>965</v>
      </c>
      <c r="F14" s="34" t="s">
        <v>1083</v>
      </c>
      <c r="G14" s="34" t="s">
        <v>1083</v>
      </c>
      <c r="H14" s="34" t="s">
        <v>834</v>
      </c>
      <c r="I14" s="34" t="s">
        <v>1084</v>
      </c>
      <c r="J14" s="34" t="s">
        <v>911</v>
      </c>
      <c r="K14" s="34" t="s">
        <v>1085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1086</v>
      </c>
      <c r="R14" s="34" t="s">
        <v>1087</v>
      </c>
      <c r="S14" s="34" t="s">
        <v>965</v>
      </c>
      <c r="T14" s="34" t="s">
        <v>965</v>
      </c>
      <c r="U14" s="34" t="s">
        <v>1078</v>
      </c>
      <c r="V14" s="35" t="s">
        <v>1079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1088</v>
      </c>
      <c r="B15" s="34" t="s">
        <v>1089</v>
      </c>
      <c r="C15" s="34" t="str">
        <f>""</f>
        <v/>
      </c>
      <c r="D15" s="34"/>
      <c r="E15" s="34"/>
      <c r="F15" s="34"/>
      <c r="G15" s="34" t="s">
        <v>1090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1070</v>
      </c>
      <c r="R15" s="34" t="s">
        <v>1091</v>
      </c>
      <c r="S15" s="34" t="s">
        <v>1021</v>
      </c>
      <c r="T15" s="34" t="s">
        <v>1021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1092</v>
      </c>
      <c r="L16" s="34"/>
      <c r="M16" s="34"/>
      <c r="N16" s="34"/>
      <c r="O16" s="34"/>
      <c r="P16" s="34"/>
      <c r="Q16" s="34"/>
      <c r="R16" s="34" t="s">
        <v>1093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1094</v>
      </c>
      <c r="B28" s="30" t="s">
        <v>1095</v>
      </c>
      <c r="C28" s="30" t="s">
        <v>1096</v>
      </c>
      <c r="D28" s="30" t="s">
        <v>1097</v>
      </c>
      <c r="E28" s="30" t="s">
        <v>1098</v>
      </c>
      <c r="F28" s="30" t="s">
        <v>1099</v>
      </c>
      <c r="G28" s="30" t="s">
        <v>1100</v>
      </c>
      <c r="H28" s="30" t="s">
        <v>1101</v>
      </c>
      <c r="I28" s="30" t="s">
        <v>1102</v>
      </c>
      <c r="J28" s="30" t="s">
        <v>1103</v>
      </c>
      <c r="K28" s="30" t="s">
        <v>1104</v>
      </c>
      <c r="L28" s="30" t="s">
        <v>1105</v>
      </c>
      <c r="M28" s="30" t="s">
        <v>1106</v>
      </c>
      <c r="N28" s="30" t="s">
        <v>1107</v>
      </c>
      <c r="O28" s="30" t="s">
        <v>1108</v>
      </c>
      <c r="P28" s="30" t="s">
        <v>1109</v>
      </c>
      <c r="Q28" s="30" t="s">
        <v>1110</v>
      </c>
      <c r="R28" s="30" t="s">
        <v>1111</v>
      </c>
      <c r="S28" s="30" t="s">
        <v>1112</v>
      </c>
      <c r="T28" s="30" t="s">
        <v>1113</v>
      </c>
      <c r="U28" s="30" t="s">
        <v>1114</v>
      </c>
      <c r="V28" s="30" t="s">
        <v>1115</v>
      </c>
      <c r="W28" s="30" t="s">
        <v>1116</v>
      </c>
      <c r="X28" s="30" t="s">
        <v>1117</v>
      </c>
      <c r="Y28" s="30" t="s">
        <v>1118</v>
      </c>
      <c r="Z28" s="30" t="s">
        <v>1119</v>
      </c>
      <c r="AA28" s="30" t="s">
        <v>1120</v>
      </c>
      <c r="AB28" s="30" t="s">
        <v>1121</v>
      </c>
      <c r="AC28" s="30" t="s">
        <v>1122</v>
      </c>
      <c r="AD28" s="30" t="s">
        <v>1123</v>
      </c>
      <c r="AE28" s="30" t="s">
        <v>1124</v>
      </c>
      <c r="AF28" s="30" t="s">
        <v>1125</v>
      </c>
      <c r="AG28" s="30" t="s">
        <v>1126</v>
      </c>
      <c r="AH28" s="30" t="s">
        <v>1127</v>
      </c>
      <c r="AI28" s="30" t="s">
        <v>1128</v>
      </c>
      <c r="AJ28" s="30" t="s">
        <v>1129</v>
      </c>
      <c r="AK28" s="30" t="s">
        <v>1130</v>
      </c>
      <c r="AL28" s="30" t="s">
        <v>1131</v>
      </c>
      <c r="AM28" s="30" t="s">
        <v>1132</v>
      </c>
      <c r="AN28" s="36" t="s">
        <v>1133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1134</v>
      </c>
      <c r="B29" s="34" t="s">
        <v>1135</v>
      </c>
      <c r="C29" s="34" t="s">
        <v>1136</v>
      </c>
      <c r="D29" s="34" t="s">
        <v>1083</v>
      </c>
      <c r="E29" s="34" t="s">
        <v>1089</v>
      </c>
      <c r="F29" s="34" t="s">
        <v>1137</v>
      </c>
      <c r="G29" s="34" t="s">
        <v>966</v>
      </c>
      <c r="H29" s="34" t="s">
        <v>1138</v>
      </c>
      <c r="I29" s="34" t="s">
        <v>880</v>
      </c>
      <c r="J29" s="34" t="s">
        <v>1139</v>
      </c>
      <c r="K29" s="34" t="s">
        <v>1139</v>
      </c>
      <c r="L29" s="34" t="s">
        <v>1140</v>
      </c>
      <c r="M29" s="34" t="s">
        <v>931</v>
      </c>
      <c r="N29" s="34" t="s">
        <v>1141</v>
      </c>
      <c r="O29" s="34" t="s">
        <v>1142</v>
      </c>
      <c r="P29" s="34" t="s">
        <v>1143</v>
      </c>
      <c r="Q29" s="34" t="s">
        <v>1144</v>
      </c>
      <c r="R29" s="34" t="s">
        <v>1145</v>
      </c>
      <c r="S29" s="34" t="s">
        <v>1146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1148</v>
      </c>
      <c r="AD29" s="34" t="s">
        <v>1149</v>
      </c>
      <c r="AE29" s="34" t="s">
        <v>1150</v>
      </c>
      <c r="AF29" s="34" t="s">
        <v>1091</v>
      </c>
      <c r="AG29" s="34" t="s">
        <v>1093</v>
      </c>
      <c r="AH29" s="34" t="s">
        <v>1151</v>
      </c>
      <c r="AI29" s="34" t="s">
        <v>1152</v>
      </c>
      <c r="AJ29" s="34" t="s">
        <v>1139</v>
      </c>
      <c r="AK29" s="34" t="s">
        <v>1152</v>
      </c>
      <c r="AL29" s="34" t="s">
        <v>1139</v>
      </c>
      <c r="AM29" s="34" t="s">
        <v>1078</v>
      </c>
      <c r="AN29" s="35" t="s">
        <v>1079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1134</v>
      </c>
      <c r="B30" s="34"/>
      <c r="C30" s="34"/>
      <c r="D30" s="34" t="s">
        <v>1090</v>
      </c>
      <c r="E30" s="34"/>
      <c r="F30" s="34" t="s">
        <v>1153</v>
      </c>
      <c r="G30" s="34" t="s">
        <v>1154</v>
      </c>
      <c r="H30" s="34" t="s">
        <v>1155</v>
      </c>
      <c r="I30" s="34" t="s">
        <v>1156</v>
      </c>
      <c r="J30" s="34"/>
      <c r="K30" s="34"/>
      <c r="L30" s="34" t="s">
        <v>1157</v>
      </c>
      <c r="M30" s="34" t="s">
        <v>874</v>
      </c>
      <c r="N30" s="34" t="s">
        <v>880</v>
      </c>
      <c r="O30" s="34" t="s">
        <v>946</v>
      </c>
      <c r="P30" s="34" t="s">
        <v>1158</v>
      </c>
      <c r="Q30" s="34" t="s">
        <v>856</v>
      </c>
      <c r="R30" s="34"/>
      <c r="S30" s="34" t="s">
        <v>1144</v>
      </c>
      <c r="T30" s="34" t="s">
        <v>1159</v>
      </c>
      <c r="U30" s="34" t="s">
        <v>880</v>
      </c>
      <c r="V30" s="34" t="s">
        <v>1159</v>
      </c>
      <c r="W30" s="34" t="s">
        <v>880</v>
      </c>
      <c r="X30" s="34" t="s">
        <v>1159</v>
      </c>
      <c r="Y30" s="34" t="s">
        <v>880</v>
      </c>
      <c r="Z30" s="34" t="s">
        <v>1159</v>
      </c>
      <c r="AA30" s="34" t="s">
        <v>880</v>
      </c>
      <c r="AB30" s="34"/>
      <c r="AC30" s="34"/>
      <c r="AD30" s="34"/>
      <c r="AE30" s="34" t="s">
        <v>1160</v>
      </c>
      <c r="AF30" s="34"/>
      <c r="AG30" s="34"/>
      <c r="AH30" s="34"/>
      <c r="AI30" s="34" t="s">
        <v>1161</v>
      </c>
      <c r="AJ30" s="34" t="s">
        <v>1162</v>
      </c>
      <c r="AK30" s="34" t="s">
        <v>1161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1163</v>
      </c>
      <c r="E31" s="34"/>
      <c r="F31" s="34"/>
      <c r="G31" s="34"/>
      <c r="H31" s="34"/>
      <c r="I31" s="34"/>
      <c r="J31" s="34"/>
      <c r="K31" s="34"/>
      <c r="L31" s="34" t="s">
        <v>1164</v>
      </c>
      <c r="M31" s="34" t="s">
        <v>1165</v>
      </c>
      <c r="N31" s="34" t="s">
        <v>923</v>
      </c>
      <c r="O31" s="34" t="s">
        <v>1166</v>
      </c>
      <c r="P31" s="34" t="s">
        <v>912</v>
      </c>
      <c r="Q31" s="34" t="s">
        <v>1167</v>
      </c>
      <c r="R31" s="34"/>
      <c r="S31" s="34" t="s">
        <v>856</v>
      </c>
      <c r="T31" s="34"/>
      <c r="U31" s="34" t="s">
        <v>1168</v>
      </c>
      <c r="V31" s="34"/>
      <c r="W31" s="34" t="s">
        <v>1168</v>
      </c>
      <c r="X31" s="34"/>
      <c r="Y31" s="34" t="s">
        <v>1168</v>
      </c>
      <c r="Z31" s="34"/>
      <c r="AA31" s="34" t="s">
        <v>1168</v>
      </c>
      <c r="AB31" s="34"/>
      <c r="AC31" s="34"/>
      <c r="AD31" s="34"/>
      <c r="AE31" s="34" t="s">
        <v>1169</v>
      </c>
      <c r="AF31" s="34"/>
      <c r="AG31" s="34"/>
      <c r="AH31" s="34"/>
      <c r="AI31" s="34" t="s">
        <v>1170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1173</v>
      </c>
      <c r="R32" s="34"/>
      <c r="S32" s="34" t="s">
        <v>1167</v>
      </c>
      <c r="T32" s="34"/>
      <c r="U32" s="34" t="s">
        <v>1174</v>
      </c>
      <c r="V32" s="34"/>
      <c r="W32" s="34" t="s">
        <v>1174</v>
      </c>
      <c r="X32" s="34"/>
      <c r="Y32" s="34" t="s">
        <v>1174</v>
      </c>
      <c r="Z32" s="34"/>
      <c r="AA32" s="34" t="s">
        <v>1174</v>
      </c>
      <c r="AB32" s="34"/>
      <c r="AC32" s="34"/>
      <c r="AD32" s="34"/>
      <c r="AE32" s="34"/>
      <c r="AF32" s="34"/>
      <c r="AG32" s="34"/>
      <c r="AH32" s="34"/>
      <c r="AI32" s="34" t="s">
        <v>1164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1175</v>
      </c>
      <c r="E33" s="34"/>
      <c r="F33" s="34"/>
      <c r="G33" s="34"/>
      <c r="H33" s="34"/>
      <c r="I33" s="34"/>
      <c r="J33" s="34"/>
      <c r="K33" s="34"/>
      <c r="L33" s="34" t="s">
        <v>1176</v>
      </c>
      <c r="M33" s="34"/>
      <c r="N33" s="34"/>
      <c r="O33" s="34"/>
      <c r="P33" s="34"/>
      <c r="Q33" s="34" t="s">
        <v>925</v>
      </c>
      <c r="R33" s="34"/>
      <c r="S33" s="34" t="s">
        <v>1173</v>
      </c>
      <c r="T33" s="34"/>
      <c r="U33" s="34" t="s">
        <v>1177</v>
      </c>
      <c r="V33" s="34"/>
      <c r="W33" s="34" t="s">
        <v>1177</v>
      </c>
      <c r="X33" s="34"/>
      <c r="Y33" s="34" t="s">
        <v>1177</v>
      </c>
      <c r="Z33" s="34"/>
      <c r="AA33" s="34" t="s">
        <v>1177</v>
      </c>
      <c r="AB33" s="34"/>
      <c r="AC33" s="34"/>
      <c r="AD33" s="34"/>
      <c r="AE33" s="34"/>
      <c r="AF33" s="34"/>
      <c r="AG33" s="34"/>
      <c r="AH33" s="34"/>
      <c r="AI33" s="34" t="s">
        <v>1176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1178</v>
      </c>
      <c r="M34" s="34"/>
      <c r="N34" s="34"/>
      <c r="O34" s="34"/>
      <c r="P34" s="34"/>
      <c r="Q34" s="34" t="s">
        <v>1179</v>
      </c>
      <c r="R34" s="34"/>
      <c r="S34" s="34" t="s">
        <v>925</v>
      </c>
      <c r="T34" s="34"/>
      <c r="U34" s="34" t="s">
        <v>1180</v>
      </c>
      <c r="V34" s="34"/>
      <c r="W34" s="34" t="s">
        <v>1180</v>
      </c>
      <c r="X34" s="34"/>
      <c r="Y34" s="34" t="s">
        <v>1180</v>
      </c>
      <c r="Z34" s="34"/>
      <c r="AA34" s="34" t="s">
        <v>1180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1181</v>
      </c>
      <c r="M35" s="34"/>
      <c r="N35" s="34"/>
      <c r="O35" s="34"/>
      <c r="P35" s="34"/>
      <c r="Q35" s="34" t="s">
        <v>1182</v>
      </c>
      <c r="R35" s="34"/>
      <c r="S35" s="34" t="s">
        <v>1179</v>
      </c>
      <c r="T35" s="34"/>
      <c r="U35" s="34" t="s">
        <v>1183</v>
      </c>
      <c r="V35" s="34"/>
      <c r="W35" s="34" t="s">
        <v>1183</v>
      </c>
      <c r="X35" s="34"/>
      <c r="Y35" s="34" t="s">
        <v>1183</v>
      </c>
      <c r="Z35" s="34"/>
      <c r="AA35" s="34" t="s">
        <v>1183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1184</v>
      </c>
      <c r="R36" s="34"/>
      <c r="S36" s="34" t="s">
        <v>1182</v>
      </c>
      <c r="T36" s="34"/>
      <c r="U36" s="34" t="s">
        <v>1185</v>
      </c>
      <c r="V36" s="34"/>
      <c r="W36" s="34" t="s">
        <v>1185</v>
      </c>
      <c r="X36" s="34"/>
      <c r="Y36" s="34" t="s">
        <v>1185</v>
      </c>
      <c r="Z36" s="34"/>
      <c r="AA36" s="34" t="s">
        <v>1185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1186</v>
      </c>
      <c r="R37" s="34"/>
      <c r="S37" s="34" t="s">
        <v>1184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1187</v>
      </c>
      <c r="R38" s="34"/>
      <c r="S38" s="34" t="s">
        <v>1186</v>
      </c>
      <c r="T38" s="34"/>
      <c r="U38" s="34" t="s">
        <v>1188</v>
      </c>
      <c r="V38" s="34"/>
      <c r="W38" s="34" t="s">
        <v>1188</v>
      </c>
      <c r="X38" s="34"/>
      <c r="Y38" s="34" t="s">
        <v>1188</v>
      </c>
      <c r="Z38" s="34"/>
      <c r="AA38" s="34" t="s">
        <v>1188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1189</v>
      </c>
      <c r="R39" s="37"/>
      <c r="S39" s="37" t="s">
        <v>1187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1191</v>
      </c>
      <c r="D5" s="252"/>
      <c r="E5" s="252"/>
      <c r="F5" s="252"/>
      <c r="G5" s="252"/>
      <c r="H5" s="252"/>
      <c r="I5" s="252"/>
      <c r="J5" s="253"/>
      <c r="K5" s="254" t="s">
        <v>1192</v>
      </c>
      <c r="L5" s="255"/>
      <c r="M5" s="255"/>
      <c r="N5" s="255"/>
      <c r="O5" s="256" t="s">
        <v>1193</v>
      </c>
      <c r="P5" s="257"/>
    </row>
    <row r="6" spans="1:16" s="77" customFormat="1" ht="15" customHeight="1">
      <c r="A6" s="69" t="s">
        <v>1020</v>
      </c>
      <c r="B6" s="78" t="s">
        <v>1019</v>
      </c>
      <c r="C6" s="79" t="s">
        <v>770</v>
      </c>
      <c r="D6" s="80" t="s">
        <v>771</v>
      </c>
      <c r="E6" s="79" t="s">
        <v>1194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1195</v>
      </c>
      <c r="M6" s="83" t="s">
        <v>402</v>
      </c>
      <c r="N6" s="84" t="s">
        <v>765</v>
      </c>
      <c r="O6" s="160" t="s">
        <v>808</v>
      </c>
      <c r="P6" s="136" t="s">
        <v>1196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>
        <f>IF(SP_NORTE!B88="","*",SP_NORTE!B88)</f>
        <v>46087</v>
      </c>
      <c r="B69" s="86" t="str">
        <f>IF(SP_NORTE!X88="","*",SP_NORTE!X88)</f>
        <v>*</v>
      </c>
      <c r="C69" s="86" t="str">
        <f>IF(SP_NORTE!S88="","*",SP_NORTE!S88)</f>
        <v>SP NORTE</v>
      </c>
      <c r="D69" s="86" t="str">
        <f>IF(SP_NORTE!T88="","*",SP_NORTE!T88)</f>
        <v>ZCZ-ZTI</v>
      </c>
      <c r="E69" s="86" t="str">
        <f>IF(SP_NORTE!D88="","*",SP_NORTE!D88)</f>
        <v>MAURO TP-868)</v>
      </c>
      <c r="F69" s="86" t="str">
        <f>IF(SP_NORTE!H88="","*",SP_NORTE!H88)</f>
        <v>-</v>
      </c>
      <c r="G69" s="86" t="str">
        <f>IF(SP_NORTE!M88="","*",SP_NORTE!M88)</f>
        <v>ZMA-ZDG</v>
      </c>
      <c r="H69" s="119">
        <f>IF(SP_NORTE!K88="","*",SP_NORTE!K88)</f>
        <v>50.4</v>
      </c>
      <c r="I69" s="116">
        <f>IF(SP_NORTE!O88="","*",SP_NORTE!O88)</f>
        <v>0.33333333333333331</v>
      </c>
      <c r="J69" s="116">
        <f>IF(SP_NORTE!P88="","*",SP_NORTE!P88)</f>
        <v>6.9444444444444447E-4</v>
      </c>
      <c r="K69" s="86" t="str">
        <f>IF(SP_NORTE!AK88="","*",SP_NORTE!AK88)</f>
        <v>-</v>
      </c>
      <c r="L69" s="86" t="str">
        <f>IF(SP_NORTE!AM88="","*",SP_NORTE!AM88)</f>
        <v>ZMA-ZDG</v>
      </c>
      <c r="M69" s="86">
        <f>IF(SP_NORTE!AP88="","*",SP_NORTE!AP88)</f>
        <v>50.4</v>
      </c>
      <c r="N69" s="86" t="str">
        <f>IF(SP_NORTE!AM88="","*",SP_NORTE!AM88)</f>
        <v>ZMA-ZDG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>
        <f>IF(SP_NORTE!B89="","*",SP_NORTE!B89)</f>
        <v>46087</v>
      </c>
      <c r="B70" s="86" t="str">
        <f>IF(SP_NORTE!X89="","*",SP_NORTE!X89)</f>
        <v>*</v>
      </c>
      <c r="C70" s="86" t="str">
        <f>IF(SP_NORTE!S89="","*",SP_NORTE!S89)</f>
        <v>SP NORTE</v>
      </c>
      <c r="D70" s="86" t="str">
        <f>IF(SP_NORTE!T89="","*",SP_NORTE!T89)</f>
        <v>ZCZ-ZTI</v>
      </c>
      <c r="E70" s="86" t="str">
        <f>IF(SP_NORTE!D89="","*",SP_NORTE!D89)</f>
        <v>WAGNER (TP-58)</v>
      </c>
      <c r="F70" s="86" t="str">
        <f>IF(SP_NORTE!H89="","*",SP_NORTE!H89)</f>
        <v>-</v>
      </c>
      <c r="G70" s="86" t="str">
        <f>IF(SP_NORTE!M89="","*",SP_NORTE!M89)</f>
        <v>ZMA-ZDG</v>
      </c>
      <c r="H70" s="119">
        <f>IF(SP_NORTE!K89="","*",SP_NORTE!K89)</f>
        <v>46.8</v>
      </c>
      <c r="I70" s="116">
        <f>IF(SP_NORTE!O89="","*",SP_NORTE!O89)</f>
        <v>0.33333333333333331</v>
      </c>
      <c r="J70" s="116">
        <f>IF(SP_NORTE!P89="","*",SP_NORTE!P89)</f>
        <v>6.9444444444444447E-4</v>
      </c>
      <c r="K70" s="86" t="str">
        <f>IF(SP_NORTE!AK89="","*",SP_NORTE!AK89)</f>
        <v>-</v>
      </c>
      <c r="L70" s="86" t="str">
        <f>IF(SP_NORTE!AM89="","*",SP_NORTE!AM89)</f>
        <v>ZMA-ZDG</v>
      </c>
      <c r="M70" s="86">
        <f>IF(SP_NORTE!AP89="","*",SP_NORTE!AP89)</f>
        <v>46.8</v>
      </c>
      <c r="N70" s="86" t="str">
        <f>IF(SP_NORTE!AM89="","*",SP_NORTE!AM89)</f>
        <v>ZMA-ZDG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>
        <f>IF(SP_NORTE!B91="","*",SP_NORTE!B91)</f>
        <v>46087</v>
      </c>
      <c r="B72" s="86" t="str">
        <f>IF(SP_NORTE!X91="","*",SP_NORTE!X91)</f>
        <v>Oportunidade</v>
      </c>
      <c r="C72" s="86" t="str">
        <f>IF(SP_NORTE!S91="","*",SP_NORTE!S91)</f>
        <v>SP NORTE</v>
      </c>
      <c r="D72" s="86" t="str">
        <f>IF(SP_NORTE!T91="","*",SP_NORTE!T91)</f>
        <v>ZCZ-ZTI</v>
      </c>
      <c r="E72" s="86" t="str">
        <f>IF(SP_NORTE!D91="","*",SP_NORTE!D91)</f>
        <v>W75</v>
      </c>
      <c r="F72" s="86" t="str">
        <f>IF(SP_NORTE!H91="","*",SP_NORTE!H91)</f>
        <v>K58K592</v>
      </c>
      <c r="G72" s="86" t="str">
        <f>IF(SP_NORTE!M91="","*",SP_NORTE!M91)</f>
        <v>ZTN-ZRU</v>
      </c>
      <c r="H72" s="119">
        <f>IF(SP_NORTE!K91="","*",SP_NORTE!K91)</f>
        <v>59</v>
      </c>
      <c r="I72" s="116">
        <f>IF(SP_NORTE!O91="","*",SP_NORTE!O91)</f>
        <v>0.91666666666666663</v>
      </c>
      <c r="J72" s="116">
        <f>IF(SP_NORTE!P91="","*",SP_NORTE!P91)</f>
        <v>4.1666666666666664E-2</v>
      </c>
      <c r="K72" s="86" t="str">
        <f>IF(SP_NORTE!AK91="","*",SP_NORTE!AK91)</f>
        <v>K58K592</v>
      </c>
      <c r="L72" s="86" t="str">
        <f>IF(SP_NORTE!AM91="","*",SP_NORTE!AM91)</f>
        <v>ZTN-ZRU</v>
      </c>
      <c r="M72" s="86">
        <f>IF(SP_NORTE!AP91="","*",SP_NORTE!AP91)</f>
        <v>59</v>
      </c>
      <c r="N72" s="86" t="str">
        <f>IF(SP_NORTE!AM91="","*",SP_NORTE!AM91)</f>
        <v>ZTN-ZRU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>
        <f>IF(SP_NORTE!B92="","*",SP_NORTE!B92)</f>
        <v>46087</v>
      </c>
      <c r="B73" s="86" t="str">
        <f>IF(SP_NORTE!X92="","*",SP_NORTE!X92)</f>
        <v>Oportunidade</v>
      </c>
      <c r="C73" s="86" t="str">
        <f>IF(SP_NORTE!S92="","*",SP_NORTE!S92)</f>
        <v>SP NORTE</v>
      </c>
      <c r="D73" s="86" t="str">
        <f>IF(SP_NORTE!T92="","*",SP_NORTE!T92)</f>
        <v>ZRX-ZTI</v>
      </c>
      <c r="E73" s="86" t="str">
        <f>IF(SP_NORTE!D92="","*",SP_NORTE!D92)</f>
        <v>CARLOS (TP-722)</v>
      </c>
      <c r="F73" s="86" t="str">
        <f>IF(SP_NORTE!H92="","*",SP_NORTE!H92)</f>
        <v>-</v>
      </c>
      <c r="G73" s="86" t="str">
        <f>IF(SP_NORTE!M92="","*",SP_NORTE!M92)</f>
        <v>ZOX</v>
      </c>
      <c r="H73" s="119">
        <f>IF(SP_NORTE!K92="","*",SP_NORTE!K92)</f>
        <v>157.69999999999999</v>
      </c>
      <c r="I73" s="116">
        <f>IF(SP_NORTE!O92="","*",SP_NORTE!O92)</f>
        <v>0.39583333333333331</v>
      </c>
      <c r="J73" s="116">
        <f>IF(SP_NORTE!P92="","*",SP_NORTE!P92)</f>
        <v>6.25E-2</v>
      </c>
      <c r="K73" s="86" t="str">
        <f>IF(SP_NORTE!AK92="","*",SP_NORTE!AK92)</f>
        <v>-</v>
      </c>
      <c r="L73" s="86" t="str">
        <f>IF(SP_NORTE!AM92="","*",SP_NORTE!AM92)</f>
        <v>ZOX</v>
      </c>
      <c r="M73" s="86">
        <f>IF(SP_NORTE!AP92="","*",SP_NORTE!AP92)</f>
        <v>157.69999999999999</v>
      </c>
      <c r="N73" s="86" t="str">
        <f>IF(SP_NORTE!AM92="","*",SP_NORTE!AM92)</f>
        <v>ZOX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2026-03-05T13:37:22Z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