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471" documentId="8_{B6337239-1A00-434D-AAD0-422EA1FEB5AE}" xr6:coauthVersionLast="47" xr6:coauthVersionMax="47" xr10:uidLastSave="{99E07E34-976B-4559-8661-8F7867E4A51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" l="1" a="1"/>
  <c r="H22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/>
  <c r="R345" i="1"/>
  <c r="S345" i="1" a="1"/>
  <c r="S345" i="1" s="1"/>
  <c r="D343" i="12" s="1"/>
  <c r="T345" i="1" a="1"/>
  <c r="T345" i="1"/>
  <c r="U345" i="1"/>
  <c r="AI345" i="1"/>
  <c r="AJ345" i="1"/>
  <c r="AK345" i="1"/>
  <c r="AL345" i="1"/>
  <c r="AN345" i="1"/>
  <c r="AO345" i="1"/>
  <c r="AP345" i="1"/>
  <c r="AQ345" i="1"/>
  <c r="AY345" i="1"/>
  <c r="BB345" i="1"/>
  <c r="BC345" i="1" a="1"/>
  <c r="BC345" i="1" s="1"/>
  <c r="BD345" i="1" a="1"/>
  <c r="BD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N346" i="1"/>
  <c r="AO346" i="1"/>
  <c r="AP346" i="1"/>
  <c r="AQ346" i="1"/>
  <c r="AY346" i="1"/>
  <c r="BB346" i="1"/>
  <c r="BC346" i="1" a="1"/>
  <c r="BC346" i="1" s="1"/>
  <c r="BD346" i="1" a="1"/>
  <c r="BD346" i="1"/>
  <c r="BE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/>
  <c r="R347" i="1"/>
  <c r="S347" i="1" a="1"/>
  <c r="S347" i="1"/>
  <c r="T347" i="1" a="1"/>
  <c r="T347" i="1" s="1"/>
  <c r="E345" i="12" s="1"/>
  <c r="U347" i="1"/>
  <c r="AI347" i="1"/>
  <c r="BB347" i="1" s="1"/>
  <c r="AJ347" i="1"/>
  <c r="AK347" i="1"/>
  <c r="AL347" i="1"/>
  <c r="AN347" i="1"/>
  <c r="AO347" i="1"/>
  <c r="BD347" i="1" s="1" a="1"/>
  <c r="BD347" i="1" s="1"/>
  <c r="AP347" i="1"/>
  <c r="AQ347" i="1"/>
  <c r="AY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N348" i="1" a="1"/>
  <c r="N348" i="1" s="1"/>
  <c r="R348" i="1"/>
  <c r="S348" i="1" a="1"/>
  <c r="S348" i="1" s="1"/>
  <c r="D346" i="12" s="1"/>
  <c r="T348" i="1" a="1"/>
  <c r="T348" i="1"/>
  <c r="U348" i="1"/>
  <c r="AI348" i="1"/>
  <c r="AJ348" i="1"/>
  <c r="AK348" i="1"/>
  <c r="AL348" i="1"/>
  <c r="AM348" i="1"/>
  <c r="AO348" i="1"/>
  <c r="AP348" i="1"/>
  <c r="AQ348" i="1"/>
  <c r="AY348" i="1"/>
  <c r="BB348" i="1"/>
  <c r="BC348" i="1" a="1"/>
  <c r="BC348" i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N349" i="1"/>
  <c r="AO349" i="1"/>
  <c r="AP349" i="1"/>
  <c r="AQ349" i="1"/>
  <c r="AY349" i="1"/>
  <c r="BB349" i="1"/>
  <c r="BC349" i="1" a="1"/>
  <c r="BC349" i="1" s="1"/>
  <c r="BD349" i="1" a="1"/>
  <c r="BD349" i="1"/>
  <c r="BE349" i="1"/>
  <c r="BF349" i="1"/>
  <c r="BR349" i="1"/>
  <c r="BS349" i="1"/>
  <c r="A350" i="1"/>
  <c r="C350" i="1"/>
  <c r="G350" i="1"/>
  <c r="M350" i="1" a="1"/>
  <c r="M350" i="1"/>
  <c r="AM350" i="1" s="1"/>
  <c r="N350" i="1" a="1"/>
  <c r="N350" i="1"/>
  <c r="R350" i="1"/>
  <c r="S350" i="1" a="1"/>
  <c r="S350" i="1"/>
  <c r="T350" i="1" a="1"/>
  <c r="T350" i="1" s="1"/>
  <c r="E348" i="12" s="1"/>
  <c r="U350" i="1"/>
  <c r="AI350" i="1"/>
  <c r="BB350" i="1" s="1"/>
  <c r="AJ350" i="1"/>
  <c r="AK350" i="1"/>
  <c r="AL350" i="1"/>
  <c r="AN350" i="1"/>
  <c r="AO350" i="1"/>
  <c r="BD350" i="1" s="1" a="1"/>
  <c r="BD350" i="1" s="1"/>
  <c r="AP350" i="1"/>
  <c r="AQ350" i="1"/>
  <c r="AY350" i="1"/>
  <c r="BC350" i="1" a="1"/>
  <c r="BC350" i="1"/>
  <c r="BE350" i="1"/>
  <c r="BF350" i="1"/>
  <c r="BR350" i="1"/>
  <c r="BS350" i="1"/>
  <c r="A351" i="1"/>
  <c r="C351" i="1"/>
  <c r="G351" i="1"/>
  <c r="M351" i="1" a="1"/>
  <c r="M351" i="1"/>
  <c r="N351" i="1" a="1"/>
  <c r="N351" i="1" s="1"/>
  <c r="R351" i="1"/>
  <c r="S351" i="1" a="1"/>
  <c r="S351" i="1" s="1"/>
  <c r="D349" i="12" s="1"/>
  <c r="T351" i="1" a="1"/>
  <c r="T351" i="1"/>
  <c r="U351" i="1"/>
  <c r="AI351" i="1"/>
  <c r="AJ351" i="1"/>
  <c r="AK351" i="1"/>
  <c r="AL351" i="1"/>
  <c r="AM351" i="1"/>
  <c r="AO351" i="1"/>
  <c r="AP351" i="1"/>
  <c r="AQ351" i="1"/>
  <c r="AY351" i="1"/>
  <c r="BB351" i="1"/>
  <c r="BC351" i="1" a="1"/>
  <c r="BC351" i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/>
  <c r="AN352" i="1" s="1"/>
  <c r="R352" i="1"/>
  <c r="S352" i="1" a="1"/>
  <c r="S352" i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AJ353" i="1"/>
  <c r="AK353" i="1"/>
  <c r="AL353" i="1"/>
  <c r="AO353" i="1"/>
  <c r="AP353" i="1"/>
  <c r="AQ353" i="1"/>
  <c r="AY353" i="1"/>
  <c r="BB353" i="1"/>
  <c r="BC353" i="1" a="1"/>
  <c r="BC353" i="1" s="1"/>
  <c r="BD353" i="1" a="1"/>
  <c r="BD353" i="1" s="1"/>
  <c r="BE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/>
  <c r="AN354" i="1" s="1"/>
  <c r="R354" i="1"/>
  <c r="S354" i="1" a="1"/>
  <c r="S354" i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AY355" i="1"/>
  <c r="BC355" i="1" a="1"/>
  <c r="BC355" i="1" s="1"/>
  <c r="BD355" i="1" a="1"/>
  <c r="BD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AJ356" i="1"/>
  <c r="AK356" i="1"/>
  <c r="AL356" i="1"/>
  <c r="AO356" i="1"/>
  <c r="AP356" i="1"/>
  <c r="AQ356" i="1"/>
  <c r="AY356" i="1"/>
  <c r="BB356" i="1"/>
  <c r="BC356" i="1" a="1"/>
  <c r="BC356" i="1" s="1"/>
  <c r="BD356" i="1" a="1"/>
  <c r="BD356" i="1" s="1"/>
  <c r="BE356" i="1"/>
  <c r="BF356" i="1"/>
  <c r="BR356" i="1"/>
  <c r="BS356" i="1"/>
  <c r="A357" i="1"/>
  <c r="C357" i="1"/>
  <c r="G357" i="1"/>
  <c r="M357" i="1" a="1"/>
  <c r="M357" i="1" s="1"/>
  <c r="N357" i="1" a="1"/>
  <c r="N357" i="1"/>
  <c r="AN357" i="1" s="1"/>
  <c r="R357" i="1"/>
  <c r="S357" i="1" a="1"/>
  <c r="S357" i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AJ358" i="1"/>
  <c r="AK358" i="1"/>
  <c r="AL358" i="1"/>
  <c r="AO358" i="1"/>
  <c r="BE358" i="1" s="1"/>
  <c r="AP358" i="1"/>
  <c r="AQ358" i="1"/>
  <c r="AY358" i="1"/>
  <c r="BB358" i="1"/>
  <c r="BC358" i="1" a="1"/>
  <c r="BC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C359" i="1" a="1"/>
  <c r="BC359" i="1" s="1"/>
  <c r="BD359" i="1" a="1"/>
  <c r="BD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AY360" i="1"/>
  <c r="BC360" i="1" a="1"/>
  <c r="BC360" i="1" s="1"/>
  <c r="BE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E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E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N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M22" i="1" a="1"/>
  <c r="M22" i="1" s="1"/>
  <c r="G24" i="11" s="1"/>
  <c r="N22" i="1" a="1"/>
  <c r="N22" i="1" s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M23" i="1" a="1"/>
  <c r="M23" i="1" s="1"/>
  <c r="AM23" i="1" s="1"/>
  <c r="N23" i="1" a="1"/>
  <c r="N23" i="1" s="1"/>
  <c r="AN23" i="1" s="1"/>
  <c r="R23" i="1"/>
  <c r="S23" i="1" a="1"/>
  <c r="S23" i="1" s="1"/>
  <c r="D21" i="12" s="1"/>
  <c r="T23" i="1" a="1"/>
  <c r="T23" i="1" s="1"/>
  <c r="E21" i="12" s="1"/>
  <c r="U23" i="1"/>
  <c r="AI23" i="1"/>
  <c r="BB23" i="1" s="1"/>
  <c r="AJ23" i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AM27" i="1" s="1"/>
  <c r="N27" i="1" a="1"/>
  <c r="N27" i="1" s="1"/>
  <c r="AN27" i="1" s="1"/>
  <c r="R27" i="1"/>
  <c r="S27" i="1" a="1"/>
  <c r="S27" i="1" s="1"/>
  <c r="D25" i="12" s="1"/>
  <c r="T27" i="1" a="1"/>
  <c r="T27" i="1" s="1"/>
  <c r="E25" i="12" s="1"/>
  <c r="U27" i="1"/>
  <c r="AI27" i="1"/>
  <c r="BB27" i="1" s="1"/>
  <c r="AJ27" i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J29" i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AY6" i="1"/>
  <c r="BR6" i="1" s="1"/>
  <c r="BC6" i="1" a="1"/>
  <c r="BC6" i="1" s="1"/>
  <c r="BF6" i="1"/>
  <c r="BS6" i="1"/>
  <c r="BT6" i="1"/>
  <c r="L340" i="12"/>
  <c r="L342" i="12"/>
  <c r="L343" i="12"/>
  <c r="L344" i="12"/>
  <c r="L345" i="12"/>
  <c r="L347" i="12"/>
  <c r="L348" i="12"/>
  <c r="L352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K295" i="12"/>
  <c r="K296" i="12"/>
  <c r="K293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E282" i="12"/>
  <c r="D282" i="12"/>
  <c r="D111" i="12"/>
  <c r="E99" i="12"/>
  <c r="D99" i="12"/>
  <c r="E236" i="12"/>
  <c r="D236" i="12"/>
  <c r="D1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D124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D128" i="12"/>
  <c r="D120" i="12"/>
  <c r="E105" i="12"/>
  <c r="E249" i="12"/>
  <c r="D249" i="12"/>
  <c r="E106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55" i="12"/>
  <c r="D352" i="12"/>
  <c r="D350" i="12"/>
  <c r="E349" i="12"/>
  <c r="D348" i="12"/>
  <c r="E347" i="12"/>
  <c r="D347" i="12"/>
  <c r="E346" i="12"/>
  <c r="D345" i="12"/>
  <c r="E344" i="12"/>
  <c r="D344" i="12"/>
  <c r="E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D297" i="12"/>
  <c r="E296" i="12"/>
  <c r="E295" i="12"/>
  <c r="D295" i="12"/>
  <c r="E294" i="12"/>
  <c r="D294" i="12"/>
  <c r="D293" i="12"/>
  <c r="E292" i="12"/>
  <c r="D292" i="12"/>
  <c r="D291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57" i="12"/>
  <c r="E142" i="12"/>
  <c r="D137" i="12"/>
  <c r="D135" i="12"/>
  <c r="D133" i="12"/>
  <c r="D130" i="12"/>
  <c r="D122" i="12"/>
  <c r="D117" i="12"/>
  <c r="D116" i="12"/>
  <c r="D115" i="12"/>
  <c r="D114" i="12"/>
  <c r="D112" i="12"/>
  <c r="D109" i="12"/>
  <c r="D108" i="12"/>
  <c r="E107" i="12"/>
  <c r="D107" i="12"/>
  <c r="D103" i="12"/>
  <c r="E102" i="12"/>
  <c r="D102" i="12"/>
  <c r="D10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42" i="12"/>
  <c r="L7" i="12"/>
  <c r="K387" i="12"/>
  <c r="K383" i="12"/>
  <c r="K380" i="12"/>
  <c r="K378" i="12"/>
  <c r="K338" i="12"/>
  <c r="F278" i="13"/>
  <c r="L242" i="12"/>
  <c r="K27" i="11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2" i="1" l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K15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29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K39" i="12"/>
  <c r="L27" i="12"/>
  <c r="BD101" i="1" a="1"/>
  <c r="BD101" i="1" s="1"/>
  <c r="BE269" i="1"/>
  <c r="BE260" i="1"/>
  <c r="G19" i="11"/>
  <c r="L71" i="12"/>
  <c r="L53" i="12"/>
  <c r="L31" i="12"/>
  <c r="BD128" i="1" a="1"/>
  <c r="BD128" i="1" s="1"/>
  <c r="BE107" i="1"/>
  <c r="BD283" i="1" a="1"/>
  <c r="BD283" i="1" s="1"/>
  <c r="BD239" i="1" a="1"/>
  <c r="BD239" i="1" s="1"/>
  <c r="K144" i="12"/>
  <c r="K18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K29" i="12"/>
  <c r="L26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L39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64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7" i="11"/>
  <c r="L22" i="11"/>
  <c r="N22" i="11"/>
  <c r="N21" i="11"/>
  <c r="L19" i="11"/>
  <c r="N19" i="11"/>
  <c r="L16" i="11"/>
  <c r="L9" i="11"/>
  <c r="N9" i="11"/>
  <c r="N17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95" i="11" l="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<sst xmlns="http://schemas.openxmlformats.org/spreadsheetml/2006/main" count="4592" uniqueCount="1268">
  <si>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</si>
  <si>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</si>
  <si>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</si>
  <si>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</si>
  <si>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</si>
  <si>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</si>
  <si>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</si>
  <si>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</si>
  <si>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</si>
  <si>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</si>
  <si>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</si>
  <si>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</si>
  <si>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</si>
  <si>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</si>
  <si>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</si>
  <si>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</si>
  <si>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</si>
  <si>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</si>
  <si>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</si>
  <si>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</si>
  <si>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</si>
  <si>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</si>
  <si>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</si>
  <si>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</si>
  <si>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</si>
  <si>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</si>
  <si>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</si>
  <si>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</si>
  <si>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</si>
  <si>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</si>
  <si>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</si>
  <si>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</si>
  <si>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</si>
  <si>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</si>
  <si>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</si>
  <si>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</si>
  <si>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</si>
  <si>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</si>
  <si>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</si>
  <si>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</si>
  <si>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</si>
  <si>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</si>
  <si>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</si>
  <si>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</si>
  <si>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</si>
  <si>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</si>
  <si>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</si>
  <si>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</si>
  <si>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</si>
  <si>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</si>
  <si>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</si>
  <si>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</si>
  <si>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</si>
  <si>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</si>
  <si>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</si>
  <si>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</si>
  <si>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</si>
  <si>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</si>
  <si>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</si>
  <si>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</si>
  <si>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</si>
  <si>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</si>
  <si>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</si>
  <si>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</si>
  <si>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</si>
  <si>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</si>
  <si>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</si>
  <si>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</si>
  <si>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</si>
  <si>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</si>
  <si>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</si>
  <si>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</si>
  <si>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</si>
  <si>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</si>
  <si>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</si>
  <si>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</si>
  <si>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</si>
  <si>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</si>
  <si>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</si>
  <si>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</si>
  <si>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</si>
  <si>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</si>
  <si>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</si>
  <si>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</si>
  <si>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</si>
  <si>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</si>
  <si>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</si>
  <si>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</si>
  <si>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</si>
  <si>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</si>
  <si>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</si>
  <si>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</si>
  <si>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</si>
  <si>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</si>
  <si>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</si>
  <si>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</si>
  <si>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</si>
  <si>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</si>
  <si>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</si>
  <si>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</si>
  <si>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</si>
  <si>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</si>
  <si>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</si>
  <si>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</si>
  <si>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</si>
  <si>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</si>
  <si>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</si>
  <si>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</si>
  <si>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</si>
  <si>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</si>
  <si>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</si>
  <si>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</si>
  <si>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</si>
  <si>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</si>
  <si>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</si>
  <si>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</si>
  <si>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</si>
  <si>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</si>
  <si>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</si>
  <si>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</si>
  <si>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</si>
  <si>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</si>
  <si>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</si>
  <si>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</si>
  <si>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</si>
  <si>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</si>
  <si>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</si>
  <si>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</si>
  <si>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</si>
  <si>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</si>
  <si>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</si>
  <si>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</si>
  <si>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</si>
  <si>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</si>
  <si>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</si>
  <si>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</si>
  <si>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</si>
  <si>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</si>
  <si>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</si>
  <si>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</si>
  <si>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</si>
  <si>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</si>
  <si>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</si>
  <si>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</si>
  <si>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</si>
  <si>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</si>
  <si>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</si>
  <si>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</si>
  <si>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</si>
  <si>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</si>
  <si>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</si>
  <si>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</si>
  <si>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</si>
  <si>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</si>
  <si>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</si>
  <si>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</si>
  <si>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</si>
  <si>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</si>
  <si>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</si>
  <si>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</si>
  <si>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</si>
  <si>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</si>
  <si>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</si>
  <si>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</si>
  <si>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</si>
  <si>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</si>
  <si>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</si>
  <si>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</si>
  <si>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</si>
  <si>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</si>
  <si>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</si>
  <si>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</si>
  <si>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</si>
  <si>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</si>
  <si>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</si>
  <si>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</si>
  <si>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</si>
  <si>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</si>
  <si>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</si>
  <si>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</si>
  <si>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</si>
  <si>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</si>
  <si>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</si>
  <si>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</si>
  <si>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</si>
  <si>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</si>
  <si>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</si>
  <si>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</si>
  <si>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</si>
  <si>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</si>
  <si>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</si>
  <si>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</si>
  <si>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</si>
  <si>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</si>
  <si>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</si>
  <si>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</si>
  <si>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</si>
  <si>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</si>
  <si>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</si>
  <si>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</si>
  <si>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</si>
  <si>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</si>
  <si>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</si>
  <si>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</si>
  <si>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</si>
  <si>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</si>
  <si>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</si>
  <si>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</si>
  <si>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</si>
  <si>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</si>
  <si>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</si>
  <si>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</si>
  <si>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</si>
  <si>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</si>
  <si>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</si>
  <si>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</si>
  <si>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</si>
  <si>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</si>
  <si>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</si>
  <si>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</si>
  <si>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</si>
  <si>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</si>
  <si>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</si>
  <si>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</si>
  <si>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</si>
  <si>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</si>
  <si>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</si>
  <si>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</si>
  <si>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</si>
  <si>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</si>
  <si>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</si>
  <si>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</si>
  <si>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</si>
  <si>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</si>
  <si>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</si>
  <si>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</si>
  <si>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</si>
  <si>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</si>
  <si>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</si>
  <si>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</si>
  <si>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</si>
  <si>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</si>
  <si>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</si>
  <si>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</si>
  <si>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</si>
  <si>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</si>
  <si>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</si>
  <si>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</si>
  <si>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</si>
  <si>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</si>
  <si>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</si>
  <si>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</si>
  <si>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</si>
  <si>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</si>
  <si>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</si>
  <si>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</si>
  <si>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</si>
  <si>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</si>
  <si>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</si>
  <si>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</si>
  <si>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</si>
  <si>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</si>
  <si>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</si>
  <si>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</si>
  <si>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</si>
  <si>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</si>
  <si>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</si>
  <si>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</si>
  <si>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</si>
  <si>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</si>
  <si>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</si>
  <si>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</si>
  <si>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</si>
  <si>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</si>
  <si>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</si>
  <si>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</si>
  <si>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</si>
  <si>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</si>
  <si>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</si>
  <si>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</si>
  <si>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</si>
  <si>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</si>
  <si>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</si>
  <si>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</si>
  <si>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</si>
  <si>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</si>
  <si>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</si>
  <si>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</si>
  <si>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</si>
  <si>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</si>
  <si>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</si>
  <si>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</si>
  <si>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</si>
  <si>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</si>
  <si>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</si>
  <si>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</si>
  <si>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</si>
  <si>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</si>
  <si>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</si>
  <si>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</si>
  <si>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</si>
  <si>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</si>
  <si>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</si>
  <si>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</si>
  <si>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</si>
  <si>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</si>
  <si>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</si>
  <si>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</si>
  <si>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</si>
  <si>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</si>
  <si>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</si>
  <si>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</si>
  <si>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</si>
  <si>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</si>
  <si>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</si>
  <si>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</si>
  <si>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</si>
  <si>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</si>
  <si>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</si>
  <si>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</si>
  <si>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</si>
  <si>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</si>
  <si>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</si>
  <si>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</si>
  <si>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</si>
  <si>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</si>
  <si>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</si>
  <si>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</si>
  <si>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</si>
  <si>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</si>
  <si>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</si>
  <si>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</si>
  <si>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</si>
  <si>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</si>
  <si>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</si>
  <si>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</si>
  <si>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</si>
  <si>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</si>
  <si>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</si>
  <si>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</si>
  <si>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</si>
  <si>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</si>
  <si>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</si>
  <si>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</si>
  <si>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</si>
  <si>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</si>
  <si>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</si>
  <si>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</si>
  <si>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</si>
  <si>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</si>
  <si>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</si>
  <si>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</si>
  <si>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</si>
  <si>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</si>
  <si>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</si>
  <si>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</si>
  <si>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</si>
  <si>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</si>
  <si>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</si>
  <si>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</si>
  <si>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</si>
  <si>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</si>
  <si>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</si>
  <si>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</si>
  <si>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</si>
  <si>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</si>
  <si>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</si>
  <si>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</si>
  <si>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</si>
  <si>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</si>
  <si>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</si>
  <si>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</si>
  <si>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</si>
  <si>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</si>
  <si>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</si>
  <si>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</si>
  <si>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</si>
  <si>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</si>
  <si>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</si>
  <si>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</si>
  <si>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</si>
  <si>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</si>
  <si>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</si>
  <si>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</si>
  <si>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</si>
  <si>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</si>
  <si>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</si>
  <si>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</si>
  <si>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</si>
  <si>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</si>
  <si>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</si>
  <si>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</si>
  <si>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</si>
  <si>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</si>
  <si>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</si>
  <si>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</si>
  <si>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</si>
  <si>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</si>
  <si>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</si>
  <si>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</si>
  <si>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</si>
  <si>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</si>
  <si>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</si>
  <si>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</si>
  <si>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</si>
  <si>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</si>
  <si>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</si>
  <si>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</si>
  <si>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</si>
  <si>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</si>
  <si>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</si>
  <si>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</si>
  <si>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</si>
  <si>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</si>
  <si>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</si>
  <si>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</si>
  <si>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</si>
  <si>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</si>
  <si>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</si>
  <si>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</si>
  <si>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</si>
  <si>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</si>
  <si>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</si>
  <si>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</si>
  <si>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</si>
  <si>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</si>
  <si>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</si>
  <si>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</si>
  <si>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</si>
  <si>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</si>
  <si>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</si>
  <si>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</si>
  <si>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</si>
  <si>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</si>
  <si>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</si>
  <si>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</si>
  <si>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</si>
  <si>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</si>
  <si>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</si>
  <si>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</si>
  <si>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</si>
  <si>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</si>
  <si>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</si>
  <si>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</si>
  <si>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</si>
  <si>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</si>
  <si>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</si>
  <si>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</si>
  <si>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</si>
  <si>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</si>
  <si>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</si>
  <si>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</si>
  <si>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</si>
  <si>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</si>
  <si>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</si>
  <si>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</si>
  <si>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</si>
  <si>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</si>
  <si>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</si>
  <si>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</si>
  <si>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</si>
  <si>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</si>
  <si>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</si>
  <si>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</si>
  <si>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</si>
  <si>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</si>
  <si>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</si>
  <si>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</si>
  <si>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</si>
  <si>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</si>
  <si>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</si>
  <si>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</si>
  <si>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</si>
  <si>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</si>
  <si>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</si>
  <si>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</si>
  <si>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</si>
  <si>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</si>
  <si>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</si>
  <si>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</si>
  <si>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</si>
  <si>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</si>
  <si>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</si>
  <si>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</si>
  <si>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</si>
  <si>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</si>
  <si>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</si>
  <si>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</si>
  <si>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</si>
  <si>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</si>
  <si>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</si>
  <si>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</si>
  <si>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</si>
  <si>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</si>
  <si>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</si>
  <si>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</si>
  <si>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</si>
  <si>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</si>
  <si>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</si>
  <si>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</si>
  <si>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</si>
  <si>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</si>
  <si>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</si>
  <si>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</si>
  <si>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</si>
  <si>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</si>
  <si>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</si>
  <si>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</si>
  <si>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</si>
  <si>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</si>
  <si>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</si>
  <si>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</si>
  <si>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</si>
  <si>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</si>
  <si>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</si>
  <si>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</si>
  <si>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</si>
  <si>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</si>
  <si>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</si>
  <si>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</si>
  <si>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</si>
  <si>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</si>
  <si>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</si>
  <si>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</si>
  <si>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</si>
  <si>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</si>
  <si>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</si>
  <si>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</si>
  <si>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</si>
  <si>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</si>
  <si>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</si>
  <si>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</si>
  <si>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</si>
  <si>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</si>
  <si>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</si>
  <si>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</si>
  <si>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</si>
  <si>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</si>
  <si>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</si>
  <si>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</si>
  <si>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</si>
  <si>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</si>
  <si>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</si>
  <si>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</si>
  <si>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</si>
  <si>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</si>
  <si>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</si>
  <si>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</si>
  <si>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</si>
  <si>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</si>
  <si>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</si>
  <si>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</si>
  <si>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</si>
  <si>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</si>
  <si>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</si>
  <si>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</si>
  <si>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</si>
  <si>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</si>
  <si>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</si>
  <si>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</si>
  <si>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</si>
  <si>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</si>
  <si>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</si>
  <si>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</si>
  <si>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</si>
  <si>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</si>
  <si>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</si>
  <si>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</si>
  <si>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</si>
  <si>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</si>
  <si>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</si>
  <si>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</si>
  <si>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</si>
  <si>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</si>
  <si>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</si>
  <si>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</si>
  <si>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</si>
  <si>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</si>
  <si>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</si>
  <si>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</si>
  <si>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</si>
  <si>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</si>
  <si>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</si>
  <si>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</si>
  <si>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</si>
  <si>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</si>
  <si>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</si>
  <si>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</si>
  <si>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</si>
  <si>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</si>
  <si>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</si>
  <si>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</si>
  <si>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</si>
  <si>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</si>
  <si>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</si>
  <si>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</si>
  <si>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</si>
  <si>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</si>
  <si>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</si>
  <si>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</si>
  <si>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</si>
  <si>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</si>
  <si>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</si>
  <si>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</si>
  <si>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</si>
  <si>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</si>
  <si>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</si>
  <si>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</si>
  <si>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</si>
  <si>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</si>
  <si>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</si>
  <si>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</si>
  <si>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</si>
  <si>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</si>
  <si>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</si>
  <si>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</si>
  <si>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</si>
  <si>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</si>
  <si>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</si>
  <si>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</si>
  <si>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</si>
  <si>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</si>
  <si>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</si>
  <si>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</si>
  <si>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</si>
  <si>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</si>
  <si>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</si>
  <si>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</si>
  <si>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</si>
  <si>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</si>
  <si>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</si>
  <si>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</si>
  <si>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</si>
  <si>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</si>
  <si>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</si>
  <si>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</si>
  <si>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</si>
  <si>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</si>
  <si>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</si>
  <si>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</si>
  <si>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</si>
  <si>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</si>
  <si>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</si>
  <si>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</si>
  <si>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</si>
  <si>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</si>
  <si>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</si>
  <si>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</si>
  <si>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</si>
  <si>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</si>
  <si>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</si>
  <si>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</si>
  <si>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</si>
  <si>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</si>
  <si>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</si>
  <si>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</si>
  <si>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</si>
  <si>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</si>
  <si>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</si>
  <si>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</si>
  <si>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</si>
  <si>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</si>
  <si>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</si>
  <si>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</si>
  <si>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</si>
  <si>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</si>
  <si>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</si>
  <si>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</si>
  <si>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</si>
  <si>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</si>
  <si>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</si>
  <si>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</si>
  <si>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</si>
  <si>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</si>
  <si>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</si>
  <si>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</si>
  <si>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</si>
  <si>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</si>
  <si>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</si>
  <si>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</si>
  <si>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</si>
  <si>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</si>
  <si>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</si>
  <si>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</si>
  <si>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</si>
  <si>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</si>
  <si>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</si>
  <si>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</si>
  <si>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</si>
  <si>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</si>
  <si>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</si>
  <si>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</si>
  <si>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</si>
  <si>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</si>
  <si>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</si>
  <si>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</si>
  <si>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</si>
  <si>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</si>
  <si>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</si>
  <si>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</si>
  <si>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</si>
  <si>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</si>
  <si>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</si>
  <si>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</si>
  <si>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</si>
  <si>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</si>
  <si>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</si>
  <si>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</si>
  <si>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</si>
  <si>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</si>
  <si>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</si>
  <si>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</si>
  <si>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</si>
  <si>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</si>
  <si>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</si>
  <si>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</si>
  <si>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</si>
  <si>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</si>
  <si>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</si>
  <si>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</si>
  <si>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</si>
  <si>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</si>
  <si>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</si>
  <si>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</si>
  <si>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</si>
  <si>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</si>
  <si>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</si>
  <si>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</si>
  <si>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</si>
  <si>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</si>
  <si>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</si>
  <si>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</si>
  <si>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</si>
  <si>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</si>
  <si>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</si>
  <si>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</si>
  <si>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</si>
  <si>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</si>
  <si>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</si>
  <si>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</si>
  <si>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</si>
  <si>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</si>
  <si>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</si>
  <si>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</si>
  <si>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</si>
  <si>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</si>
  <si>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</si>
  <si>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</si>
  <si>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</si>
  <si>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</si>
  <si>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</si>
  <si>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</si>
  <si>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</si>
  <si>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</si>
  <si>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</si>
  <si>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</si>
  <si>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</si>
  <si>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</si>
  <si>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</si>
  <si>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</si>
  <si>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</si>
  <si>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</si>
  <si>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</si>
  <si>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</si>
  <si>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</si>
  <si>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</si>
  <si>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</si>
  <si>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</si>
  <si>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</si>
  <si>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</si>
  <si>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</si>
  <si>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</si>
  <si>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</si>
  <si>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</si>
  <si>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</si>
  <si>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</si>
  <si>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</si>
  <si>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</si>
  <si>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</si>
  <si>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</si>
  <si>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</si>
  <si>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</si>
  <si>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</si>
  <si>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</si>
  <si>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</si>
  <si>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</si>
  <si>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</si>
  <si>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</si>
  <si>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</si>
  <si>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</si>
  <si>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</si>
  <si>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</si>
  <si>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</si>
  <si>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</si>
  <si>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</si>
  <si>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</si>
  <si>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</si>
  <si>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</si>
  <si>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</si>
  <si>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</si>
  <si>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</si>
  <si>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</si>
  <si>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</si>
  <si>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</si>
  <si>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</si>
  <si>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</si>
  <si>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</si>
  <si>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</si>
  <si>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</si>
  <si>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</si>
  <si>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</si>
  <si>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</si>
  <si>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</si>
  <si>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</si>
  <si>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</si>
  <si>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</si>
  <si>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</si>
  <si>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</si>
  <si>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</si>
  <si>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</si>
  <si>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</si>
  <si>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</si>
  <si>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</si>
  <si>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</si>
  <si>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</si>
  <si>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</si>
  <si>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</si>
  <si>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</si>
  <si>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</si>
  <si>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</si>
  <si>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</si>
  <si>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</si>
  <si>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</si>
  <si>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</si>
  <si>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</si>
  <si>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</si>
  <si>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</si>
  <si>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</si>
  <si>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</si>
  <si>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</si>
  <si>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</si>
  <si>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</si>
  <si>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</si>
  <si>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</si>
  <si>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</si>
  <si>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</si>
  <si>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</si>
  <si>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</si>
  <si>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</si>
  <si>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</si>
  <si>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</si>
  <si>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</si>
  <si>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</si>
  <si>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</si>
  <si>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</si>
  <si>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</si>
  <si>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</si>
  <si>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</si>
  <si>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</si>
  <si>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</si>
  <si>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</si>
  <si>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</si>
  <si>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</si>
  <si>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</si>
  <si>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</si>
  <si>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</si>
  <si>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</si>
  <si>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</si>
  <si>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</si>
  <si>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</si>
  <si>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</si>
  <si>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</si>
  <si>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</si>
  <si>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</si>
  <si>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</si>
  <si>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</si>
  <si>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</si>
  <si>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</si>
  <si>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</si>
  <si>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</si>
  <si>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</si>
  <si>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</si>
  <si>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</si>
  <si>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</si>
  <si>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</si>
  <si>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</si>
  <si>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</si>
  <si>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</si>
  <si>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</si>
  <si>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</si>
  <si>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</si>
  <si>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</si>
  <si>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</si>
  <si>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</si>
  <si>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</si>
  <si>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</si>
  <si>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</si>
  <si>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</si>
  <si>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</si>
  <si>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</si>
  <si>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</si>
  <si>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</si>
  <si>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</si>
  <si>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</si>
  <si>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</si>
  <si>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</si>
  <si>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</si>
  <si>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</si>
  <si>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</si>
  <si>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</si>
  <si>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</si>
  <si>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</si>
  <si>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</si>
  <si>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</si>
  <si>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</si>
  <si>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</si>
  <si>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</si>
  <si>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</si>
  <si>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</si>
  <si>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</si>
  <si>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</si>
  <si>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</si>
  <si>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</si>
  <si>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</si>
  <si>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</si>
  <si>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</si>
  <si>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</si>
  <si>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</si>
  <si>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</si>
  <si>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</si>
  <si>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</si>
  <si>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</si>
  <si>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</si>
  <si>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</si>
  <si>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</si>
  <si>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</si>
  <si>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</si>
  <si>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</si>
  <si>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</si>
  <si>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</si>
  <si>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</si>
  <si>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</si>
  <si>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</si>
  <si>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</si>
  <si>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</si>
  <si>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</si>
  <si>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</si>
  <si>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</si>
  <si>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</si>
  <si>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</si>
  <si>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</si>
  <si>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</si>
  <si>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</si>
  <si>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</si>
  <si>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</si>
  <si>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</si>
  <si>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</si>
  <si>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</si>
  <si>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</si>
  <si>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</si>
  <si>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</si>
  <si>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</si>
  <si>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</si>
  <si>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</si>
  <si>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</si>
  <si>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</si>
  <si>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</si>
  <si>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</si>
  <si>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</si>
  <si>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</si>
  <si>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</si>
  <si>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</si>
  <si>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</si>
  <si>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</si>
  <si>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</si>
  <si>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</si>
  <si>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</si>
  <si>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</si>
  <si>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</si>
  <si>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</si>
  <si>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</si>
  <si>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</si>
  <si>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</si>
  <si>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</si>
  <si>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</si>
  <si>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</si>
  <si>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</si>
  <si>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</si>
  <si>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</si>
  <si>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</si>
  <si>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</si>
  <si>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</si>
  <si>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</si>
  <si>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</si>
  <si>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</si>
  <si>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</si>
  <si>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</si>
  <si>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</si>
  <si>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</si>
  <si>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</si>
  <si>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</si>
  <si>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</si>
  <si>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</si>
  <si>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</si>
  <si>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</si>
  <si>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</si>
  <si>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</si>
  <si>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</si>
  <si>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</si>
  <si>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</si>
  <si>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</si>
  <si>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</si>
  <si>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</si>
  <si>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</si>
  <si>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</si>
  <si>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</si>
  <si>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</si>
  <si>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</si>
  <si>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</si>
  <si>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</si>
  <si>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</si>
  <si>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</si>
  <si>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</si>
  <si>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</si>
  <si>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</si>
  <si>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</si>
  <si>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</si>
  <si>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</si>
  <si>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</si>
  <si>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</si>
  <si>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</si>
  <si>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</si>
  <si>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</si>
  <si>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</si>
  <si>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</si>
  <si>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</si>
  <si>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</si>
  <si>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</si>
  <si>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</si>
  <si>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</si>
  <si>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</si>
  <si>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</si>
  <si>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</si>
  <si>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</si>
  <si>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</si>
  <si>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</si>
  <si>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</si>
  <si>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</si>
  <si>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</si>
  <si>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</si>
  <si>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</si>
  <si>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</si>
  <si>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</si>
  <si>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</si>
  <si>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</si>
  <si>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</si>
  <si>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</si>
  <si>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</si>
  <si>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</si>
  <si>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</si>
  <si>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</si>
  <si>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</si>
  <si>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</si>
  <si>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</si>
  <si>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</si>
  <si>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</si>
  <si>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</si>
  <si>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</si>
  <si>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</si>
  <si>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</si>
  <si>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</si>
  <si>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</si>
  <si>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</si>
  <si>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</si>
  <si>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</si>
  <si>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</si>
  <si>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</si>
  <si>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</si>
  <si>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</si>
  <si>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</si>
  <si>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</si>
  <si>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</si>
  <si>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</si>
  <si>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</si>
  <si>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</si>
  <si>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</si>
  <si>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</si>
  <si>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</si>
  <si>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</si>
  <si>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</si>
  <si>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</si>
  <si>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</si>
  <si>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</si>
  <si>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</si>
  <si>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</si>
  <si>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</si>
  <si>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</si>
  <si>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</si>
  <si>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</si>
  <si>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</si>
  <si>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</si>
  <si>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</si>
  <si>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</si>
  <si>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</si>
  <si>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</si>
  <si>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</si>
  <si>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</si>
  <si>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</si>
  <si>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</si>
  <si>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</si>
  <si>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</si>
  <si>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</si>
  <si>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</si>
  <si>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</si>
  <si>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</si>
  <si>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</si>
  <si>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</si>
  <si>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</si>
  <si>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</si>
  <si>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</si>
  <si>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</si>
  <si>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</si>
  <si>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</si>
  <si>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</si>
  <si>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</si>
  <si>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</si>
  <si>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</si>
  <si>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</si>
  <si>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</si>
  <si>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</si>
  <si>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</si>
  <si>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</si>
  <si>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</si>
  <si>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</si>
  <si>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</si>
  <si>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</si>
  <si>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</si>
  <si>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</si>
  <si>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</si>
  <si>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</si>
  <si>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</si>
  <si>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</si>
  <si>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</si>
  <si>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</si>
  <si>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</si>
  <si>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</si>
  <si>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</si>
  <si>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</si>
  <si>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</si>
  <si>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</si>
  <si>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</si>
  <si>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</si>
  <si>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</si>
  <si>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</si>
  <si>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</si>
  <si>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</si>
  <si>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</si>
  <si>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</si>
  <si>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</si>
  <si>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</si>
  <si>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</si>
  <si>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</si>
  <si>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</si>
  <si>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</si>
  <si>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</si>
  <si>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</si>
  <si>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</si>
  <si>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</si>
  <si>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</si>
  <si>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</si>
  <si>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</si>
  <si>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</si>
  <si>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</si>
  <si>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</si>
  <si>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</si>
  <si>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</si>
  <si>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</si>
  <si>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</si>
  <si>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</si>
  <si>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</si>
  <si>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</si>
  <si>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</si>
  <si>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</si>
  <si>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</si>
  <si>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</si>
  <si>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</si>
  <si>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</si>
  <si>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</si>
  <si>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</si>
  <si>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</si>
  <si>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</si>
  <si>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</si>
  <si>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</si>
  <si>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</si>
  <si>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</si>
  <si>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</si>
  <si>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</si>
  <si>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</si>
  <si>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</si>
  <si>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</si>
  <si>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</si>
  <si>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</si>
  <si>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</si>
  <si>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</si>
  <si>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</si>
  <si>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</si>
  <si>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</si>
  <si>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</si>
  <si>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</si>
  <si>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</si>
  <si>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</si>
  <si>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</si>
  <si>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</si>
  <si>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</si>
  <si>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</si>
  <si>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</si>
  <si>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</si>
  <si>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>Aguardando envio MC1 previsão 12hrs</t>
  </si>
  <si>
    <t>Bruno</t>
  </si>
  <si>
    <t xml:space="preserve"> Substituição de trilho + execução duas soldas (Obs. Local com restrição de 40km/h TACO)</t>
  </si>
  <si>
    <t>Previsão  TP ficar pronta 11hrs</t>
  </si>
  <si>
    <t>elton</t>
  </si>
  <si>
    <t xml:space="preserve">Execução de solda </t>
  </si>
  <si>
    <t>TP pronta 09:19, autorizado intervalo execução da solda 10:36 ate 12:06/prod</t>
  </si>
  <si>
    <t>TCS-TIN</t>
  </si>
  <si>
    <t>TCSTIN</t>
  </si>
  <si>
    <t>Miguel</t>
  </si>
  <si>
    <t>Inspeção R7D</t>
  </si>
  <si>
    <t>MC1 09:03, previsao apos o D77 12HRS</t>
  </si>
  <si>
    <t>Saulo</t>
  </si>
  <si>
    <t>Socaria mecanizada</t>
  </si>
  <si>
    <t xml:space="preserve">Parado para manutenção </t>
  </si>
  <si>
    <t>Elson</t>
  </si>
  <si>
    <t>TP pronta 09hrs, em intervalo execuçao da solda 10:45 ate 12:15/prod</t>
  </si>
  <si>
    <t>Anisio</t>
  </si>
  <si>
    <t>PDM - Substituição de trilho</t>
  </si>
  <si>
    <t>Aguarando TP ficar pronta</t>
  </si>
  <si>
    <t>Augusto</t>
  </si>
  <si>
    <t>MC1 08:13, segue em intervalo da socadara no km 295</t>
  </si>
  <si>
    <t>ZIQ</t>
  </si>
  <si>
    <t>ZIQ-ZPQ</t>
  </si>
  <si>
    <t>ZIQZPD</t>
  </si>
  <si>
    <t>Fernanda</t>
  </si>
  <si>
    <t>Inspeção RIV</t>
  </si>
  <si>
    <t xml:space="preserve">MC1 10:29, cco verificando faixa </t>
  </si>
  <si>
    <t>Lucas</t>
  </si>
  <si>
    <t>descarga trilhos e dormentes</t>
  </si>
  <si>
    <t xml:space="preserve">Maquina avariada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</si>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</sst>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34" tableBorderDxfId="333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32"/>
    <tableColumn id="8" xr3:uid="{69D5AC3B-4F64-4F8F-AD2A-0AD158918DDD}" name="CORRELATO" dataDxfId="3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598</v>
      </c>
      <c r="D1" s="70" t="s">
        <v>599</v>
      </c>
      <c r="E1" s="70" t="s">
        <v>600</v>
      </c>
      <c r="F1" s="70" t="s">
        <v>601</v>
      </c>
      <c r="G1" s="70" t="s">
        <v>602</v>
      </c>
      <c r="H1" s="70" t="s">
        <v>603</v>
      </c>
      <c r="I1" s="70" t="s">
        <v>604</v>
      </c>
      <c r="J1" s="70" t="s">
        <v>605</v>
      </c>
      <c r="K1" s="70" t="s">
        <v>606</v>
      </c>
    </row>
    <row r="2" spans="1:18">
      <c r="A2" s="214" t="s">
        <v>598</v>
      </c>
      <c r="D2" s="66" t="s">
        <v>598</v>
      </c>
      <c r="E2" s="66" t="s">
        <v>607</v>
      </c>
      <c r="F2" s="66" t="s">
        <v>608</v>
      </c>
      <c r="G2" s="66" t="s">
        <v>598</v>
      </c>
      <c r="H2" s="68" t="s">
        <v>609</v>
      </c>
      <c r="I2" s="66">
        <v>0</v>
      </c>
      <c r="J2" s="66">
        <v>0</v>
      </c>
      <c r="K2" s="66" t="s">
        <v>598</v>
      </c>
    </row>
    <row r="3" spans="1:18">
      <c r="A3" s="214" t="s">
        <v>610</v>
      </c>
      <c r="D3" s="67" t="s">
        <v>611</v>
      </c>
      <c r="E3" s="67" t="s">
        <v>612</v>
      </c>
      <c r="F3" s="67" t="s">
        <v>613</v>
      </c>
      <c r="G3" s="67" t="s">
        <v>614</v>
      </c>
      <c r="H3" s="69" t="s">
        <v>609</v>
      </c>
      <c r="I3" s="67">
        <v>1</v>
      </c>
      <c r="J3" s="67">
        <v>1</v>
      </c>
      <c r="K3" s="67" t="s">
        <v>614</v>
      </c>
    </row>
    <row r="4" spans="1:18">
      <c r="A4" s="214" t="s">
        <v>615</v>
      </c>
      <c r="D4" s="66" t="s">
        <v>616</v>
      </c>
      <c r="E4" s="66" t="s">
        <v>607</v>
      </c>
      <c r="F4" s="66" t="s">
        <v>617</v>
      </c>
      <c r="G4" s="66" t="s">
        <v>618</v>
      </c>
      <c r="H4" s="68" t="s">
        <v>609</v>
      </c>
      <c r="I4" s="66">
        <v>1</v>
      </c>
      <c r="J4" s="66">
        <v>1</v>
      </c>
      <c r="K4" s="66" t="s">
        <v>618</v>
      </c>
    </row>
    <row r="5" spans="1:18">
      <c r="A5" s="214" t="s">
        <v>619</v>
      </c>
      <c r="D5" s="67" t="s">
        <v>620</v>
      </c>
      <c r="E5" s="67" t="s">
        <v>607</v>
      </c>
      <c r="F5" s="67" t="s">
        <v>608</v>
      </c>
      <c r="G5" s="67" t="s">
        <v>621</v>
      </c>
      <c r="H5" s="67"/>
      <c r="I5" s="67"/>
      <c r="J5" s="67"/>
      <c r="K5" s="67" t="s">
        <v>621</v>
      </c>
    </row>
    <row r="6" spans="1:18">
      <c r="A6" s="214" t="s">
        <v>622</v>
      </c>
      <c r="D6" s="66" t="s">
        <v>623</v>
      </c>
      <c r="E6" s="66" t="s">
        <v>607</v>
      </c>
      <c r="F6" s="66" t="s">
        <v>608</v>
      </c>
      <c r="G6" s="66" t="s">
        <v>624</v>
      </c>
      <c r="H6" s="68" t="s">
        <v>609</v>
      </c>
      <c r="I6" s="66">
        <v>0</v>
      </c>
      <c r="J6" s="66">
        <v>4</v>
      </c>
      <c r="K6" s="66" t="s">
        <v>624</v>
      </c>
      <c r="R6" t="s">
        <v>625</v>
      </c>
    </row>
    <row r="7" spans="1:18">
      <c r="A7" s="214" t="s">
        <v>626</v>
      </c>
      <c r="D7" s="67" t="s">
        <v>627</v>
      </c>
      <c r="E7" s="67" t="s">
        <v>628</v>
      </c>
      <c r="F7" s="67" t="s">
        <v>629</v>
      </c>
      <c r="G7" s="67" t="s">
        <v>629</v>
      </c>
      <c r="H7" s="69" t="s">
        <v>609</v>
      </c>
      <c r="I7" s="67">
        <v>1</v>
      </c>
      <c r="J7" s="67">
        <v>1</v>
      </c>
      <c r="K7" s="67" t="s">
        <v>629</v>
      </c>
    </row>
    <row r="8" spans="1:18">
      <c r="A8" s="214" t="s">
        <v>630</v>
      </c>
      <c r="D8" s="66" t="s">
        <v>631</v>
      </c>
      <c r="E8" s="66" t="s">
        <v>628</v>
      </c>
      <c r="F8" s="66" t="s">
        <v>629</v>
      </c>
      <c r="G8" s="66" t="s">
        <v>629</v>
      </c>
      <c r="H8" s="68" t="s">
        <v>609</v>
      </c>
      <c r="I8" s="66">
        <v>1</v>
      </c>
      <c r="J8" s="66">
        <v>1</v>
      </c>
      <c r="K8" s="66" t="s">
        <v>629</v>
      </c>
    </row>
    <row r="9" spans="1:18">
      <c r="A9" s="214" t="s">
        <v>632</v>
      </c>
      <c r="D9" s="67" t="s">
        <v>633</v>
      </c>
      <c r="E9" s="67" t="s">
        <v>628</v>
      </c>
      <c r="F9" s="67" t="s">
        <v>629</v>
      </c>
      <c r="G9" s="67" t="s">
        <v>629</v>
      </c>
      <c r="H9" s="69" t="s">
        <v>609</v>
      </c>
      <c r="I9" s="67">
        <v>1</v>
      </c>
      <c r="J9" s="67">
        <v>1</v>
      </c>
      <c r="K9" s="67" t="s">
        <v>629</v>
      </c>
    </row>
    <row r="10" spans="1:18">
      <c r="A10" s="214" t="s">
        <v>634</v>
      </c>
      <c r="D10" s="66" t="s">
        <v>635</v>
      </c>
      <c r="E10" s="66" t="s">
        <v>636</v>
      </c>
      <c r="F10" s="66" t="s">
        <v>637</v>
      </c>
      <c r="G10" s="66" t="s">
        <v>637</v>
      </c>
      <c r="H10" s="68" t="s">
        <v>609</v>
      </c>
      <c r="I10" s="66">
        <v>0</v>
      </c>
      <c r="J10" s="66">
        <v>0</v>
      </c>
      <c r="K10" s="66" t="s">
        <v>638</v>
      </c>
    </row>
    <row r="11" spans="1:18">
      <c r="A11" s="214" t="s">
        <v>639</v>
      </c>
      <c r="D11" s="67" t="s">
        <v>640</v>
      </c>
      <c r="E11" s="67" t="s">
        <v>641</v>
      </c>
      <c r="F11" s="67" t="s">
        <v>637</v>
      </c>
      <c r="G11" s="67" t="s">
        <v>637</v>
      </c>
      <c r="H11" s="69" t="s">
        <v>609</v>
      </c>
      <c r="I11" s="67">
        <v>0</v>
      </c>
      <c r="J11" s="67">
        <v>0</v>
      </c>
      <c r="K11" s="67" t="s">
        <v>638</v>
      </c>
    </row>
    <row r="12" spans="1:18">
      <c r="A12" s="214" t="s">
        <v>642</v>
      </c>
      <c r="D12" s="66" t="s">
        <v>643</v>
      </c>
      <c r="E12" s="66" t="s">
        <v>641</v>
      </c>
      <c r="F12" s="66" t="s">
        <v>637</v>
      </c>
      <c r="G12" s="66" t="s">
        <v>637</v>
      </c>
      <c r="H12" s="68" t="s">
        <v>609</v>
      </c>
      <c r="I12" s="66">
        <v>0</v>
      </c>
      <c r="J12" s="66">
        <v>0</v>
      </c>
      <c r="K12" s="66" t="s">
        <v>638</v>
      </c>
    </row>
    <row r="13" spans="1:18">
      <c r="A13" s="214" t="s">
        <v>644</v>
      </c>
      <c r="D13" s="67" t="s">
        <v>645</v>
      </c>
      <c r="E13" s="67" t="s">
        <v>646</v>
      </c>
      <c r="F13" s="67" t="s">
        <v>637</v>
      </c>
      <c r="G13" s="67" t="s">
        <v>637</v>
      </c>
      <c r="H13" s="69" t="s">
        <v>609</v>
      </c>
      <c r="I13" s="67">
        <v>0</v>
      </c>
      <c r="J13" s="67">
        <v>0</v>
      </c>
      <c r="K13" s="67" t="s">
        <v>647</v>
      </c>
    </row>
    <row r="14" spans="1:18">
      <c r="A14" s="214" t="s">
        <v>648</v>
      </c>
      <c r="D14" s="66" t="s">
        <v>649</v>
      </c>
      <c r="E14" s="66" t="s">
        <v>650</v>
      </c>
      <c r="F14" s="66" t="s">
        <v>637</v>
      </c>
      <c r="G14" s="66" t="s">
        <v>637</v>
      </c>
      <c r="H14" s="68" t="s">
        <v>609</v>
      </c>
      <c r="I14" s="66">
        <v>0</v>
      </c>
      <c r="J14" s="66">
        <v>0</v>
      </c>
      <c r="K14" s="66" t="s">
        <v>651</v>
      </c>
    </row>
    <row r="15" spans="1:18">
      <c r="A15" s="214" t="s">
        <v>652</v>
      </c>
      <c r="D15" s="67" t="s">
        <v>653</v>
      </c>
      <c r="E15" s="67" t="s">
        <v>650</v>
      </c>
      <c r="F15" s="67" t="s">
        <v>637</v>
      </c>
      <c r="G15" s="67" t="s">
        <v>637</v>
      </c>
      <c r="H15" s="69" t="s">
        <v>609</v>
      </c>
      <c r="I15" s="67">
        <v>0</v>
      </c>
      <c r="J15" s="67">
        <v>0</v>
      </c>
      <c r="K15" s="67" t="s">
        <v>651</v>
      </c>
    </row>
    <row r="16" spans="1:18">
      <c r="A16" s="214" t="s">
        <v>654</v>
      </c>
      <c r="D16" s="66" t="s">
        <v>655</v>
      </c>
      <c r="E16" s="66" t="s">
        <v>607</v>
      </c>
      <c r="F16" s="66" t="s">
        <v>637</v>
      </c>
      <c r="G16" s="66" t="s">
        <v>637</v>
      </c>
      <c r="H16" s="68" t="s">
        <v>609</v>
      </c>
      <c r="I16" s="66">
        <v>0</v>
      </c>
      <c r="J16" s="66">
        <v>0</v>
      </c>
      <c r="K16" s="66" t="s">
        <v>656</v>
      </c>
    </row>
    <row r="17" spans="1:11">
      <c r="A17" s="214" t="s">
        <v>657</v>
      </c>
      <c r="D17" s="67" t="s">
        <v>658</v>
      </c>
      <c r="E17" s="67" t="s">
        <v>636</v>
      </c>
      <c r="F17" s="67" t="s">
        <v>637</v>
      </c>
      <c r="G17" s="67" t="s">
        <v>637</v>
      </c>
      <c r="H17" s="69" t="s">
        <v>609</v>
      </c>
      <c r="I17" s="67">
        <v>1</v>
      </c>
      <c r="J17" s="67">
        <v>1</v>
      </c>
      <c r="K17" s="67" t="s">
        <v>647</v>
      </c>
    </row>
    <row r="18" spans="1:11">
      <c r="A18" s="214" t="s">
        <v>659</v>
      </c>
      <c r="D18" s="66" t="s">
        <v>660</v>
      </c>
      <c r="E18" s="66" t="s">
        <v>661</v>
      </c>
      <c r="F18" s="66" t="s">
        <v>637</v>
      </c>
      <c r="G18" s="66" t="s">
        <v>637</v>
      </c>
      <c r="H18" s="68" t="s">
        <v>609</v>
      </c>
      <c r="I18" s="66">
        <v>0</v>
      </c>
      <c r="J18" s="66">
        <v>0</v>
      </c>
      <c r="K18" s="66" t="s">
        <v>651</v>
      </c>
    </row>
    <row r="19" spans="1:11">
      <c r="A19" s="214" t="s">
        <v>662</v>
      </c>
      <c r="D19" s="67" t="s">
        <v>663</v>
      </c>
      <c r="E19" s="67" t="s">
        <v>661</v>
      </c>
      <c r="F19" s="67" t="s">
        <v>637</v>
      </c>
      <c r="G19" s="67" t="s">
        <v>637</v>
      </c>
      <c r="H19" s="69" t="s">
        <v>609</v>
      </c>
      <c r="I19" s="67">
        <v>0</v>
      </c>
      <c r="J19" s="67">
        <v>0</v>
      </c>
      <c r="K19" s="67" t="s">
        <v>651</v>
      </c>
    </row>
    <row r="20" spans="1:11">
      <c r="A20" s="214" t="s">
        <v>664</v>
      </c>
      <c r="D20" s="66" t="s">
        <v>665</v>
      </c>
      <c r="E20" s="66" t="s">
        <v>661</v>
      </c>
      <c r="F20" s="66" t="s">
        <v>666</v>
      </c>
      <c r="G20" s="66" t="s">
        <v>666</v>
      </c>
      <c r="H20" s="68" t="s">
        <v>609</v>
      </c>
      <c r="I20" s="66">
        <v>0</v>
      </c>
      <c r="J20" s="66">
        <v>0</v>
      </c>
      <c r="K20" s="66" t="s">
        <v>667</v>
      </c>
    </row>
    <row r="21" spans="1:11">
      <c r="A21" s="214" t="s">
        <v>668</v>
      </c>
      <c r="D21" s="67" t="s">
        <v>669</v>
      </c>
      <c r="E21" s="67" t="s">
        <v>636</v>
      </c>
      <c r="F21" s="67" t="s">
        <v>637</v>
      </c>
      <c r="G21" s="67" t="s">
        <v>637</v>
      </c>
      <c r="H21" s="69" t="s">
        <v>609</v>
      </c>
      <c r="I21" s="67">
        <v>0</v>
      </c>
      <c r="J21" s="67">
        <v>0</v>
      </c>
      <c r="K21" s="67" t="s">
        <v>669</v>
      </c>
    </row>
    <row r="22" spans="1:11">
      <c r="A22" s="214" t="s">
        <v>670</v>
      </c>
      <c r="D22" s="66" t="s">
        <v>671</v>
      </c>
      <c r="E22" s="66" t="s">
        <v>612</v>
      </c>
      <c r="F22" s="66" t="s">
        <v>637</v>
      </c>
      <c r="G22" s="66" t="s">
        <v>637</v>
      </c>
      <c r="H22" s="68" t="s">
        <v>609</v>
      </c>
      <c r="I22" s="66">
        <v>0</v>
      </c>
      <c r="J22" s="66">
        <v>0</v>
      </c>
      <c r="K22" s="66" t="s">
        <v>671</v>
      </c>
    </row>
    <row r="23" spans="1:11">
      <c r="A23" s="214" t="s">
        <v>672</v>
      </c>
      <c r="D23" s="67" t="s">
        <v>673</v>
      </c>
      <c r="E23" s="67" t="s">
        <v>650</v>
      </c>
      <c r="F23" s="67" t="s">
        <v>637</v>
      </c>
      <c r="G23" s="67" t="s">
        <v>637</v>
      </c>
      <c r="H23" s="69" t="s">
        <v>609</v>
      </c>
      <c r="I23" s="67">
        <v>0</v>
      </c>
      <c r="J23" s="67">
        <v>0</v>
      </c>
      <c r="K23" s="67" t="s">
        <v>638</v>
      </c>
    </row>
    <row r="24" spans="1:11">
      <c r="A24" s="214" t="s">
        <v>674</v>
      </c>
      <c r="D24" s="66" t="s">
        <v>675</v>
      </c>
      <c r="E24" s="66" t="s">
        <v>646</v>
      </c>
      <c r="F24" s="66" t="s">
        <v>637</v>
      </c>
      <c r="G24" s="66" t="s">
        <v>637</v>
      </c>
      <c r="H24" s="68" t="s">
        <v>609</v>
      </c>
      <c r="I24" s="66">
        <v>0</v>
      </c>
      <c r="J24" s="66">
        <v>0</v>
      </c>
      <c r="K24" s="66" t="s">
        <v>638</v>
      </c>
    </row>
    <row r="25" spans="1:11">
      <c r="A25" s="214" t="s">
        <v>676</v>
      </c>
      <c r="D25" s="67" t="s">
        <v>658</v>
      </c>
      <c r="E25" s="67" t="s">
        <v>636</v>
      </c>
      <c r="F25" s="67" t="s">
        <v>677</v>
      </c>
      <c r="G25" s="67" t="s">
        <v>678</v>
      </c>
      <c r="H25" s="69" t="s">
        <v>609</v>
      </c>
      <c r="I25" s="67">
        <v>1</v>
      </c>
      <c r="J25" s="67">
        <v>1</v>
      </c>
      <c r="K25" s="67" t="s">
        <v>647</v>
      </c>
    </row>
    <row r="26" spans="1:11">
      <c r="A26" s="214" t="s">
        <v>679</v>
      </c>
      <c r="D26" s="66" t="s">
        <v>680</v>
      </c>
      <c r="E26" s="66" t="s">
        <v>681</v>
      </c>
      <c r="F26" s="66" t="s">
        <v>680</v>
      </c>
      <c r="G26" s="66" t="s">
        <v>618</v>
      </c>
      <c r="H26" s="68" t="s">
        <v>609</v>
      </c>
      <c r="I26" s="66">
        <v>1</v>
      </c>
      <c r="J26" s="66">
        <v>1</v>
      </c>
      <c r="K26" s="66" t="s">
        <v>680</v>
      </c>
    </row>
    <row r="27" spans="1:11">
      <c r="A27" s="214" t="s">
        <v>682</v>
      </c>
      <c r="D27" s="67" t="s">
        <v>683</v>
      </c>
      <c r="E27" s="67" t="s">
        <v>607</v>
      </c>
      <c r="F27" s="67" t="s">
        <v>608</v>
      </c>
      <c r="G27" s="67" t="s">
        <v>684</v>
      </c>
      <c r="H27" s="69" t="s">
        <v>609</v>
      </c>
      <c r="I27" s="67">
        <v>0</v>
      </c>
      <c r="J27" s="67">
        <v>0</v>
      </c>
      <c r="K27" s="67" t="s">
        <v>684</v>
      </c>
    </row>
    <row r="28" spans="1:11">
      <c r="A28" s="214" t="s">
        <v>685</v>
      </c>
      <c r="D28" s="66" t="s">
        <v>686</v>
      </c>
      <c r="E28" s="66" t="s">
        <v>641</v>
      </c>
      <c r="F28" s="66" t="s">
        <v>686</v>
      </c>
      <c r="G28" s="66" t="s">
        <v>618</v>
      </c>
      <c r="H28" s="66" t="s">
        <v>686</v>
      </c>
      <c r="I28" s="66">
        <v>1</v>
      </c>
      <c r="J28" s="66">
        <v>1</v>
      </c>
      <c r="K28" s="66" t="s">
        <v>618</v>
      </c>
    </row>
    <row r="29" spans="1:11">
      <c r="A29" s="214" t="s">
        <v>687</v>
      </c>
      <c r="D29" s="67" t="s">
        <v>688</v>
      </c>
      <c r="E29" s="67" t="s">
        <v>636</v>
      </c>
      <c r="F29" s="67" t="s">
        <v>688</v>
      </c>
      <c r="G29" s="67" t="s">
        <v>621</v>
      </c>
      <c r="H29" s="67" t="s">
        <v>689</v>
      </c>
      <c r="I29" s="67">
        <v>1</v>
      </c>
      <c r="J29" s="67">
        <v>3</v>
      </c>
      <c r="K29" s="67" t="s">
        <v>618</v>
      </c>
    </row>
    <row r="30" spans="1:11">
      <c r="A30" s="214" t="s">
        <v>690</v>
      </c>
      <c r="D30" s="66" t="s">
        <v>691</v>
      </c>
      <c r="E30" s="66" t="s">
        <v>628</v>
      </c>
      <c r="F30" s="66" t="s">
        <v>692</v>
      </c>
      <c r="G30" s="66" t="s">
        <v>693</v>
      </c>
      <c r="H30" s="68" t="s">
        <v>609</v>
      </c>
      <c r="I30" s="66">
        <v>0</v>
      </c>
      <c r="J30" s="66">
        <v>2</v>
      </c>
      <c r="K30" s="66" t="s">
        <v>694</v>
      </c>
    </row>
    <row r="31" spans="1:11">
      <c r="A31" s="214" t="s">
        <v>695</v>
      </c>
      <c r="D31" s="67" t="s">
        <v>696</v>
      </c>
      <c r="E31" s="67" t="s">
        <v>636</v>
      </c>
      <c r="F31" s="67" t="s">
        <v>696</v>
      </c>
      <c r="G31" s="67" t="s">
        <v>693</v>
      </c>
      <c r="H31" s="69" t="s">
        <v>609</v>
      </c>
      <c r="I31" s="67">
        <v>0</v>
      </c>
      <c r="J31" s="67">
        <v>1</v>
      </c>
      <c r="K31" s="67" t="s">
        <v>697</v>
      </c>
    </row>
    <row r="32" spans="1:11">
      <c r="A32" s="214" t="s">
        <v>698</v>
      </c>
      <c r="D32" s="66" t="s">
        <v>699</v>
      </c>
      <c r="E32" s="66" t="s">
        <v>636</v>
      </c>
      <c r="F32" s="66" t="s">
        <v>699</v>
      </c>
      <c r="G32" s="66" t="s">
        <v>693</v>
      </c>
      <c r="H32" s="68" t="s">
        <v>609</v>
      </c>
      <c r="I32" s="66">
        <v>0</v>
      </c>
      <c r="J32" s="66">
        <v>1</v>
      </c>
      <c r="K32" s="66" t="s">
        <v>700</v>
      </c>
    </row>
    <row r="33" spans="1:11">
      <c r="A33" s="214" t="s">
        <v>701</v>
      </c>
      <c r="D33" s="67" t="s">
        <v>702</v>
      </c>
      <c r="E33" s="67" t="s">
        <v>661</v>
      </c>
      <c r="F33" s="67" t="s">
        <v>703</v>
      </c>
      <c r="G33" s="67" t="s">
        <v>693</v>
      </c>
      <c r="H33" s="69" t="s">
        <v>609</v>
      </c>
      <c r="I33" s="67">
        <v>0</v>
      </c>
      <c r="J33" s="67">
        <v>1</v>
      </c>
      <c r="K33" s="67" t="s">
        <v>704</v>
      </c>
    </row>
    <row r="34" spans="1:11">
      <c r="A34" s="214" t="s">
        <v>705</v>
      </c>
      <c r="D34" s="66" t="s">
        <v>706</v>
      </c>
      <c r="E34" s="66" t="s">
        <v>636</v>
      </c>
      <c r="F34" s="66" t="s">
        <v>706</v>
      </c>
      <c r="G34" s="66" t="s">
        <v>693</v>
      </c>
      <c r="H34" s="68" t="s">
        <v>609</v>
      </c>
      <c r="I34" s="66">
        <v>1</v>
      </c>
      <c r="J34" s="66">
        <v>1</v>
      </c>
      <c r="K34" s="66" t="s">
        <v>707</v>
      </c>
    </row>
    <row r="35" spans="1:11">
      <c r="A35" s="214" t="s">
        <v>708</v>
      </c>
      <c r="D35" s="67" t="s">
        <v>709</v>
      </c>
      <c r="E35" s="67" t="s">
        <v>607</v>
      </c>
      <c r="F35" s="67" t="s">
        <v>692</v>
      </c>
      <c r="G35" s="67" t="s">
        <v>693</v>
      </c>
      <c r="H35" s="69" t="s">
        <v>609</v>
      </c>
      <c r="I35" s="67">
        <v>0</v>
      </c>
      <c r="J35" s="67">
        <v>0</v>
      </c>
      <c r="K35" s="67" t="s">
        <v>710</v>
      </c>
    </row>
    <row r="36" spans="1:11">
      <c r="A36" s="214" t="s">
        <v>711</v>
      </c>
      <c r="D36" s="66" t="s">
        <v>712</v>
      </c>
      <c r="E36" s="66" t="s">
        <v>636</v>
      </c>
      <c r="F36" s="66" t="s">
        <v>692</v>
      </c>
      <c r="G36" s="66" t="s">
        <v>693</v>
      </c>
      <c r="H36" s="66" t="s">
        <v>713</v>
      </c>
      <c r="I36" s="66">
        <v>0</v>
      </c>
      <c r="J36" s="66">
        <v>3</v>
      </c>
      <c r="K36" s="66" t="s">
        <v>713</v>
      </c>
    </row>
    <row r="37" spans="1:11">
      <c r="A37" s="214" t="s">
        <v>714</v>
      </c>
      <c r="D37" s="67" t="s">
        <v>715</v>
      </c>
      <c r="E37" s="67" t="s">
        <v>636</v>
      </c>
      <c r="F37" s="67" t="s">
        <v>715</v>
      </c>
      <c r="G37" s="67" t="s">
        <v>693</v>
      </c>
      <c r="H37" s="69" t="s">
        <v>609</v>
      </c>
      <c r="I37" s="67">
        <v>1</v>
      </c>
      <c r="J37" s="67">
        <v>1</v>
      </c>
      <c r="K37" s="67" t="s">
        <v>716</v>
      </c>
    </row>
    <row r="38" spans="1:11">
      <c r="A38" s="214" t="s">
        <v>717</v>
      </c>
      <c r="D38" s="66" t="s">
        <v>718</v>
      </c>
      <c r="E38" s="66" t="s">
        <v>636</v>
      </c>
      <c r="F38" s="66" t="s">
        <v>719</v>
      </c>
      <c r="G38" s="66" t="s">
        <v>719</v>
      </c>
      <c r="H38" s="68" t="s">
        <v>609</v>
      </c>
      <c r="I38" s="66">
        <v>0</v>
      </c>
      <c r="J38" s="66">
        <v>0</v>
      </c>
      <c r="K38" s="66" t="s">
        <v>720</v>
      </c>
    </row>
    <row r="39" spans="1:11">
      <c r="A39" s="214" t="s">
        <v>721</v>
      </c>
      <c r="D39" s="67" t="s">
        <v>722</v>
      </c>
      <c r="E39" s="67" t="s">
        <v>641</v>
      </c>
      <c r="F39" s="67" t="s">
        <v>719</v>
      </c>
      <c r="G39" s="67" t="s">
        <v>719</v>
      </c>
      <c r="H39" s="69" t="s">
        <v>609</v>
      </c>
      <c r="I39" s="67">
        <v>0</v>
      </c>
      <c r="J39" s="67">
        <v>0</v>
      </c>
      <c r="K39" s="67" t="s">
        <v>720</v>
      </c>
    </row>
    <row r="40" spans="1:11">
      <c r="A40" s="214" t="s">
        <v>723</v>
      </c>
      <c r="D40" s="66" t="s">
        <v>724</v>
      </c>
      <c r="E40" s="66" t="s">
        <v>641</v>
      </c>
      <c r="F40" s="66" t="s">
        <v>719</v>
      </c>
      <c r="G40" s="66" t="s">
        <v>719</v>
      </c>
      <c r="H40" s="68" t="s">
        <v>609</v>
      </c>
      <c r="I40" s="66">
        <v>0</v>
      </c>
      <c r="J40" s="66">
        <v>0</v>
      </c>
      <c r="K40" s="66" t="s">
        <v>720</v>
      </c>
    </row>
    <row r="41" spans="1:11">
      <c r="A41" s="214" t="s">
        <v>725</v>
      </c>
      <c r="D41" s="67" t="s">
        <v>726</v>
      </c>
      <c r="E41" s="67" t="s">
        <v>646</v>
      </c>
      <c r="F41" s="67" t="s">
        <v>719</v>
      </c>
      <c r="G41" s="67" t="s">
        <v>719</v>
      </c>
      <c r="H41" s="69" t="s">
        <v>609</v>
      </c>
      <c r="I41" s="67">
        <v>0</v>
      </c>
      <c r="J41" s="67">
        <v>0</v>
      </c>
      <c r="K41" s="67" t="s">
        <v>727</v>
      </c>
    </row>
    <row r="42" spans="1:11">
      <c r="A42" s="214" t="s">
        <v>728</v>
      </c>
      <c r="D42" s="66" t="s">
        <v>729</v>
      </c>
      <c r="E42" s="66" t="s">
        <v>650</v>
      </c>
      <c r="F42" s="66" t="s">
        <v>719</v>
      </c>
      <c r="G42" s="66" t="s">
        <v>719</v>
      </c>
      <c r="H42" s="68" t="s">
        <v>609</v>
      </c>
      <c r="I42" s="66">
        <v>0</v>
      </c>
      <c r="J42" s="66">
        <v>0</v>
      </c>
      <c r="K42" s="66" t="s">
        <v>730</v>
      </c>
    </row>
    <row r="43" spans="1:11">
      <c r="A43" s="214" t="s">
        <v>731</v>
      </c>
      <c r="D43" s="67" t="s">
        <v>732</v>
      </c>
      <c r="E43" s="67" t="s">
        <v>650</v>
      </c>
      <c r="F43" s="67" t="s">
        <v>719</v>
      </c>
      <c r="G43" s="67" t="s">
        <v>719</v>
      </c>
      <c r="H43" s="69" t="s">
        <v>609</v>
      </c>
      <c r="I43" s="67">
        <v>0</v>
      </c>
      <c r="J43" s="67">
        <v>0</v>
      </c>
      <c r="K43" s="67" t="s">
        <v>730</v>
      </c>
    </row>
    <row r="44" spans="1:11">
      <c r="A44" s="214" t="s">
        <v>733</v>
      </c>
      <c r="D44" s="66" t="s">
        <v>734</v>
      </c>
      <c r="E44" s="66" t="s">
        <v>607</v>
      </c>
      <c r="F44" s="66" t="s">
        <v>719</v>
      </c>
      <c r="G44" s="66" t="s">
        <v>719</v>
      </c>
      <c r="H44" s="68" t="s">
        <v>609</v>
      </c>
      <c r="I44" s="66">
        <v>0</v>
      </c>
      <c r="J44" s="66">
        <v>0</v>
      </c>
      <c r="K44" s="66" t="s">
        <v>730</v>
      </c>
    </row>
    <row r="45" spans="1:11">
      <c r="A45" s="214" t="s">
        <v>735</v>
      </c>
      <c r="D45" s="67" t="s">
        <v>736</v>
      </c>
      <c r="E45" s="67" t="s">
        <v>661</v>
      </c>
      <c r="F45" s="67" t="s">
        <v>719</v>
      </c>
      <c r="G45" s="67" t="s">
        <v>719</v>
      </c>
      <c r="H45" s="69" t="s">
        <v>609</v>
      </c>
      <c r="I45" s="67">
        <v>0</v>
      </c>
      <c r="J45" s="67">
        <v>0</v>
      </c>
      <c r="K45" s="67" t="s">
        <v>737</v>
      </c>
    </row>
    <row r="46" spans="1:11">
      <c r="A46" s="214" t="s">
        <v>738</v>
      </c>
      <c r="D46" s="66" t="s">
        <v>739</v>
      </c>
      <c r="E46" s="66" t="s">
        <v>661</v>
      </c>
      <c r="F46" s="66" t="s">
        <v>719</v>
      </c>
      <c r="G46" s="66" t="s">
        <v>719</v>
      </c>
      <c r="H46" s="68" t="s">
        <v>609</v>
      </c>
      <c r="I46" s="66">
        <v>0</v>
      </c>
      <c r="J46" s="66">
        <v>0</v>
      </c>
      <c r="K46" s="66" t="s">
        <v>730</v>
      </c>
    </row>
    <row r="47" spans="1:11">
      <c r="A47" t="s">
        <v>740</v>
      </c>
      <c r="D47" s="67" t="s">
        <v>741</v>
      </c>
      <c r="E47" s="67" t="s">
        <v>636</v>
      </c>
      <c r="F47" s="67" t="s">
        <v>719</v>
      </c>
      <c r="G47" s="67" t="s">
        <v>719</v>
      </c>
      <c r="H47" s="69" t="s">
        <v>609</v>
      </c>
      <c r="I47" s="67">
        <v>0</v>
      </c>
      <c r="J47" s="67">
        <v>0</v>
      </c>
      <c r="K47" s="67" t="s">
        <v>741</v>
      </c>
    </row>
    <row r="48" spans="1:11">
      <c r="A48" s="214" t="s">
        <v>742</v>
      </c>
      <c r="D48" s="66" t="s">
        <v>743</v>
      </c>
      <c r="E48" s="66" t="s">
        <v>612</v>
      </c>
      <c r="F48" s="66" t="s">
        <v>719</v>
      </c>
      <c r="G48" s="66" t="s">
        <v>719</v>
      </c>
      <c r="H48" s="68" t="s">
        <v>609</v>
      </c>
      <c r="I48" s="66">
        <v>0</v>
      </c>
      <c r="J48" s="66">
        <v>0</v>
      </c>
      <c r="K48" s="66" t="s">
        <v>743</v>
      </c>
    </row>
    <row r="49" spans="1:11">
      <c r="A49" s="214" t="s">
        <v>744</v>
      </c>
      <c r="D49" s="67" t="s">
        <v>745</v>
      </c>
      <c r="E49" s="67" t="s">
        <v>650</v>
      </c>
      <c r="F49" s="67" t="s">
        <v>719</v>
      </c>
      <c r="G49" s="67" t="s">
        <v>719</v>
      </c>
      <c r="H49" s="69" t="s">
        <v>609</v>
      </c>
      <c r="I49" s="67">
        <v>0</v>
      </c>
      <c r="J49" s="67">
        <v>0</v>
      </c>
      <c r="K49" s="67" t="s">
        <v>720</v>
      </c>
    </row>
    <row r="50" spans="1:11">
      <c r="A50" s="214" t="s">
        <v>746</v>
      </c>
      <c r="D50" s="66" t="s">
        <v>747</v>
      </c>
      <c r="E50" s="66" t="s">
        <v>650</v>
      </c>
      <c r="F50" s="66" t="s">
        <v>719</v>
      </c>
      <c r="G50" s="66" t="s">
        <v>719</v>
      </c>
      <c r="H50" s="68" t="s">
        <v>609</v>
      </c>
      <c r="I50" s="66">
        <v>0</v>
      </c>
      <c r="J50" s="66">
        <v>0</v>
      </c>
      <c r="K50" s="66" t="s">
        <v>730</v>
      </c>
    </row>
    <row r="51" spans="1:11">
      <c r="A51" s="214" t="s">
        <v>748</v>
      </c>
      <c r="D51" s="67" t="s">
        <v>749</v>
      </c>
      <c r="E51" s="67" t="s">
        <v>646</v>
      </c>
      <c r="F51" s="67" t="s">
        <v>719</v>
      </c>
      <c r="G51" s="67" t="s">
        <v>719</v>
      </c>
      <c r="H51" s="69" t="s">
        <v>609</v>
      </c>
      <c r="I51" s="67">
        <v>0</v>
      </c>
      <c r="J51" s="67">
        <v>0</v>
      </c>
      <c r="K51" s="67" t="s">
        <v>720</v>
      </c>
    </row>
    <row r="52" spans="1:11">
      <c r="A52" s="214" t="s">
        <v>750</v>
      </c>
      <c r="D52" s="66" t="s">
        <v>751</v>
      </c>
      <c r="E52" s="67" t="s">
        <v>636</v>
      </c>
      <c r="F52" s="66" t="s">
        <v>719</v>
      </c>
      <c r="G52" s="66" t="s">
        <v>719</v>
      </c>
      <c r="H52" s="68" t="s">
        <v>609</v>
      </c>
      <c r="I52" s="66">
        <v>0</v>
      </c>
      <c r="J52" s="66">
        <v>0</v>
      </c>
      <c r="K52" s="66" t="s">
        <v>727</v>
      </c>
    </row>
    <row r="53" spans="1:11">
      <c r="A53" s="214" t="s">
        <v>752</v>
      </c>
      <c r="D53" s="67" t="s">
        <v>753</v>
      </c>
      <c r="E53" s="67" t="s">
        <v>607</v>
      </c>
      <c r="F53" s="67" t="s">
        <v>608</v>
      </c>
      <c r="G53" s="67" t="s">
        <v>624</v>
      </c>
      <c r="H53" s="69" t="s">
        <v>609</v>
      </c>
      <c r="I53" s="67">
        <v>0</v>
      </c>
      <c r="J53" s="67">
        <v>4</v>
      </c>
      <c r="K53" s="67" t="s">
        <v>624</v>
      </c>
    </row>
    <row r="54" spans="1:11">
      <c r="A54" s="214" t="s">
        <v>754</v>
      </c>
      <c r="D54" s="66" t="s">
        <v>755</v>
      </c>
      <c r="E54" s="66" t="s">
        <v>756</v>
      </c>
      <c r="F54" s="66" t="s">
        <v>608</v>
      </c>
      <c r="G54" s="66" t="s">
        <v>624</v>
      </c>
      <c r="H54" s="68" t="s">
        <v>609</v>
      </c>
      <c r="I54" s="66">
        <v>0</v>
      </c>
      <c r="J54" s="66">
        <v>4</v>
      </c>
      <c r="K54" s="66" t="s">
        <v>621</v>
      </c>
    </row>
    <row r="55" spans="1:11">
      <c r="A55" s="214" t="s">
        <v>757</v>
      </c>
      <c r="D55" s="67" t="s">
        <v>758</v>
      </c>
      <c r="E55" s="67" t="s">
        <v>759</v>
      </c>
      <c r="F55" s="67" t="s">
        <v>760</v>
      </c>
      <c r="G55" s="67" t="s">
        <v>624</v>
      </c>
      <c r="H55" s="69" t="s">
        <v>609</v>
      </c>
      <c r="I55" s="67">
        <v>1</v>
      </c>
      <c r="J55" s="67">
        <v>2</v>
      </c>
      <c r="K55" s="67" t="s">
        <v>621</v>
      </c>
    </row>
    <row r="56" spans="1:11">
      <c r="A56" s="214" t="s">
        <v>761</v>
      </c>
      <c r="D56" s="66" t="s">
        <v>762</v>
      </c>
      <c r="E56" s="66" t="s">
        <v>636</v>
      </c>
      <c r="F56" s="66" t="s">
        <v>763</v>
      </c>
      <c r="G56" s="66" t="s">
        <v>618</v>
      </c>
      <c r="H56" s="66" t="s">
        <v>764</v>
      </c>
      <c r="I56" s="66">
        <v>1</v>
      </c>
      <c r="J56" s="66">
        <v>1</v>
      </c>
      <c r="K56" s="66" t="s">
        <v>618</v>
      </c>
    </row>
    <row r="57" spans="1:11">
      <c r="A57" s="214" t="s">
        <v>765</v>
      </c>
      <c r="D57" s="67" t="s">
        <v>766</v>
      </c>
      <c r="E57" s="67" t="s">
        <v>641</v>
      </c>
      <c r="F57" s="67" t="s">
        <v>767</v>
      </c>
      <c r="G57" s="67" t="s">
        <v>618</v>
      </c>
      <c r="H57" s="67" t="s">
        <v>768</v>
      </c>
      <c r="I57" s="67">
        <v>1</v>
      </c>
      <c r="J57" s="67">
        <v>2</v>
      </c>
      <c r="K57" s="67" t="s">
        <v>618</v>
      </c>
    </row>
    <row r="58" spans="1:11">
      <c r="A58" s="214" t="s">
        <v>769</v>
      </c>
      <c r="D58" s="66" t="s">
        <v>770</v>
      </c>
      <c r="E58" s="66" t="s">
        <v>641</v>
      </c>
      <c r="F58" s="66" t="s">
        <v>767</v>
      </c>
      <c r="G58" s="66" t="s">
        <v>618</v>
      </c>
      <c r="H58" s="66" t="s">
        <v>771</v>
      </c>
      <c r="I58" s="66">
        <v>1</v>
      </c>
      <c r="J58" s="66">
        <v>2</v>
      </c>
      <c r="K58" s="66" t="s">
        <v>618</v>
      </c>
    </row>
    <row r="59" spans="1:11">
      <c r="A59" s="214" t="s">
        <v>772</v>
      </c>
      <c r="D59" s="67" t="s">
        <v>773</v>
      </c>
      <c r="E59" s="67" t="s">
        <v>650</v>
      </c>
      <c r="F59" s="67" t="s">
        <v>774</v>
      </c>
      <c r="G59" s="67" t="s">
        <v>621</v>
      </c>
      <c r="H59" s="67" t="s">
        <v>775</v>
      </c>
      <c r="I59" s="67">
        <v>1</v>
      </c>
      <c r="J59" s="67">
        <v>2</v>
      </c>
      <c r="K59" s="67" t="s">
        <v>621</v>
      </c>
    </row>
    <row r="60" spans="1:11">
      <c r="A60" s="214" t="s">
        <v>776</v>
      </c>
      <c r="D60" s="66" t="s">
        <v>777</v>
      </c>
      <c r="E60" s="66" t="s">
        <v>650</v>
      </c>
      <c r="F60" s="66" t="s">
        <v>608</v>
      </c>
      <c r="G60" s="66" t="s">
        <v>621</v>
      </c>
      <c r="H60" s="68" t="s">
        <v>609</v>
      </c>
      <c r="I60" s="66">
        <v>0</v>
      </c>
      <c r="J60" s="66">
        <v>3</v>
      </c>
      <c r="K60" s="66" t="s">
        <v>621</v>
      </c>
    </row>
    <row r="61" spans="1:11">
      <c r="A61" t="s">
        <v>778</v>
      </c>
      <c r="D61" s="67" t="s">
        <v>779</v>
      </c>
      <c r="E61" s="67" t="s">
        <v>636</v>
      </c>
      <c r="F61" s="67" t="s">
        <v>780</v>
      </c>
      <c r="G61" s="67" t="s">
        <v>621</v>
      </c>
      <c r="H61" s="67" t="s">
        <v>781</v>
      </c>
      <c r="I61" s="67">
        <v>1</v>
      </c>
      <c r="J61" s="67">
        <v>2</v>
      </c>
      <c r="K61" s="67" t="s">
        <v>618</v>
      </c>
    </row>
    <row r="62" spans="1:11">
      <c r="A62" t="s">
        <v>782</v>
      </c>
      <c r="D62" s="66" t="s">
        <v>783</v>
      </c>
      <c r="E62" s="66" t="s">
        <v>661</v>
      </c>
      <c r="F62" s="66" t="s">
        <v>608</v>
      </c>
      <c r="G62" s="66" t="s">
        <v>621</v>
      </c>
      <c r="H62" s="68" t="s">
        <v>609</v>
      </c>
      <c r="I62" s="66">
        <v>0</v>
      </c>
      <c r="J62" s="66">
        <v>3</v>
      </c>
      <c r="K62" s="66" t="s">
        <v>621</v>
      </c>
    </row>
    <row r="63" spans="1:11">
      <c r="A63" s="214" t="s">
        <v>784</v>
      </c>
      <c r="D63" s="67" t="s">
        <v>785</v>
      </c>
      <c r="E63" s="67" t="s">
        <v>661</v>
      </c>
      <c r="F63" s="67" t="s">
        <v>786</v>
      </c>
      <c r="G63" s="67" t="s">
        <v>621</v>
      </c>
      <c r="H63" s="67" t="s">
        <v>787</v>
      </c>
      <c r="I63" s="67">
        <v>1</v>
      </c>
      <c r="J63" s="67">
        <v>1</v>
      </c>
      <c r="K63" s="67" t="s">
        <v>621</v>
      </c>
    </row>
    <row r="64" spans="1:11">
      <c r="A64" t="s">
        <v>788</v>
      </c>
      <c r="D64" s="66" t="s">
        <v>789</v>
      </c>
      <c r="E64" s="66" t="s">
        <v>636</v>
      </c>
      <c r="F64" s="66" t="s">
        <v>790</v>
      </c>
      <c r="G64" s="66" t="s">
        <v>618</v>
      </c>
      <c r="H64" s="68" t="s">
        <v>609</v>
      </c>
      <c r="I64" s="66">
        <v>1</v>
      </c>
      <c r="J64" s="66">
        <v>2</v>
      </c>
      <c r="K64" s="66" t="s">
        <v>621</v>
      </c>
    </row>
    <row r="65" spans="1:11">
      <c r="A65" s="214" t="s">
        <v>791</v>
      </c>
      <c r="D65" s="67" t="s">
        <v>792</v>
      </c>
      <c r="E65" s="67" t="s">
        <v>612</v>
      </c>
      <c r="F65" s="67" t="s">
        <v>793</v>
      </c>
      <c r="G65" s="67" t="s">
        <v>618</v>
      </c>
      <c r="H65" s="67" t="s">
        <v>793</v>
      </c>
      <c r="I65" s="67">
        <v>1</v>
      </c>
      <c r="J65" s="67">
        <v>1</v>
      </c>
      <c r="K65" s="67" t="s">
        <v>794</v>
      </c>
    </row>
    <row r="66" spans="1:11">
      <c r="A66" s="214" t="s">
        <v>795</v>
      </c>
      <c r="D66" s="66" t="s">
        <v>796</v>
      </c>
      <c r="E66" s="66" t="s">
        <v>650</v>
      </c>
      <c r="F66" s="66" t="s">
        <v>797</v>
      </c>
      <c r="G66" s="66" t="s">
        <v>618</v>
      </c>
      <c r="H66" s="68" t="s">
        <v>609</v>
      </c>
      <c r="I66" s="66">
        <v>1</v>
      </c>
      <c r="J66" s="66">
        <v>4</v>
      </c>
      <c r="K66" s="66" t="s">
        <v>618</v>
      </c>
    </row>
    <row r="67" spans="1:11">
      <c r="A67" s="214" t="s">
        <v>798</v>
      </c>
      <c r="D67" s="67" t="s">
        <v>799</v>
      </c>
      <c r="E67" s="67" t="s">
        <v>636</v>
      </c>
      <c r="F67" s="67" t="s">
        <v>800</v>
      </c>
      <c r="G67" s="67" t="s">
        <v>618</v>
      </c>
      <c r="H67" s="67" t="s">
        <v>801</v>
      </c>
      <c r="I67" s="67">
        <v>1</v>
      </c>
      <c r="J67" s="67">
        <v>1</v>
      </c>
      <c r="K67" s="67" t="s">
        <v>618</v>
      </c>
    </row>
    <row r="68" spans="1:11">
      <c r="A68" s="214" t="s">
        <v>802</v>
      </c>
      <c r="D68" s="66" t="s">
        <v>803</v>
      </c>
      <c r="E68" s="66" t="s">
        <v>641</v>
      </c>
      <c r="F68" s="66" t="s">
        <v>608</v>
      </c>
      <c r="G68" s="66" t="s">
        <v>621</v>
      </c>
      <c r="H68" s="68" t="s">
        <v>609</v>
      </c>
      <c r="I68" s="66">
        <v>0</v>
      </c>
      <c r="J68" s="66">
        <v>4</v>
      </c>
      <c r="K68" s="66" t="s">
        <v>621</v>
      </c>
    </row>
    <row r="69" spans="1:11">
      <c r="A69" s="214" t="s">
        <v>804</v>
      </c>
      <c r="D69" s="67" t="s">
        <v>805</v>
      </c>
      <c r="E69" s="67" t="s">
        <v>607</v>
      </c>
      <c r="F69" s="67" t="s">
        <v>608</v>
      </c>
      <c r="G69" s="67" t="s">
        <v>621</v>
      </c>
      <c r="H69" s="69" t="s">
        <v>609</v>
      </c>
      <c r="I69" s="67">
        <v>0</v>
      </c>
      <c r="J69" s="67">
        <v>4</v>
      </c>
      <c r="K69" s="67" t="s">
        <v>621</v>
      </c>
    </row>
    <row r="70" spans="1:11">
      <c r="A70" s="214" t="s">
        <v>806</v>
      </c>
      <c r="D70" s="66" t="s">
        <v>677</v>
      </c>
      <c r="E70" s="66" t="s">
        <v>636</v>
      </c>
      <c r="F70" s="66" t="s">
        <v>677</v>
      </c>
      <c r="G70" s="66" t="s">
        <v>678</v>
      </c>
      <c r="H70" s="68" t="s">
        <v>609</v>
      </c>
      <c r="I70" s="66">
        <v>1</v>
      </c>
      <c r="J70" s="66">
        <v>1</v>
      </c>
      <c r="K70" s="66" t="s">
        <v>807</v>
      </c>
    </row>
    <row r="71" spans="1:11">
      <c r="A71" s="214" t="s">
        <v>808</v>
      </c>
      <c r="D71" s="67" t="s">
        <v>809</v>
      </c>
      <c r="E71" s="67" t="s">
        <v>636</v>
      </c>
      <c r="F71" s="67" t="s">
        <v>810</v>
      </c>
      <c r="G71" s="67" t="s">
        <v>678</v>
      </c>
      <c r="H71" s="69" t="s">
        <v>609</v>
      </c>
      <c r="I71" s="67">
        <v>1</v>
      </c>
      <c r="J71" s="67">
        <v>1</v>
      </c>
      <c r="K71" s="67" t="s">
        <v>807</v>
      </c>
    </row>
    <row r="72" spans="1:11">
      <c r="A72" s="214" t="s">
        <v>811</v>
      </c>
      <c r="D72" s="66" t="s">
        <v>812</v>
      </c>
      <c r="E72" s="66" t="s">
        <v>607</v>
      </c>
      <c r="F72" s="66" t="s">
        <v>608</v>
      </c>
      <c r="G72" s="66" t="s">
        <v>684</v>
      </c>
      <c r="H72" s="68" t="s">
        <v>609</v>
      </c>
      <c r="I72" s="66">
        <v>0</v>
      </c>
      <c r="J72" s="66">
        <v>0</v>
      </c>
      <c r="K72" s="66" t="s">
        <v>684</v>
      </c>
    </row>
    <row r="73" spans="1:11">
      <c r="A73" s="214" t="s">
        <v>813</v>
      </c>
      <c r="D73" s="67" t="s">
        <v>814</v>
      </c>
      <c r="E73" s="67" t="s">
        <v>607</v>
      </c>
      <c r="F73" s="67" t="s">
        <v>608</v>
      </c>
      <c r="G73" s="67" t="s">
        <v>629</v>
      </c>
      <c r="H73" s="67" t="s">
        <v>609</v>
      </c>
      <c r="I73" s="67">
        <v>0</v>
      </c>
      <c r="J73" s="67">
        <v>0</v>
      </c>
      <c r="K73" s="67" t="s">
        <v>815</v>
      </c>
    </row>
    <row r="74" spans="1:11">
      <c r="A74" s="214" t="s">
        <v>816</v>
      </c>
      <c r="D74" s="66" t="s">
        <v>817</v>
      </c>
      <c r="E74" s="66" t="s">
        <v>661</v>
      </c>
      <c r="F74" s="66" t="s">
        <v>786</v>
      </c>
      <c r="G74" s="66" t="s">
        <v>621</v>
      </c>
      <c r="H74" s="68" t="s">
        <v>609</v>
      </c>
      <c r="I74" s="66">
        <v>1</v>
      </c>
      <c r="J74" s="66">
        <v>1</v>
      </c>
      <c r="K74" s="66" t="s">
        <v>621</v>
      </c>
    </row>
    <row r="75" spans="1:11">
      <c r="A75" s="214" t="s">
        <v>818</v>
      </c>
      <c r="D75" s="291" t="s">
        <v>819</v>
      </c>
      <c r="E75" s="292" t="s">
        <v>636</v>
      </c>
      <c r="F75" s="292" t="s">
        <v>608</v>
      </c>
      <c r="G75" s="292" t="s">
        <v>618</v>
      </c>
      <c r="H75" s="292" t="s">
        <v>609</v>
      </c>
      <c r="I75" s="292">
        <v>1</v>
      </c>
      <c r="J75" s="293">
        <v>1</v>
      </c>
      <c r="K75" s="294" t="s">
        <v>618</v>
      </c>
    </row>
    <row r="76" spans="1:11">
      <c r="A76" s="214" t="s">
        <v>820</v>
      </c>
    </row>
    <row r="77" spans="1:11">
      <c r="A77" s="214" t="s">
        <v>821</v>
      </c>
    </row>
    <row r="78" spans="1:11">
      <c r="A78" s="214" t="s">
        <v>822</v>
      </c>
    </row>
    <row r="79" spans="1:11">
      <c r="A79" s="214" t="s">
        <v>823</v>
      </c>
    </row>
    <row r="80" spans="1:11">
      <c r="A80" s="214" t="s">
        <v>824</v>
      </c>
    </row>
    <row r="81" spans="1:1">
      <c r="A81" s="214" t="s">
        <v>825</v>
      </c>
    </row>
    <row r="82" spans="1:1">
      <c r="A82" t="s">
        <v>826</v>
      </c>
    </row>
    <row r="83" spans="1:1">
      <c r="A83" s="214" t="s">
        <v>827</v>
      </c>
    </row>
    <row r="84" spans="1:1">
      <c r="A84" s="214" t="s">
        <v>828</v>
      </c>
    </row>
    <row r="85" spans="1:1">
      <c r="A85" s="214" t="s">
        <v>829</v>
      </c>
    </row>
    <row r="86" spans="1:1">
      <c r="A86" s="214" t="s">
        <v>830</v>
      </c>
    </row>
    <row r="87" spans="1:1">
      <c r="A87" s="214" t="s">
        <v>831</v>
      </c>
    </row>
    <row r="88" spans="1:1">
      <c r="A88" s="214" t="s">
        <v>832</v>
      </c>
    </row>
    <row r="89" spans="1:1">
      <c r="A89" s="214" t="s">
        <v>833</v>
      </c>
    </row>
    <row r="90" spans="1:1">
      <c r="A90" s="214" t="s">
        <v>834</v>
      </c>
    </row>
    <row r="91" spans="1:1">
      <c r="A91" s="214" t="s">
        <v>835</v>
      </c>
    </row>
    <row r="92" spans="1:1">
      <c r="A92" s="214" t="s">
        <v>836</v>
      </c>
    </row>
    <row r="93" spans="1:1">
      <c r="A93" s="214" t="s">
        <v>837</v>
      </c>
    </row>
    <row r="94" spans="1:1">
      <c r="A94" s="214" t="s">
        <v>838</v>
      </c>
    </row>
    <row r="95" spans="1:1">
      <c r="A95" s="214" t="s">
        <v>839</v>
      </c>
    </row>
    <row r="96" spans="1:1">
      <c r="A96" s="214" t="s">
        <v>840</v>
      </c>
    </row>
    <row r="97" spans="1:1">
      <c r="A97" s="214" t="s">
        <v>841</v>
      </c>
    </row>
    <row r="98" spans="1:1">
      <c r="A98" s="214" t="s">
        <v>842</v>
      </c>
    </row>
    <row r="99" spans="1:1">
      <c r="A99" s="214" t="s">
        <v>843</v>
      </c>
    </row>
    <row r="100" spans="1:1">
      <c r="A100" s="214" t="s">
        <v>844</v>
      </c>
    </row>
    <row r="101" spans="1:1">
      <c r="A101" s="214" t="s">
        <v>845</v>
      </c>
    </row>
    <row r="102" spans="1:1">
      <c r="A102" s="214" t="s">
        <v>846</v>
      </c>
    </row>
    <row r="103" spans="1:1">
      <c r="A103" s="214" t="s">
        <v>847</v>
      </c>
    </row>
    <row r="104" spans="1:1">
      <c r="A104" s="214" t="s">
        <v>848</v>
      </c>
    </row>
    <row r="105" spans="1:1">
      <c r="A105" s="214" t="s">
        <v>849</v>
      </c>
    </row>
    <row r="106" spans="1:1">
      <c r="A106" s="214" t="s">
        <v>850</v>
      </c>
    </row>
    <row r="107" spans="1:1">
      <c r="A107" s="214" t="s">
        <v>851</v>
      </c>
    </row>
    <row r="108" spans="1:1">
      <c r="A108" s="214" t="s">
        <v>852</v>
      </c>
    </row>
    <row r="109" spans="1:1">
      <c r="A109" s="214" t="s">
        <v>753</v>
      </c>
    </row>
    <row r="110" spans="1:1">
      <c r="A110" s="214" t="s">
        <v>853</v>
      </c>
    </row>
    <row r="111" spans="1:1">
      <c r="A111" s="214" t="s">
        <v>854</v>
      </c>
    </row>
    <row r="112" spans="1:1">
      <c r="A112" s="214" t="s">
        <v>855</v>
      </c>
    </row>
    <row r="113" spans="1:1">
      <c r="A113" s="214" t="s">
        <v>856</v>
      </c>
    </row>
    <row r="114" spans="1:1">
      <c r="A114" s="214" t="s">
        <v>857</v>
      </c>
    </row>
    <row r="115" spans="1:1">
      <c r="A115" s="214" t="s">
        <v>858</v>
      </c>
    </row>
    <row r="116" spans="1:1">
      <c r="A116" s="214" t="s">
        <v>859</v>
      </c>
    </row>
    <row r="117" spans="1:1">
      <c r="A117" s="214" t="s">
        <v>860</v>
      </c>
    </row>
    <row r="118" spans="1:1">
      <c r="A118" s="214" t="s">
        <v>861</v>
      </c>
    </row>
    <row r="119" spans="1:1">
      <c r="A119" s="214" t="s">
        <v>862</v>
      </c>
    </row>
    <row r="120" spans="1:1">
      <c r="A120" s="214" t="s">
        <v>863</v>
      </c>
    </row>
    <row r="121" spans="1:1">
      <c r="A121" s="214" t="s">
        <v>864</v>
      </c>
    </row>
    <row r="122" spans="1:1">
      <c r="A122" s="214" t="s">
        <v>865</v>
      </c>
    </row>
    <row r="123" spans="1:1">
      <c r="A123" s="214" t="s">
        <v>866</v>
      </c>
    </row>
    <row r="124" spans="1:1">
      <c r="A124" s="214" t="s">
        <v>867</v>
      </c>
    </row>
    <row r="125" spans="1:1">
      <c r="A125" s="214" t="s">
        <v>868</v>
      </c>
    </row>
    <row r="126" spans="1:1">
      <c r="A126" s="214" t="s">
        <v>869</v>
      </c>
    </row>
    <row r="127" spans="1:1">
      <c r="A127" s="214" t="s">
        <v>870</v>
      </c>
    </row>
    <row r="128" spans="1:1">
      <c r="A128" t="s">
        <v>871</v>
      </c>
    </row>
    <row r="129" spans="1:1">
      <c r="A129" s="214" t="s">
        <v>872</v>
      </c>
    </row>
    <row r="130" spans="1:1">
      <c r="A130" s="214" t="s">
        <v>873</v>
      </c>
    </row>
    <row r="131" spans="1:1">
      <c r="A131" s="214" t="s">
        <v>874</v>
      </c>
    </row>
    <row r="132" spans="1:1">
      <c r="A132" s="214" t="s">
        <v>875</v>
      </c>
    </row>
    <row r="133" spans="1:1">
      <c r="A133" s="214" t="s">
        <v>876</v>
      </c>
    </row>
    <row r="134" spans="1:1">
      <c r="A134" s="214" t="s">
        <v>877</v>
      </c>
    </row>
    <row r="135" spans="1:1">
      <c r="A135" s="214" t="s">
        <v>878</v>
      </c>
    </row>
    <row r="136" spans="1:1">
      <c r="A136" s="214" t="s">
        <v>879</v>
      </c>
    </row>
    <row r="137" spans="1:1">
      <c r="A137" s="214" t="s">
        <v>880</v>
      </c>
    </row>
    <row r="138" spans="1:1">
      <c r="A138" s="214" t="s">
        <v>881</v>
      </c>
    </row>
    <row r="139" spans="1:1">
      <c r="A139" s="214" t="s">
        <v>882</v>
      </c>
    </row>
    <row r="140" spans="1:1">
      <c r="A140" s="214" t="s">
        <v>883</v>
      </c>
    </row>
    <row r="141" spans="1:1">
      <c r="A141" s="214" t="s">
        <v>884</v>
      </c>
    </row>
    <row r="142" spans="1:1">
      <c r="A142" s="214" t="s">
        <v>885</v>
      </c>
    </row>
    <row r="143" spans="1:1">
      <c r="A143" s="214" t="s">
        <v>886</v>
      </c>
    </row>
    <row r="144" spans="1:1">
      <c r="A144" s="214" t="s">
        <v>887</v>
      </c>
    </row>
    <row r="145" spans="1:1">
      <c r="A145" s="214" t="s">
        <v>888</v>
      </c>
    </row>
    <row r="146" spans="1:1">
      <c r="A146" s="214" t="s">
        <v>889</v>
      </c>
    </row>
    <row r="147" spans="1:1">
      <c r="A147" s="214" t="s">
        <v>890</v>
      </c>
    </row>
    <row r="148" spans="1:1">
      <c r="A148" s="214" t="s">
        <v>891</v>
      </c>
    </row>
    <row r="149" spans="1:1">
      <c r="A149" s="214" t="s">
        <v>892</v>
      </c>
    </row>
    <row r="150" spans="1:1">
      <c r="A150" s="214" t="s">
        <v>893</v>
      </c>
    </row>
    <row r="151" spans="1:1">
      <c r="A151" s="214" t="s">
        <v>894</v>
      </c>
    </row>
    <row r="152" spans="1:1">
      <c r="A152" s="214" t="s">
        <v>895</v>
      </c>
    </row>
    <row r="153" spans="1:1">
      <c r="A153" s="214" t="s">
        <v>896</v>
      </c>
    </row>
    <row r="154" spans="1:1">
      <c r="A154" s="214" t="s">
        <v>897</v>
      </c>
    </row>
    <row r="155" spans="1:1">
      <c r="A155" s="214" t="s">
        <v>898</v>
      </c>
    </row>
    <row r="156" spans="1:1">
      <c r="A156" s="214" t="s">
        <v>899</v>
      </c>
    </row>
    <row r="157" spans="1:1">
      <c r="A157" s="214" t="s">
        <v>900</v>
      </c>
    </row>
    <row r="158" spans="1:1">
      <c r="A158" s="214" t="s">
        <v>901</v>
      </c>
    </row>
    <row r="159" spans="1:1">
      <c r="A159" s="214" t="s">
        <v>902</v>
      </c>
    </row>
    <row r="160" spans="1:1">
      <c r="A160" s="214" t="s">
        <v>903</v>
      </c>
    </row>
    <row r="161" spans="1:1">
      <c r="A161" s="214" t="s">
        <v>904</v>
      </c>
    </row>
    <row r="162" spans="1:1">
      <c r="A162" s="214" t="s">
        <v>905</v>
      </c>
    </row>
    <row r="163" spans="1:1">
      <c r="A163" s="214" t="s">
        <v>906</v>
      </c>
    </row>
    <row r="164" spans="1:1">
      <c r="A164" s="214" t="s">
        <v>907</v>
      </c>
    </row>
    <row r="165" spans="1:1">
      <c r="A165" s="214" t="s">
        <v>908</v>
      </c>
    </row>
    <row r="166" spans="1:1">
      <c r="A166" s="214" t="s">
        <v>909</v>
      </c>
    </row>
    <row r="167" spans="1:1">
      <c r="A167" s="214" t="s">
        <v>910</v>
      </c>
    </row>
    <row r="168" spans="1:1">
      <c r="A168" s="214" t="s">
        <v>911</v>
      </c>
    </row>
    <row r="169" spans="1:1">
      <c r="A169" s="214" t="s">
        <v>912</v>
      </c>
    </row>
    <row r="170" spans="1:1">
      <c r="A170" s="214" t="s">
        <v>913</v>
      </c>
    </row>
    <row r="171" spans="1:1">
      <c r="A171" s="214" t="s">
        <v>914</v>
      </c>
    </row>
    <row r="172" spans="1:1">
      <c r="A172" s="214" t="s">
        <v>915</v>
      </c>
    </row>
    <row r="173" spans="1:1">
      <c r="A173" s="214" t="s">
        <v>916</v>
      </c>
    </row>
    <row r="174" spans="1:1">
      <c r="A174" s="214" t="s">
        <v>917</v>
      </c>
    </row>
    <row r="175" spans="1:1">
      <c r="A175" s="214" t="s">
        <v>918</v>
      </c>
    </row>
    <row r="176" spans="1:1">
      <c r="A176" s="214" t="s">
        <v>919</v>
      </c>
    </row>
    <row r="177" spans="1:1">
      <c r="A177" s="214" t="s">
        <v>920</v>
      </c>
    </row>
    <row r="178" spans="1:1">
      <c r="A178" s="214" t="s">
        <v>921</v>
      </c>
    </row>
    <row r="179" spans="1:1">
      <c r="A179" t="s">
        <v>922</v>
      </c>
    </row>
    <row r="180" spans="1:1">
      <c r="A180" s="214" t="s">
        <v>923</v>
      </c>
    </row>
    <row r="181" spans="1:1">
      <c r="A181" s="214" t="s">
        <v>924</v>
      </c>
    </row>
    <row r="182" spans="1:1">
      <c r="A182" s="214" t="s">
        <v>925</v>
      </c>
    </row>
    <row r="183" spans="1:1">
      <c r="A183" s="214" t="s">
        <v>926</v>
      </c>
    </row>
    <row r="184" spans="1:1">
      <c r="A184" s="214" t="s">
        <v>927</v>
      </c>
    </row>
    <row r="185" spans="1:1">
      <c r="A185" s="214" t="s">
        <v>928</v>
      </c>
    </row>
    <row r="186" spans="1:1">
      <c r="A186" s="214" t="s">
        <v>929</v>
      </c>
    </row>
    <row r="187" spans="1:1">
      <c r="A187" s="214" t="s">
        <v>930</v>
      </c>
    </row>
    <row r="188" spans="1:1">
      <c r="A188" s="214" t="s">
        <v>931</v>
      </c>
    </row>
    <row r="189" spans="1:1">
      <c r="A189" s="214" t="s">
        <v>932</v>
      </c>
    </row>
    <row r="190" spans="1:1">
      <c r="A190" s="214" t="s">
        <v>933</v>
      </c>
    </row>
    <row r="191" spans="1:1">
      <c r="A191" s="214" t="s">
        <v>934</v>
      </c>
    </row>
    <row r="192" spans="1:1">
      <c r="A192" s="214" t="s">
        <v>935</v>
      </c>
    </row>
    <row r="193" spans="1:1">
      <c r="A193" s="214" t="s">
        <v>936</v>
      </c>
    </row>
    <row r="194" spans="1:1">
      <c r="A194" s="214" t="s">
        <v>937</v>
      </c>
    </row>
    <row r="195" spans="1:1">
      <c r="A195" s="214" t="s">
        <v>938</v>
      </c>
    </row>
    <row r="196" spans="1:1">
      <c r="A196" s="214" t="s">
        <v>939</v>
      </c>
    </row>
    <row r="197" spans="1:1">
      <c r="A197" s="214" t="s">
        <v>940</v>
      </c>
    </row>
    <row r="198" spans="1:1">
      <c r="A198" s="214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605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609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609</v>
      </c>
      <c r="C5" s="28" t="s">
        <v>609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0</v>
      </c>
      <c r="E14" s="33" t="s">
        <v>0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0</v>
      </c>
      <c r="T14" s="33" t="s">
        <v>0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7" activePane="bottomRight" state="frozen"/>
      <selection pane="bottomRight" activeCell="H22" sqref="H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50"/>
      <c r="BM1" s="327" t="s">
        <v>1125</v>
      </c>
      <c r="BN1" s="328"/>
      <c r="BO1" s="328"/>
      <c r="BP1" s="328"/>
      <c r="BQ1" s="328"/>
      <c r="BR1" s="328"/>
      <c r="BS1" s="329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40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50"/>
      <c r="BM2" s="342"/>
      <c r="BN2" s="343"/>
      <c r="BO2" s="343"/>
      <c r="BP2" s="343"/>
      <c r="BQ2" s="343"/>
      <c r="BR2" s="343"/>
      <c r="BS2" s="344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1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4" t="s">
        <v>1141</v>
      </c>
      <c r="AZ3" s="64"/>
      <c r="BA3" s="346"/>
      <c r="BB3" s="347"/>
      <c r="BC3" s="324" t="s">
        <v>1134</v>
      </c>
      <c r="BD3" s="325"/>
      <c r="BE3" s="325"/>
      <c r="BF3" s="326"/>
      <c r="BG3" s="63"/>
      <c r="BH3" s="338"/>
      <c r="BI3" s="339"/>
      <c r="BJ3" s="340"/>
      <c r="BK3" s="341"/>
      <c r="BL3" s="50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605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>
      <c r="A6" s="51" t="str">
        <f>D6&amp;B6</f>
        <v>W7045992</v>
      </c>
      <c r="B6" s="172">
        <v>45992</v>
      </c>
      <c r="C6" s="8">
        <f>IF(BS_CONTROLE[[#This Row],[DATA]]="","",WEEKNUM(BS_CONTROLE[[#This Row],[DATA]]))</f>
        <v>49</v>
      </c>
      <c r="D6" s="52" t="s">
        <v>837</v>
      </c>
      <c r="E6" s="321">
        <v>394</v>
      </c>
      <c r="F6" s="173" t="s">
        <v>785</v>
      </c>
      <c r="G6" s="9" t="str">
        <f>IF(D6="","*",VLOOKUP(F6,BS_ATIVIDADE[#All],3,FALSE))</f>
        <v>PEDRA</v>
      </c>
      <c r="H6" s="174" t="s">
        <v>597</v>
      </c>
      <c r="I6" s="174" t="s">
        <v>595</v>
      </c>
      <c r="J6" s="218">
        <v>98</v>
      </c>
      <c r="K6" s="218">
        <v>506</v>
      </c>
      <c r="L6" s="84">
        <v>507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4">
        <v>0.375</v>
      </c>
      <c r="P6" s="174">
        <v>4.1666666666666664E-2</v>
      </c>
      <c r="Q6" s="84">
        <v>1</v>
      </c>
      <c r="R6" s="10" t="str">
        <f>IFERROR(_xlfn.XLOOKUP(F6, BS_ATIVIDADE[ATIVIDADE],BS_ATIVIDADE[UNIDADE] ), "*")</f>
        <v>VAGÕES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1" t="str">
        <f>IFERROR(_xlfn.XLOOKUP(J6, BASE_MAPA!$E$2:$E$359, BASE_MAPA!$J$2:$J$359), "ERRO")</f>
        <v>ALTO ARAGUAIA - RONDONOPOLIS</v>
      </c>
      <c r="V6" s="199" t="s">
        <v>1214</v>
      </c>
      <c r="W6" s="174" t="s">
        <v>1215</v>
      </c>
      <c r="X6" s="219" t="s">
        <v>957</v>
      </c>
      <c r="Y6" s="159"/>
      <c r="Z6" s="159"/>
      <c r="AA6" s="84" t="s">
        <v>1216</v>
      </c>
      <c r="AB6" s="71" t="s">
        <v>948</v>
      </c>
      <c r="AC6" s="71" t="s">
        <v>609</v>
      </c>
      <c r="AD6" s="174">
        <v>0.29166666666666669</v>
      </c>
      <c r="AE6" s="84">
        <v>9414</v>
      </c>
      <c r="AF6" s="84" t="s">
        <v>609</v>
      </c>
      <c r="AG6" s="84" t="s">
        <v>609</v>
      </c>
      <c r="AH6" s="49"/>
      <c r="AI6" s="143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5" t="str">
        <f>IF(BS_CONTROLE[[#This Row],[Local - Partida]]=0, "-", BS_CONTROLE[[#This Row],[Local - Partida]])</f>
        <v>TGR2</v>
      </c>
      <c r="AL6" s="285" t="str">
        <f>IF(BS_CONTROLE[[#This Row],[Local - Encerramento]]=0, "-", BS_CONTROLE[[#This Row],[Local - Encerramento]])</f>
        <v>TGR</v>
      </c>
      <c r="AM6" s="285" t="str">
        <f>IF(BS_CONTROLE[[#This Row],[Entre - Estações]]=0, "-", BS_CONTROLE[[#This Row],[Entre - Estações]])</f>
        <v>TGR-TBE</v>
      </c>
      <c r="AN6" s="285" t="str">
        <f>IF(BS_CONTROLE[[#This Row],[SB]]=0, "-", BS_CONTROLE[[#This Row],[SB]])</f>
        <v>TGR512</v>
      </c>
      <c r="AO6" s="286">
        <f>IF(BS_CONTROLE[[#This Row],[SUB]]=0, "-", BS_CONTROLE[[#This Row],[SUB]])</f>
        <v>98</v>
      </c>
      <c r="AP6" s="287">
        <f>IF(BS_CONTROLE[[#This Row],[KM - Inicio]]=0, "-", BS_CONTROLE[[#This Row],[KM - Inicio]])</f>
        <v>506</v>
      </c>
      <c r="AQ6" s="287">
        <f>IF(BS_CONTROLE[[#This Row],[KM - Fim]]=0, "-", BS_CONTROLE[[#This Row],[KM - Fim]])</f>
        <v>507</v>
      </c>
      <c r="AR6" s="39"/>
      <c r="AS6" s="39"/>
      <c r="AT6" s="39"/>
      <c r="AU6" s="39"/>
      <c r="AV6" s="39"/>
      <c r="AW6" s="39"/>
      <c r="AX6" s="39"/>
      <c r="AY6" s="320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VAGÕES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8" t="str">
        <f>IF(BS_CONTROLE[[#This Row],[Responsavel pelo boletim]]=0, "-", BS_CONTROLE[[#This Row],[Responsavel pelo boletim]])</f>
        <v>CArlos</v>
      </c>
      <c r="BG6" s="16"/>
      <c r="BH6" s="17">
        <v>1</v>
      </c>
      <c r="BI6" s="17"/>
      <c r="BJ6" s="17" t="s">
        <v>1217</v>
      </c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1" t="str">
        <f t="shared" ref="A7:A70" si="1">D7&amp;B7</f>
        <v>BRUNO (TF-525)45992</v>
      </c>
      <c r="B7" s="172">
        <v>45992</v>
      </c>
      <c r="C7" s="8">
        <f>IF(BS_CONTROLE[[#This Row],[DATA]]="","",WEEKNUM(BS_CONTROLE[[#This Row],[DATA]]))</f>
        <v>49</v>
      </c>
      <c r="D7" s="52" t="s">
        <v>864</v>
      </c>
      <c r="E7" s="321">
        <v>324</v>
      </c>
      <c r="F7" s="173" t="s">
        <v>792</v>
      </c>
      <c r="G7" s="9" t="str">
        <f>IF(D7="","*",VLOOKUP(F7,BS_ATIVIDADE[#All],3,FALSE))</f>
        <v>SOLDA</v>
      </c>
      <c r="H7" s="205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4" t="s">
        <v>609</v>
      </c>
      <c r="J7" s="218">
        <v>98</v>
      </c>
      <c r="K7" s="218">
        <v>538.24</v>
      </c>
      <c r="L7" s="84" t="s">
        <v>609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4">
        <v>0.375</v>
      </c>
      <c r="P7" s="174">
        <v>0.10416666666666667</v>
      </c>
      <c r="Q7" s="84">
        <v>2</v>
      </c>
      <c r="R7" s="10" t="str">
        <f>IFERROR(_xlfn.XLOOKUP(F7, BS_ATIVIDADE[ATIVIDADE],BS_ATIVIDADE[UNIDADE] ), "*")</f>
        <v>Nº DE SOLDA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1" t="str">
        <f>IFERROR(_xlfn.XLOOKUP(J7, BASE_MAPA!$E$2:$E$359, BASE_MAPA!$J$2:$J$359), "ERRO")</f>
        <v>ALTO ARAGUAIA - RONDONOPOLIS</v>
      </c>
      <c r="V7" s="199" t="s">
        <v>1218</v>
      </c>
      <c r="W7" s="174" t="s">
        <v>1219</v>
      </c>
      <c r="X7" s="219" t="s">
        <v>957</v>
      </c>
      <c r="Y7" s="159"/>
      <c r="Z7" s="159"/>
      <c r="AA7" s="84" t="s">
        <v>609</v>
      </c>
      <c r="AB7" s="71" t="s">
        <v>609</v>
      </c>
      <c r="AC7" s="71" t="s">
        <v>609</v>
      </c>
      <c r="AD7" s="174" t="s">
        <v>609</v>
      </c>
      <c r="AE7" s="84" t="s">
        <v>609</v>
      </c>
      <c r="AF7" s="84" t="s">
        <v>609</v>
      </c>
      <c r="AG7" s="84" t="s">
        <v>609</v>
      </c>
      <c r="AH7" s="49"/>
      <c r="AI7" s="143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5" t="str">
        <f>IF(BS_CONTROLE[[#This Row],[Local - Partida]]=0, "-", BS_CONTROLE[[#This Row],[Local - Partida]])</f>
        <v>TBE539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TBE-TRM</v>
      </c>
      <c r="AN7" s="285" t="str">
        <f>IF(BS_CONTROLE[[#This Row],[SB]]=0, "-", BS_CONTROLE[[#This Row],[SB]])</f>
        <v>TBE539</v>
      </c>
      <c r="AO7" s="286">
        <f>IF(BS_CONTROLE[[#This Row],[SUB]]=0, "-", BS_CONTROLE[[#This Row],[SUB]])</f>
        <v>98</v>
      </c>
      <c r="AP7" s="287">
        <f>IF(BS_CONTROLE[[#This Row],[KM - Inicio]]=0, "-", BS_CONTROLE[[#This Row],[KM - Inicio]])</f>
        <v>538.24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Nº DE SOLDA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8" t="str">
        <f>IF(BS_CONTROLE[[#This Row],[Responsavel pelo boletim]]=0, "-", BS_CONTROLE[[#This Row],[Responsavel pelo boletim]])</f>
        <v>Bruno</v>
      </c>
      <c r="BG7" s="16"/>
      <c r="BH7" s="17">
        <v>1</v>
      </c>
      <c r="BI7" s="17"/>
      <c r="BJ7" s="17" t="s">
        <v>1220</v>
      </c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>
      <c r="A8" s="51" t="str">
        <f t="shared" si="1"/>
        <v>ELSON (TF-526)45992</v>
      </c>
      <c r="B8" s="172">
        <v>45992</v>
      </c>
      <c r="C8" s="8">
        <f>IF(BS_CONTROLE[[#This Row],[DATA]]="","",WEEKNUM(BS_CONTROLE[[#This Row],[DATA]]))</f>
        <v>49</v>
      </c>
      <c r="D8" s="52" t="s">
        <v>886</v>
      </c>
      <c r="E8" s="321">
        <v>396</v>
      </c>
      <c r="F8" s="173" t="s">
        <v>792</v>
      </c>
      <c r="G8" s="9" t="str">
        <f>IF(D8="","*",VLOOKUP(F8,BS_ATIVIDADE[#All],3,FALSE))</f>
        <v>SOLDA</v>
      </c>
      <c r="H8" s="205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4" t="s">
        <v>609</v>
      </c>
      <c r="J8" s="218">
        <v>74</v>
      </c>
      <c r="K8" s="218">
        <v>334.1</v>
      </c>
      <c r="L8" s="84" t="s">
        <v>609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4">
        <v>0.375</v>
      </c>
      <c r="P8" s="174">
        <v>6.25E-2</v>
      </c>
      <c r="Q8" s="84">
        <v>2</v>
      </c>
      <c r="R8" s="10" t="str">
        <f>IFERROR(_xlfn.XLOOKUP(F8, BS_ATIVIDADE[ATIVIDADE],BS_ATIVIDADE[UNIDADE] ), "*")</f>
        <v>Nº DE SOLDA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1" t="str">
        <f>IFERROR(_xlfn.XLOOKUP(J8, BASE_MAPA!$E$2:$E$359, BASE_MAPA!$J$2:$J$359), "ERRO")</f>
        <v>MARCO INICIAL - ALTO ARAGUAIA</v>
      </c>
      <c r="V8" s="199" t="s">
        <v>1221</v>
      </c>
      <c r="W8" s="174" t="s">
        <v>1222</v>
      </c>
      <c r="X8" s="219" t="s">
        <v>957</v>
      </c>
      <c r="Y8" s="159"/>
      <c r="Z8" s="159"/>
      <c r="AA8" s="84" t="s">
        <v>609</v>
      </c>
      <c r="AB8" s="71" t="s">
        <v>609</v>
      </c>
      <c r="AC8" s="71" t="s">
        <v>609</v>
      </c>
      <c r="AD8" s="174" t="s">
        <v>609</v>
      </c>
      <c r="AE8" s="84" t="s">
        <v>609</v>
      </c>
      <c r="AF8" s="84" t="s">
        <v>609</v>
      </c>
      <c r="AG8" s="84" t="s">
        <v>609</v>
      </c>
      <c r="AH8" s="49"/>
      <c r="AI8" s="143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5" t="str">
        <f>IF(BS_CONTROLE[[#This Row],[Local - Partida]]=0, "-", BS_CONTROLE[[#This Row],[Local - Partida]])</f>
        <v>326TLA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TMR-TLA</v>
      </c>
      <c r="AN8" s="285" t="str">
        <f>IF(BS_CONTROLE[[#This Row],[SB]]=0, "-", BS_CONTROLE[[#This Row],[SB]])</f>
        <v>326TLA</v>
      </c>
      <c r="AO8" s="286">
        <f>IF(BS_CONTROLE[[#This Row],[SUB]]=0, "-", BS_CONTROLE[[#This Row],[SUB]])</f>
        <v>74</v>
      </c>
      <c r="AP8" s="287">
        <f>IF(BS_CONTROLE[[#This Row],[KM - Inicio]]=0, "-", BS_CONTROLE[[#This Row],[KM - Inicio]])</f>
        <v>334.1</v>
      </c>
      <c r="AQ8" s="287" t="str">
        <f>IF(BS_CONTROLE[[#This Row],[KM - Fim]]=0, "-", BS_CONTROLE[[#This Row],[KM - Fim]])</f>
        <v>-</v>
      </c>
      <c r="AR8" s="39">
        <v>0.38819444444444445</v>
      </c>
      <c r="AS8" s="39">
        <v>0.44166666666666665</v>
      </c>
      <c r="AT8" s="39">
        <v>0.50416666666666665</v>
      </c>
      <c r="AU8" s="39"/>
      <c r="AV8" s="39"/>
      <c r="AW8" s="39"/>
      <c r="AX8" s="39"/>
      <c r="AY8" s="320">
        <f t="shared" si="2"/>
        <v>6.25E-2</v>
      </c>
      <c r="AZ8" s="14"/>
      <c r="BA8" s="72"/>
      <c r="BB8" s="10" t="str">
        <f>IFERROR(_xlfn.XLOOKUP(AI8, BS_ATIVIDADE[ATIVIDADE],BS_ATIVIDADE[UNIDADE] ), "*")</f>
        <v>Nº DE SOLDA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8" t="str">
        <f>IF(BS_CONTROLE[[#This Row],[Responsavel pelo boletim]]=0, "-", BS_CONTROLE[[#This Row],[Responsavel pelo boletim]])</f>
        <v>elton</v>
      </c>
      <c r="BG8" s="16"/>
      <c r="BH8" s="17">
        <v>2</v>
      </c>
      <c r="BI8" s="17"/>
      <c r="BJ8" s="17" t="s">
        <v>1223</v>
      </c>
      <c r="BK8" s="17"/>
      <c r="BL8" s="16"/>
      <c r="BM8" s="15"/>
      <c r="BN8" s="15"/>
      <c r="BO8" s="166"/>
      <c r="BP8" s="17"/>
      <c r="BQ8" s="13" t="str">
        <f t="shared" si="3"/>
        <v>Produção</v>
      </c>
      <c r="BR8" s="19">
        <f t="shared" si="4"/>
        <v>1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A6045992</v>
      </c>
      <c r="B9" s="172">
        <v>45992</v>
      </c>
      <c r="C9" s="8">
        <f>IF(BS_CONTROLE[[#This Row],[DATA]]="","",WEEKNUM(BS_CONTROLE[[#This Row],[DATA]]))</f>
        <v>49</v>
      </c>
      <c r="D9" s="52" t="s">
        <v>705</v>
      </c>
      <c r="E9" s="321">
        <v>313</v>
      </c>
      <c r="F9" s="173" t="s">
        <v>631</v>
      </c>
      <c r="G9" s="9" t="str">
        <f>IF(D9="","*",VLOOKUP(F9,BS_ATIVIDADE[#All],3,FALSE))</f>
        <v>DETECÇÃO</v>
      </c>
      <c r="H9" s="174" t="s">
        <v>266</v>
      </c>
      <c r="I9" s="174" t="s">
        <v>228</v>
      </c>
      <c r="J9" s="218">
        <v>74</v>
      </c>
      <c r="K9" s="218">
        <v>290</v>
      </c>
      <c r="L9" s="84" t="s">
        <v>609</v>
      </c>
      <c r="M9" s="218" t="s">
        <v>1224</v>
      </c>
      <c r="N9" s="218" t="s">
        <v>1225</v>
      </c>
      <c r="O9" s="174">
        <v>0.33333333333333331</v>
      </c>
      <c r="P9" s="174">
        <v>4.1666666666666664E-2</v>
      </c>
      <c r="Q9" s="84">
        <v>180</v>
      </c>
      <c r="R9" s="10" t="str">
        <f>IFERROR(_xlfn.XLOOKUP(F9, BS_ATIVIDADE[ATIVIDADE],BS_ATIVIDADE[UNIDADE] ), "*")</f>
        <v>KM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1" t="str">
        <f>IFERROR(_xlfn.XLOOKUP(J9, BASE_MAPA!$E$2:$E$359, BASE_MAPA!$J$2:$J$359), "ERRO")</f>
        <v>MARCO INICIAL - ALTO ARAGUAIA</v>
      </c>
      <c r="V9" s="199" t="s">
        <v>1226</v>
      </c>
      <c r="W9" s="174" t="s">
        <v>1227</v>
      </c>
      <c r="X9" s="219" t="s">
        <v>952</v>
      </c>
      <c r="Y9" s="159"/>
      <c r="Z9" s="159"/>
      <c r="AA9" s="84">
        <v>1</v>
      </c>
      <c r="AB9" s="71" t="s">
        <v>948</v>
      </c>
      <c r="AC9" s="71" t="s">
        <v>943</v>
      </c>
      <c r="AD9" s="174">
        <v>0.29166666666666669</v>
      </c>
      <c r="AE9" s="84">
        <v>5487</v>
      </c>
      <c r="AF9" s="84" t="s">
        <v>609</v>
      </c>
      <c r="AG9" s="84" t="s">
        <v>609</v>
      </c>
      <c r="AH9" s="49"/>
      <c r="AI9" s="143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5" t="str">
        <f>IF(BS_CONTROLE[[#This Row],[Local - Partida]]=0, "-", BS_CONTROLE[[#This Row],[Local - Partida]])</f>
        <v>TCS2</v>
      </c>
      <c r="AL9" s="285" t="str">
        <f>IF(BS_CONTROLE[[#This Row],[Local - Encerramento]]=0, "-", BS_CONTROLE[[#This Row],[Local - Encerramento]])</f>
        <v>TIN</v>
      </c>
      <c r="AM9" s="285" t="str">
        <f>IF(BS_CONTROLE[[#This Row],[Entre - Estações]]=0, "-", BS_CONTROLE[[#This Row],[Entre - Estações]])</f>
        <v>TCS-TIN</v>
      </c>
      <c r="AN9" s="285" t="str">
        <f>IF(BS_CONTROLE[[#This Row],[SB]]=0, "-", BS_CONTROLE[[#This Row],[SB]])</f>
        <v>TCSTIN</v>
      </c>
      <c r="AO9" s="286">
        <f>IF(BS_CONTROLE[[#This Row],[SUB]]=0, "-", BS_CONTROLE[[#This Row],[SUB]])</f>
        <v>74</v>
      </c>
      <c r="AP9" s="287">
        <f>IF(BS_CONTROLE[[#This Row],[KM - Inicio]]=0, "-", BS_CONTROLE[[#This Row],[KM - Inicio]])</f>
        <v>290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>
        <f t="shared" si="2"/>
        <v>0</v>
      </c>
      <c r="AZ9" s="14"/>
      <c r="BA9" s="72"/>
      <c r="BB9" s="10" t="str">
        <f>IFERROR(_xlfn.XLOOKUP(AI9, BS_ATIVIDADE[ATIVIDADE],BS_ATIVIDADE[UNIDADE] ), "*")</f>
        <v>KM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8" t="str">
        <f>IF(BS_CONTROLE[[#This Row],[Responsavel pelo boletim]]=0, "-", BS_CONTROLE[[#This Row],[Responsavel pelo boletim]])</f>
        <v>Miguel</v>
      </c>
      <c r="BG9" s="16"/>
      <c r="BH9" s="17">
        <v>1</v>
      </c>
      <c r="BI9" s="17"/>
      <c r="BJ9" s="17" t="s">
        <v>1228</v>
      </c>
      <c r="BK9" s="17"/>
      <c r="BL9" s="16"/>
      <c r="BM9" s="15"/>
      <c r="BN9" s="15"/>
      <c r="BO9" s="166"/>
      <c r="BP9" s="17"/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/>
      </c>
      <c r="BU9" s="7"/>
      <c r="BV9" s="7"/>
      <c r="BW9" s="7"/>
    </row>
    <row r="10" spans="1:76">
      <c r="A10" s="51" t="str">
        <f t="shared" si="1"/>
        <v>V8645992</v>
      </c>
      <c r="B10" s="172">
        <v>45992</v>
      </c>
      <c r="C10" s="8">
        <f>IF(BS_CONTROLE[[#This Row],[DATA]]="","",WEEKNUM(BS_CONTROLE[[#This Row],[DATA]]))</f>
        <v>49</v>
      </c>
      <c r="D10" s="52" t="s">
        <v>811</v>
      </c>
      <c r="E10" s="321">
        <v>324</v>
      </c>
      <c r="F10" s="173" t="s">
        <v>715</v>
      </c>
      <c r="G10" s="9" t="str">
        <f>IF(D10="","*",VLOOKUP(F10,BS_ATIVIDADE[#All],3,FALSE))</f>
        <v>MECANIZAÇÃO - SOCADORA</v>
      </c>
      <c r="H10" s="174" t="s">
        <v>250</v>
      </c>
      <c r="I10" s="174" t="s">
        <v>250</v>
      </c>
      <c r="J10" s="218">
        <v>74</v>
      </c>
      <c r="K10" s="218">
        <v>200</v>
      </c>
      <c r="L10" s="218">
        <v>194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4">
        <v>0.39583333333333331</v>
      </c>
      <c r="P10" s="174">
        <v>6.25E-2</v>
      </c>
      <c r="Q10" s="84">
        <v>840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1" t="str">
        <f>IFERROR(_xlfn.XLOOKUP(J10, BASE_MAPA!$E$2:$E$359, BASE_MAPA!$J$2:$J$359), "ERRO")</f>
        <v>MARCO INICIAL - ALTO ARAGUAIA</v>
      </c>
      <c r="V10" s="199" t="s">
        <v>1229</v>
      </c>
      <c r="W10" s="174" t="s">
        <v>1230</v>
      </c>
      <c r="X10" s="219" t="s">
        <v>957</v>
      </c>
      <c r="Y10" s="159"/>
      <c r="Z10" s="159"/>
      <c r="AA10" s="84">
        <v>1</v>
      </c>
      <c r="AB10" s="71" t="s">
        <v>948</v>
      </c>
      <c r="AC10" s="71" t="s">
        <v>943</v>
      </c>
      <c r="AD10" s="174">
        <v>0.29166666666666669</v>
      </c>
      <c r="AE10" s="84">
        <v>6236</v>
      </c>
      <c r="AF10" s="84">
        <v>6636</v>
      </c>
      <c r="AG10" s="84" t="s">
        <v>609</v>
      </c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TID2</v>
      </c>
      <c r="AL10" s="285" t="str">
        <f>IF(BS_CONTROLE[[#This Row],[Local - Encerramento]]=0, "-", BS_CONTROLE[[#This Row],[Local - Encerramento]])</f>
        <v>TID2</v>
      </c>
      <c r="AM10" s="285" t="str">
        <f>IF(BS_CONTROLE[[#This Row],[Entre - Estações]]=0, "-", BS_CONTROLE[[#This Row],[Entre - Estações]])</f>
        <v>TID-TVI</v>
      </c>
      <c r="AN10" s="285" t="str">
        <f>IF(BS_CONTROLE[[#This Row],[SB]]=0, "-", BS_CONTROLE[[#This Row],[SB]])</f>
        <v>TID201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200</v>
      </c>
      <c r="AQ10" s="287">
        <f>IF(BS_CONTROLE[[#This Row],[KM - Fim]]=0, "-", BS_CONTROLE[[#This Row],[KM - Fim]])</f>
        <v>194</v>
      </c>
      <c r="AR10" s="39">
        <v>0</v>
      </c>
      <c r="AS10" s="39">
        <v>0</v>
      </c>
      <c r="AT10" s="39">
        <v>0</v>
      </c>
      <c r="AU10" s="39"/>
      <c r="AV10" s="39"/>
      <c r="AW10" s="39"/>
      <c r="AX10" s="39"/>
      <c r="AY10" s="320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Saulo</v>
      </c>
      <c r="BG10" s="16"/>
      <c r="BH10" s="17">
        <v>0</v>
      </c>
      <c r="BI10" s="17"/>
      <c r="BJ10" s="17" t="s">
        <v>1231</v>
      </c>
      <c r="BK10" s="17" t="s">
        <v>1231</v>
      </c>
      <c r="BL10" s="16"/>
      <c r="BM10" s="15"/>
      <c r="BN10" s="15"/>
      <c r="BO10" s="166"/>
      <c r="BP10" s="17" t="s">
        <v>1231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/>
      </c>
    </row>
    <row r="11" spans="1:76">
      <c r="A11" s="51" t="str">
        <f t="shared" si="1"/>
        <v>FRANCISCO (TF-670)45992</v>
      </c>
      <c r="B11" s="172">
        <v>45992</v>
      </c>
      <c r="C11" s="8">
        <f>IF(BS_CONTROLE[[#This Row],[DATA]]="","",WEEKNUM(BS_CONTROLE[[#This Row],[DATA]]))</f>
        <v>49</v>
      </c>
      <c r="D11" s="52" t="s">
        <v>889</v>
      </c>
      <c r="E11" s="321">
        <v>326</v>
      </c>
      <c r="F11" s="173" t="s">
        <v>792</v>
      </c>
      <c r="G11" s="9" t="str">
        <f>IF(D11="","*",VLOOKUP(F11,BS_ATIVIDADE[#All],3,FALSE))</f>
        <v>SOLDA</v>
      </c>
      <c r="H11" s="205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4" t="s">
        <v>609</v>
      </c>
      <c r="J11" s="218">
        <v>74</v>
      </c>
      <c r="K11" s="218">
        <v>64.563999999999993</v>
      </c>
      <c r="L11" s="218">
        <v>63.7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4">
        <v>0.375</v>
      </c>
      <c r="P11" s="174">
        <v>6.25E-2</v>
      </c>
      <c r="Q11" s="84">
        <v>2</v>
      </c>
      <c r="R11" s="10" t="str">
        <f>IFERROR(_xlfn.XLOOKUP(F11, BS_ATIVIDADE[ATIVIDADE],BS_ATIVIDADE[UNIDADE] ), "*")</f>
        <v>Nº DE SOLDA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1" t="str">
        <f>IFERROR(_xlfn.XLOOKUP(J11, BASE_MAPA!$E$2:$E$359, BASE_MAPA!$J$2:$J$359), "ERRO")</f>
        <v>MARCO INICIAL - ALTO ARAGUAIA</v>
      </c>
      <c r="V11" s="199" t="s">
        <v>1232</v>
      </c>
      <c r="W11" s="174" t="s">
        <v>1222</v>
      </c>
      <c r="X11" s="219" t="s">
        <v>957</v>
      </c>
      <c r="Y11" s="159"/>
      <c r="Z11" s="159"/>
      <c r="AA11" s="84" t="s">
        <v>609</v>
      </c>
      <c r="AB11" s="71" t="s">
        <v>609</v>
      </c>
      <c r="AC11" s="71" t="s">
        <v>609</v>
      </c>
      <c r="AD11" s="174" t="s">
        <v>609</v>
      </c>
      <c r="AE11" s="84" t="s">
        <v>609</v>
      </c>
      <c r="AF11" s="84" t="s">
        <v>609</v>
      </c>
      <c r="AG11" s="84" t="s">
        <v>609</v>
      </c>
      <c r="AH11" s="49"/>
      <c r="AI11" s="143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5" t="str">
        <f>IF(BS_CONTROLE[[#This Row],[Local - Partida]]=0, "-", BS_CONTROLE[[#This Row],[Local - Partida]])</f>
        <v>TQIK73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TQI-TSP</v>
      </c>
      <c r="AN11" s="285" t="str">
        <f>IF(BS_CONTROLE[[#This Row],[SB]]=0, "-", BS_CONTROLE[[#This Row],[SB]])</f>
        <v>TQIK73</v>
      </c>
      <c r="AO11" s="286">
        <f>IF(BS_CONTROLE[[#This Row],[SUB]]=0, "-", BS_CONTROLE[[#This Row],[SUB]])</f>
        <v>74</v>
      </c>
      <c r="AP11" s="287">
        <f>IF(BS_CONTROLE[[#This Row],[KM - Inicio]]=0, "-", BS_CONTROLE[[#This Row],[KM - Inicio]])</f>
        <v>64.563999999999993</v>
      </c>
      <c r="AQ11" s="287">
        <f>IF(BS_CONTROLE[[#This Row],[KM - Fim]]=0, "-", BS_CONTROLE[[#This Row],[KM - Fim]])</f>
        <v>63.7</v>
      </c>
      <c r="AR11" s="39">
        <v>0.375</v>
      </c>
      <c r="AS11" s="39"/>
      <c r="AT11" s="39"/>
      <c r="AU11" s="39"/>
      <c r="AV11" s="39"/>
      <c r="AW11" s="39"/>
      <c r="AX11" s="39"/>
      <c r="AY11" s="320">
        <f t="shared" si="2"/>
        <v>0</v>
      </c>
      <c r="AZ11" s="14"/>
      <c r="BA11" s="72"/>
      <c r="BB11" s="10" t="str">
        <f>IFERROR(_xlfn.XLOOKUP(AI11, BS_ATIVIDADE[ATIVIDADE],BS_ATIVIDADE[UNIDADE] ), "*")</f>
        <v>Nº DE SOLDA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8" t="str">
        <f>IF(BS_CONTROLE[[#This Row],[Responsavel pelo boletim]]=0, "-", BS_CONTROLE[[#This Row],[Responsavel pelo boletim]])</f>
        <v>Elson</v>
      </c>
      <c r="BG11" s="16"/>
      <c r="BH11" s="17">
        <v>2</v>
      </c>
      <c r="BI11" s="17"/>
      <c r="BJ11" s="17" t="s">
        <v>1233</v>
      </c>
      <c r="BK11" s="17"/>
      <c r="BL11" s="16"/>
      <c r="BM11" s="15"/>
      <c r="BN11" s="15"/>
      <c r="BO11" s="166"/>
      <c r="BP11" s="17"/>
      <c r="BQ11" s="13" t="str">
        <f t="shared" si="3"/>
        <v>Produção e Intervalo</v>
      </c>
      <c r="BR11" s="19">
        <f t="shared" si="4"/>
        <v>0</v>
      </c>
      <c r="BS11" s="19">
        <f t="shared" si="5"/>
        <v>0</v>
      </c>
      <c r="BT11" s="226" t="str">
        <f t="shared" si="6"/>
        <v/>
      </c>
    </row>
    <row r="12" spans="1:76">
      <c r="A12" s="51" t="str">
        <f t="shared" si="1"/>
        <v>ANISIO (TF-514)45992</v>
      </c>
      <c r="B12" s="172">
        <v>45992</v>
      </c>
      <c r="C12" s="8">
        <f>IF(BS_CONTROLE[[#This Row],[DATA]]="","",WEEKNUM(BS_CONTROLE[[#This Row],[DATA]]))</f>
        <v>49</v>
      </c>
      <c r="D12" s="52" t="s">
        <v>860</v>
      </c>
      <c r="E12" s="321">
        <v>68</v>
      </c>
      <c r="F12" s="173" t="s">
        <v>799</v>
      </c>
      <c r="G12" s="9" t="str">
        <f>IF(D12="","*",VLOOKUP(F12,BS_ATIVIDADE[#All],3,FALSE))</f>
        <v>TRILHO - SUBSTITUIÇÂO</v>
      </c>
      <c r="H12" s="174" t="s">
        <v>609</v>
      </c>
      <c r="I12" s="174" t="s">
        <v>609</v>
      </c>
      <c r="J12" s="218">
        <v>74</v>
      </c>
      <c r="K12" s="218">
        <v>64.563999999999993</v>
      </c>
      <c r="L12" s="218">
        <v>63.7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4">
        <v>0.375</v>
      </c>
      <c r="P12" s="174">
        <v>6.25E-2</v>
      </c>
      <c r="Q12" s="84">
        <v>312</v>
      </c>
      <c r="R12" s="10" t="str">
        <f>IFERROR(_xlfn.XLOOKUP(F12, BS_ATIVIDADE[ATIVIDADE],BS_ATIVIDADE[UNIDADE] ), "*")</f>
        <v>M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1" t="str">
        <f>IFERROR(_xlfn.XLOOKUP(J12, BASE_MAPA!$E$2:$E$359, BASE_MAPA!$J$2:$J$359), "ERRO")</f>
        <v>MARCO INICIAL - ALTO ARAGUAIA</v>
      </c>
      <c r="V12" s="199" t="s">
        <v>1234</v>
      </c>
      <c r="W12" s="174" t="s">
        <v>1235</v>
      </c>
      <c r="X12" s="219" t="s">
        <v>957</v>
      </c>
      <c r="Y12" s="159"/>
      <c r="Z12" s="159"/>
      <c r="AA12" s="84" t="s">
        <v>609</v>
      </c>
      <c r="AB12" s="71" t="s">
        <v>609</v>
      </c>
      <c r="AC12" s="71" t="s">
        <v>609</v>
      </c>
      <c r="AD12" s="174" t="s">
        <v>609</v>
      </c>
      <c r="AE12" s="84" t="s">
        <v>609</v>
      </c>
      <c r="AF12" s="84" t="s">
        <v>609</v>
      </c>
      <c r="AG12" s="84" t="s">
        <v>609</v>
      </c>
      <c r="AH12" s="49"/>
      <c r="AI12" s="143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TQI-TSP</v>
      </c>
      <c r="AN12" s="285" t="str">
        <f>IF(BS_CONTROLE[[#This Row],[SB]]=0, "-", BS_CONTROLE[[#This Row],[SB]])</f>
        <v>TQIK73</v>
      </c>
      <c r="AO12" s="286">
        <f>IF(BS_CONTROLE[[#This Row],[SUB]]=0, "-", BS_CONTROLE[[#This Row],[SUB]])</f>
        <v>74</v>
      </c>
      <c r="AP12" s="287">
        <f>IF(BS_CONTROLE[[#This Row],[KM - Inicio]]=0, "-", BS_CONTROLE[[#This Row],[KM - Inicio]])</f>
        <v>64.563999999999993</v>
      </c>
      <c r="AQ12" s="287">
        <f>IF(BS_CONTROLE[[#This Row],[KM - Fim]]=0, "-", BS_CONTROLE[[#This Row],[KM - Fim]])</f>
        <v>63.7</v>
      </c>
      <c r="AR12" s="39"/>
      <c r="AS12" s="39"/>
      <c r="AT12" s="39"/>
      <c r="AU12" s="39"/>
      <c r="AV12" s="39"/>
      <c r="AW12" s="39"/>
      <c r="AX12" s="39"/>
      <c r="AY12" s="320">
        <f t="shared" si="2"/>
        <v>0</v>
      </c>
      <c r="AZ12" s="14"/>
      <c r="BA12" s="72"/>
      <c r="BB12" s="10" t="str">
        <f>IFERROR(_xlfn.XLOOKUP(AI12, BS_ATIVIDADE[ATIVIDADE],BS_ATIVIDADE[UNIDADE] ), "*")</f>
        <v>M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8" t="str">
        <f>IF(BS_CONTROLE[[#This Row],[Responsavel pelo boletim]]=0, "-", BS_CONTROLE[[#This Row],[Responsavel pelo boletim]])</f>
        <v>Anisio</v>
      </c>
      <c r="BG12" s="16"/>
      <c r="BH12" s="17">
        <v>1</v>
      </c>
      <c r="BI12" s="17"/>
      <c r="BJ12" s="17" t="s">
        <v>1236</v>
      </c>
      <c r="BK12" s="17"/>
      <c r="BL12" s="16"/>
      <c r="BM12" s="15"/>
      <c r="BN12" s="15"/>
      <c r="BO12" s="166"/>
      <c r="BP12" s="17"/>
      <c r="BQ12" s="13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226" t="str">
        <f t="shared" si="6"/>
        <v/>
      </c>
    </row>
    <row r="13" spans="1:76">
      <c r="A13" s="51" t="str">
        <f t="shared" si="1"/>
        <v>V4245992</v>
      </c>
      <c r="B13" s="172">
        <v>45992</v>
      </c>
      <c r="C13" s="8">
        <f>IF(BS_CONTROLE[[#This Row],[DATA]]="","",WEEKNUM(BS_CONTROLE[[#This Row],[DATA]]))</f>
        <v>49</v>
      </c>
      <c r="D13" s="52" t="s">
        <v>778</v>
      </c>
      <c r="E13" s="321">
        <v>68</v>
      </c>
      <c r="F13" s="173" t="s">
        <v>741</v>
      </c>
      <c r="G13" s="9" t="str">
        <f>IF(D13="","*",VLOOKUP(F13,BS_ATIVIDADE[#All],3,FALSE))</f>
        <v>MODERNIZAÇÃO</v>
      </c>
      <c r="H13" s="174" t="s">
        <v>396</v>
      </c>
      <c r="I13" s="174" t="s">
        <v>396</v>
      </c>
      <c r="J13" s="218">
        <v>72</v>
      </c>
      <c r="K13" s="218">
        <v>294</v>
      </c>
      <c r="L13" s="84">
        <v>291</v>
      </c>
      <c r="M13" s="21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4">
        <v>0.27083333333333331</v>
      </c>
      <c r="P13" s="174">
        <v>8.3333333333333329E-2</v>
      </c>
      <c r="Q13" s="84">
        <v>300</v>
      </c>
      <c r="R13" s="10" t="str">
        <f>IFERROR(_xlfn.XLOOKUP(F13, BS_ATIVIDADE[ATIVIDADE],BS_ATIVIDADE[UNIDADE] ), "*")</f>
        <v>M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1" t="str">
        <f>IFERROR(_xlfn.XLOOKUP(J13, BASE_MAPA!$E$2:$E$359, BASE_MAPA!$J$2:$J$359), "ERRO")</f>
        <v>ARARAQUARA - COLOMBIA</v>
      </c>
      <c r="V13" s="199" t="s">
        <v>1237</v>
      </c>
      <c r="W13" s="174" t="s">
        <v>1230</v>
      </c>
      <c r="X13" s="219" t="s">
        <v>957</v>
      </c>
      <c r="Y13" s="159"/>
      <c r="Z13" s="159"/>
      <c r="AA13" s="84">
        <v>1</v>
      </c>
      <c r="AB13" s="71" t="s">
        <v>948</v>
      </c>
      <c r="AC13" s="71" t="s">
        <v>943</v>
      </c>
      <c r="AD13" s="174">
        <v>0.29166666666666669</v>
      </c>
      <c r="AE13" s="84">
        <v>6241</v>
      </c>
      <c r="AF13" s="84" t="s">
        <v>609</v>
      </c>
      <c r="AG13" s="84" t="s">
        <v>609</v>
      </c>
      <c r="AH13" s="49"/>
      <c r="AI13" s="143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5" t="str">
        <f>IF(BS_CONTROLE[[#This Row],[Local - Partida]]=0, "-", BS_CONTROLE[[#This Row],[Local - Partida]])</f>
        <v>ZGT1</v>
      </c>
      <c r="AL13" s="285" t="str">
        <f>IF(BS_CONTROLE[[#This Row],[Local - Encerramento]]=0, "-", BS_CONTROLE[[#This Row],[Local - Encerramento]])</f>
        <v>ZGT1</v>
      </c>
      <c r="AM13" s="285" t="str">
        <f>IF(BS_CONTROLE[[#This Row],[Entre - Estações]]=0, "-", BS_CONTROLE[[#This Row],[Entre - Estações]])</f>
        <v>ZRI-ZGT</v>
      </c>
      <c r="AN13" s="285" t="str">
        <f>IF(BS_CONTROLE[[#This Row],[SB]]=0, "-", BS_CONTROLE[[#This Row],[SB]])</f>
        <v>ZRIZGT</v>
      </c>
      <c r="AO13" s="286">
        <f>IF(BS_CONTROLE[[#This Row],[SUB]]=0, "-", BS_CONTROLE[[#This Row],[SUB]])</f>
        <v>72</v>
      </c>
      <c r="AP13" s="287">
        <f>IF(BS_CONTROLE[[#This Row],[KM - Inicio]]=0, "-", BS_CONTROLE[[#This Row],[KM - Inicio]])</f>
        <v>294</v>
      </c>
      <c r="AQ13" s="287">
        <f>IF(BS_CONTROLE[[#This Row],[KM - Fim]]=0, "-", BS_CONTROLE[[#This Row],[KM - Fim]])</f>
        <v>291</v>
      </c>
      <c r="AR13" s="39">
        <v>0.34236111111111112</v>
      </c>
      <c r="AS13" s="39"/>
      <c r="AT13" s="39"/>
      <c r="AU13" s="39"/>
      <c r="AV13" s="39"/>
      <c r="AW13" s="39"/>
      <c r="AX13" s="39"/>
      <c r="AY13" s="320">
        <f t="shared" si="2"/>
        <v>0</v>
      </c>
      <c r="AZ13" s="14"/>
      <c r="BA13" s="72"/>
      <c r="BB13" s="10" t="str">
        <f>IFERROR(_xlfn.XLOOKUP(AI13, BS_ATIVIDADE[ATIVIDADE],BS_ATIVIDADE[UNIDADE] ), "*")</f>
        <v>M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8" t="str">
        <f>IF(BS_CONTROLE[[#This Row],[Responsavel pelo boletim]]=0, "-", BS_CONTROLE[[#This Row],[Responsavel pelo boletim]])</f>
        <v>Augusto</v>
      </c>
      <c r="BG13" s="16"/>
      <c r="BH13" s="17">
        <v>1</v>
      </c>
      <c r="BI13" s="17"/>
      <c r="BJ13" s="17" t="s">
        <v>1238</v>
      </c>
      <c r="BK13" s="17"/>
      <c r="BL13" s="16"/>
      <c r="BM13" s="15"/>
      <c r="BN13" s="15"/>
      <c r="BO13" s="166"/>
      <c r="BP13" s="17"/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/>
      </c>
    </row>
    <row r="14" spans="1:76">
      <c r="A14" s="51" t="str">
        <f t="shared" si="1"/>
        <v>V8045992</v>
      </c>
      <c r="B14" s="172">
        <v>45992</v>
      </c>
      <c r="C14" s="8">
        <f>IF(BS_CONTROLE[[#This Row],[DATA]]="","",WEEKNUM(BS_CONTROLE[[#This Row],[DATA]]))</f>
        <v>49</v>
      </c>
      <c r="D14" s="219" t="s">
        <v>804</v>
      </c>
      <c r="E14" s="321">
        <v>444</v>
      </c>
      <c r="F14" s="71" t="s">
        <v>812</v>
      </c>
      <c r="G14" s="9" t="str">
        <f>IF(D14="","*",VLOOKUP(F14,BS_ATIVIDADE[#All],3,FALSE))</f>
        <v>OUTROS</v>
      </c>
      <c r="H14" s="174" t="s">
        <v>1239</v>
      </c>
      <c r="I14" s="174" t="s">
        <v>492</v>
      </c>
      <c r="J14" s="218">
        <v>78</v>
      </c>
      <c r="K14" s="218">
        <v>175</v>
      </c>
      <c r="L14" s="84">
        <v>302</v>
      </c>
      <c r="M14" s="218" t="s">
        <v>1240</v>
      </c>
      <c r="N14" s="218" t="s">
        <v>1241</v>
      </c>
      <c r="O14" s="174">
        <v>0.375</v>
      </c>
      <c r="P14" s="174">
        <v>4.1666666666666664E-2</v>
      </c>
      <c r="Q14" s="84">
        <v>127</v>
      </c>
      <c r="R14" s="10" t="str">
        <f>IFERROR(_xlfn.XLOOKUP(F14, BS_ATIVIDADE[ATIVIDADE],BS_ATIVIDADE[UNIDADE] ), "*")</f>
        <v>BINÁRIO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1" t="str">
        <f>IFERROR(_xlfn.XLOOKUP(J14, BASE_MAPA!$E$2:$E$359, BASE_MAPA!$J$2:$J$359), "ERRO")</f>
        <v>ITIRAPINA - BAURU</v>
      </c>
      <c r="V14" s="218" t="s">
        <v>1242</v>
      </c>
      <c r="W14" s="218" t="s">
        <v>1243</v>
      </c>
      <c r="X14" s="219" t="s">
        <v>957</v>
      </c>
      <c r="Y14" s="159"/>
      <c r="Z14" s="159"/>
      <c r="AA14" s="218" t="s">
        <v>609</v>
      </c>
      <c r="AB14" s="173" t="s">
        <v>609</v>
      </c>
      <c r="AC14" s="173" t="s">
        <v>609</v>
      </c>
      <c r="AD14" s="323" t="s">
        <v>609</v>
      </c>
      <c r="AE14" s="218" t="s">
        <v>609</v>
      </c>
      <c r="AF14" s="218" t="s">
        <v>609</v>
      </c>
      <c r="AG14" s="218" t="s">
        <v>609</v>
      </c>
      <c r="AH14" s="49"/>
      <c r="AI14" s="143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5" t="str">
        <f>IF(BS_CONTROLE[[#This Row],[Local - Partida]]=0, "-", BS_CONTROLE[[#This Row],[Local - Partida]])</f>
        <v>ZIQ</v>
      </c>
      <c r="AL14" s="285" t="str">
        <f>IF(BS_CONTROLE[[#This Row],[Local - Encerramento]]=0, "-", BS_CONTROLE[[#This Row],[Local - Encerramento]])</f>
        <v>ZPD</v>
      </c>
      <c r="AM14" s="285" t="str">
        <f>IF(BS_CONTROLE[[#This Row],[Entre - Estações]]=0, "-", BS_CONTROLE[[#This Row],[Entre - Estações]])</f>
        <v>ZIQ-ZPQ</v>
      </c>
      <c r="AN14" s="285" t="str">
        <f>IF(BS_CONTROLE[[#This Row],[SB]]=0, "-", BS_CONTROLE[[#This Row],[SB]])</f>
        <v>ZIQZPD</v>
      </c>
      <c r="AO14" s="286">
        <f>IF(BS_CONTROLE[[#This Row],[SUB]]=0, "-", BS_CONTROLE[[#This Row],[SUB]])</f>
        <v>78</v>
      </c>
      <c r="AP14" s="287">
        <f>IF(BS_CONTROLE[[#This Row],[KM - Inicio]]=0, "-", BS_CONTROLE[[#This Row],[KM - Inicio]])</f>
        <v>175</v>
      </c>
      <c r="AQ14" s="287">
        <f>IF(BS_CONTROLE[[#This Row],[KM - Fim]]=0, "-", BS_CONTROLE[[#This Row],[KM - Fim]])</f>
        <v>302</v>
      </c>
      <c r="AR14" s="39">
        <v>0.43680555555555556</v>
      </c>
      <c r="AS14" s="39"/>
      <c r="AT14" s="39"/>
      <c r="AU14" s="39"/>
      <c r="AV14" s="39"/>
      <c r="AW14" s="39"/>
      <c r="AX14" s="39"/>
      <c r="AY14" s="320">
        <f t="shared" si="2"/>
        <v>0</v>
      </c>
      <c r="AZ14" s="14"/>
      <c r="BA14" s="72"/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8" t="str">
        <f>IF(BS_CONTROLE[[#This Row],[Responsavel pelo boletim]]=0, "-", BS_CONTROLE[[#This Row],[Responsavel pelo boletim]])</f>
        <v>Fernanda</v>
      </c>
      <c r="BG14" s="16"/>
      <c r="BH14" s="17">
        <v>1</v>
      </c>
      <c r="BI14" s="17"/>
      <c r="BJ14" s="17" t="s">
        <v>1244</v>
      </c>
      <c r="BK14" s="17"/>
      <c r="BL14" s="16"/>
      <c r="BM14" s="15"/>
      <c r="BN14" s="15"/>
      <c r="BO14" s="166"/>
      <c r="BP14" s="17"/>
      <c r="BQ14" s="13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226" t="str">
        <f t="shared" si="6"/>
        <v/>
      </c>
    </row>
    <row r="15" spans="1:76">
      <c r="A15" s="51" t="str">
        <f t="shared" si="1"/>
        <v>W9445992</v>
      </c>
      <c r="B15" s="172">
        <v>45992</v>
      </c>
      <c r="C15" s="8">
        <f>IF(BS_CONTROLE[[#This Row],[DATA]]="","",WEEKNUM(BS_CONTROLE[[#This Row],[DATA]]))</f>
        <v>49</v>
      </c>
      <c r="D15" s="52" t="s">
        <v>846</v>
      </c>
      <c r="E15" s="321">
        <v>359</v>
      </c>
      <c r="F15" s="173" t="s">
        <v>753</v>
      </c>
      <c r="G15" s="9" t="str">
        <f>IF(D15="","*",VLOOKUP(F15,BS_ATIVIDADE[#All],3,FALSE))</f>
        <v>OUTROS</v>
      </c>
      <c r="H15" s="174" t="s">
        <v>307</v>
      </c>
      <c r="I15" s="174" t="s">
        <v>337</v>
      </c>
      <c r="J15" s="218">
        <v>103</v>
      </c>
      <c r="K15" s="218">
        <v>1882</v>
      </c>
      <c r="L15" s="84" t="s">
        <v>609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4">
        <v>0.41666666666666669</v>
      </c>
      <c r="P15" s="174">
        <v>4.1666666666666664E-2</v>
      </c>
      <c r="Q15" s="84">
        <v>1</v>
      </c>
      <c r="R15" s="10" t="str">
        <f>IFERROR(_xlfn.XLOOKUP(F15, BS_ATIVIDADE[ATIVIDADE],BS_ATIVIDADE[UNIDADE] ), "*")</f>
        <v>BINÁRIO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1" t="str">
        <f>IFERROR(_xlfn.XLOOKUP(J15, BASE_MAPA!$E$2:$E$359, BASE_MAPA!$J$2:$J$359), "ERRO")</f>
        <v>OURO VERDE - LIGAÇÃO</v>
      </c>
      <c r="V15" s="199" t="s">
        <v>1245</v>
      </c>
      <c r="W15" s="174" t="s">
        <v>1246</v>
      </c>
      <c r="X15" s="219" t="s">
        <v>957</v>
      </c>
      <c r="Y15" s="159"/>
      <c r="Z15" s="159"/>
      <c r="AA15" s="84">
        <v>1</v>
      </c>
      <c r="AB15" s="71" t="s">
        <v>948</v>
      </c>
      <c r="AC15" s="71" t="s">
        <v>609</v>
      </c>
      <c r="AD15" s="174">
        <v>0.29166666666666669</v>
      </c>
      <c r="AE15" s="84">
        <v>9406</v>
      </c>
      <c r="AF15" s="84" t="s">
        <v>609</v>
      </c>
      <c r="AG15" s="84" t="s">
        <v>609</v>
      </c>
      <c r="AH15" s="49"/>
      <c r="AI15" s="143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5" t="str">
        <f>IF(BS_CONTROLE[[#This Row],[Local - Partida]]=0, "-", BS_CONTROLE[[#This Row],[Local - Partida]])</f>
        <v>PSG</v>
      </c>
      <c r="AL15" s="285" t="str">
        <f>IF(BS_CONTROLE[[#This Row],[Local - Encerramento]]=0, "-", BS_CONTROLE[[#This Row],[Local - Encerramento]])</f>
        <v>PPR</v>
      </c>
      <c r="AM15" s="285" t="str">
        <f>IF(BS_CONTROLE[[#This Row],[Entre - Estações]]=0, "-", BS_CONTROLE[[#This Row],[Entre - Estações]])</f>
        <v>POA-PAM</v>
      </c>
      <c r="AN15" s="285" t="str">
        <f>IF(BS_CONTROLE[[#This Row],[SB]]=0, "-", BS_CONTROLE[[#This Row],[SB]])</f>
        <v>POAPAM</v>
      </c>
      <c r="AO15" s="286">
        <f>IF(BS_CONTROLE[[#This Row],[SUB]]=0, "-", BS_CONTROLE[[#This Row],[SUB]])</f>
        <v>103</v>
      </c>
      <c r="AP15" s="287">
        <f>IF(BS_CONTROLE[[#This Row],[KM - Inicio]]=0, "-", BS_CONTROLE[[#This Row],[KM - Inicio]])</f>
        <v>1882</v>
      </c>
      <c r="AQ15" s="287" t="str">
        <f>IF(BS_CONTROLE[[#This Row],[KM - Fim]]=0, "-", BS_CONTROLE[[#This Row],[KM - Fim]])</f>
        <v>-</v>
      </c>
      <c r="AR15" s="39">
        <v>0</v>
      </c>
      <c r="AS15" s="39">
        <v>0</v>
      </c>
      <c r="AT15" s="39">
        <v>0</v>
      </c>
      <c r="AU15" s="39"/>
      <c r="AV15" s="39"/>
      <c r="AW15" s="39"/>
      <c r="AX15" s="39"/>
      <c r="AY15" s="320">
        <f t="shared" si="2"/>
        <v>0</v>
      </c>
      <c r="AZ15" s="14"/>
      <c r="BA15" s="72">
        <v>0</v>
      </c>
      <c r="BB15" s="10" t="str">
        <f>IFERROR(_xlfn.XLOOKUP(AI15, BS_ATIVIDADE[ATIVIDADE],BS_ATIVIDADE[UNIDADE] ), "*")</f>
        <v>BINÁRIO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8" t="str">
        <f>IF(BS_CONTROLE[[#This Row],[Responsavel pelo boletim]]=0, "-", BS_CONTROLE[[#This Row],[Responsavel pelo boletim]])</f>
        <v>Lucas</v>
      </c>
      <c r="BG15" s="16"/>
      <c r="BH15" s="17">
        <v>0</v>
      </c>
      <c r="BI15" s="17"/>
      <c r="BJ15" s="17" t="s">
        <v>1247</v>
      </c>
      <c r="BK15" s="17" t="s">
        <v>1247</v>
      </c>
      <c r="BL15" s="16"/>
      <c r="BM15" s="15" t="s">
        <v>977</v>
      </c>
      <c r="BN15" s="15" t="s">
        <v>997</v>
      </c>
      <c r="BO15" s="166" t="s">
        <v>1068</v>
      </c>
      <c r="BP15" s="17" t="s">
        <v>1247</v>
      </c>
      <c r="BQ15" s="13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226" t="str">
        <f t="shared" si="6"/>
        <v>SuperEquipamento</v>
      </c>
    </row>
    <row r="16" spans="1:76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609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>
      <c r="A17" s="51" t="str">
        <f t="shared" si="1"/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609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>
      <c r="A18" s="51" t="str">
        <f t="shared" si="1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609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>
      <c r="A19" s="51" t="str">
        <f t="shared" si="1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609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>
      <c r="A20" s="51" t="str">
        <f t="shared" si="1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609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1"/>
        <v>DILL (TF-519)45993</v>
      </c>
      <c r="B21" s="172">
        <v>45993</v>
      </c>
      <c r="C21" s="8">
        <f>IF(BS_CONTROLE[[#This Row],[DATA]]="","",WEEKNUM(BS_CONTROLE[[#This Row],[DATA]]))</f>
        <v>49</v>
      </c>
      <c r="D21" s="52" t="s">
        <v>880</v>
      </c>
      <c r="E21" s="321">
        <v>16</v>
      </c>
      <c r="F21" s="173" t="s">
        <v>799</v>
      </c>
      <c r="G21" s="9" t="str">
        <f>IF(D21="","*",VLOOKUP(F21,BS_ATIVIDADE[#All],3,FALSE))</f>
        <v>TRILHO - SUBSTITUIÇÂO</v>
      </c>
      <c r="H21" s="205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4" t="s">
        <v>609</v>
      </c>
      <c r="J21" s="218">
        <v>74</v>
      </c>
      <c r="K21" s="218">
        <v>444.98</v>
      </c>
      <c r="L21" s="84">
        <v>446.32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4">
        <v>0.375</v>
      </c>
      <c r="P21" s="174">
        <v>0.125</v>
      </c>
      <c r="Q21" s="84">
        <v>624</v>
      </c>
      <c r="R21" s="10" t="str">
        <f>IFERROR(_xlfn.XLOOKUP(F21, BS_ATIVIDADE[ATIVIDADE],BS_ATIVIDADE[UNIDADE] ), "*")</f>
        <v>M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1" t="str">
        <f>IFERROR(_xlfn.XLOOKUP(J21, BASE_MAPA!$E$2:$E$359, BASE_MAPA!$J$2:$J$359), "ERRO")</f>
        <v>MARCO INICIAL - ALTO ARAGUAIA</v>
      </c>
      <c r="V21" s="199"/>
      <c r="W21" s="174"/>
      <c r="X21" s="219"/>
      <c r="Y21" s="159"/>
      <c r="Z21" s="159"/>
      <c r="AA21" s="84"/>
      <c r="AB21" s="71"/>
      <c r="AC21" s="71"/>
      <c r="AD21" s="174"/>
      <c r="AE21" s="84"/>
      <c r="AF21" s="84"/>
      <c r="AG21" s="84"/>
      <c r="AH21" s="49"/>
      <c r="AI21" s="143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5" t="str">
        <f>IF(BS_CONTROLE[[#This Row],[Local - Partida]]=0, "-", BS_CONTROLE[[#This Row],[Local - Partida]])</f>
        <v>440TVL</v>
      </c>
      <c r="AL21" s="285" t="str">
        <f>IF(BS_CONTROLE[[#This Row],[Local - Encerramento]]=0, "-", BS_CONTROLE[[#This Row],[Local - Encerramento]])</f>
        <v>-</v>
      </c>
      <c r="AM21" s="285" t="str">
        <f>IF(BS_CONTROLE[[#This Row],[Entre - Estações]]=0, "-", BS_CONTROLE[[#This Row],[Entre - Estações]])</f>
        <v>TPC-TVL</v>
      </c>
      <c r="AN21" s="285" t="str">
        <f>IF(BS_CONTROLE[[#This Row],[SB]]=0, "-", BS_CONTROLE[[#This Row],[SB]])</f>
        <v>440TVL</v>
      </c>
      <c r="AO21" s="286">
        <f>IF(BS_CONTROLE[[#This Row],[SUB]]=0, "-", BS_CONTROLE[[#This Row],[SUB]])</f>
        <v>74</v>
      </c>
      <c r="AP21" s="287">
        <f>IF(BS_CONTROLE[[#This Row],[KM - Inicio]]=0, "-", BS_CONTROLE[[#This Row],[KM - Inicio]])</f>
        <v>444.98</v>
      </c>
      <c r="AQ21" s="287">
        <f>IF(BS_CONTROLE[[#This Row],[KM - Fim]]=0, "-", BS_CONTROLE[[#This Row],[KM - Fim]])</f>
        <v>446.32</v>
      </c>
      <c r="AR21" s="39"/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M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8" t="str">
        <f>IF(BS_CONTROLE[[#This Row],[Responsavel pelo boletim]]=0, "-", BS_CONTROLE[[#This Row],[Responsavel pelo boletim]])</f>
        <v>-</v>
      </c>
      <c r="BG21" s="16"/>
      <c r="BH21" s="17"/>
      <c r="BI21" s="17"/>
      <c r="BJ21" s="17"/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1"/>
        <v>ELSON (TF-526)45993</v>
      </c>
      <c r="B22" s="172">
        <v>45993</v>
      </c>
      <c r="C22" s="8">
        <f>IF(BS_CONTROLE[[#This Row],[DATA]]="","",WEEKNUM(BS_CONTROLE[[#This Row],[DATA]]))</f>
        <v>49</v>
      </c>
      <c r="D22" s="52" t="s">
        <v>886</v>
      </c>
      <c r="E22" s="321">
        <v>396</v>
      </c>
      <c r="F22" s="173" t="s">
        <v>792</v>
      </c>
      <c r="G22" s="9" t="str">
        <f>IF(D22="","*",VLOOKUP(F22,BS_ATIVIDADE[#All],3,FALSE))</f>
        <v>SOLDA</v>
      </c>
      <c r="H22" s="205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2" s="174" t="s">
        <v>609</v>
      </c>
      <c r="J22" s="218">
        <v>74</v>
      </c>
      <c r="K22" s="218">
        <v>311.89999999999998</v>
      </c>
      <c r="L22" s="84" t="s">
        <v>609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2" s="174">
        <v>0.375</v>
      </c>
      <c r="P22" s="174">
        <v>6.25E-2</v>
      </c>
      <c r="Q22" s="84">
        <v>1</v>
      </c>
      <c r="R22" s="10" t="str">
        <f>IFERROR(_xlfn.XLOOKUP(F22, BS_ATIVIDADE[ATIVIDADE],BS_ATIVIDADE[UNIDADE] ), "*")</f>
        <v>Nº DE SOLDA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1221</v>
      </c>
      <c r="W22" s="174" t="s">
        <v>1222</v>
      </c>
      <c r="X22" s="219" t="s">
        <v>957</v>
      </c>
      <c r="Y22" s="159"/>
      <c r="Z22" s="159"/>
      <c r="AA22" s="84" t="s">
        <v>609</v>
      </c>
      <c r="AB22" s="71" t="s">
        <v>609</v>
      </c>
      <c r="AC22" s="71" t="s">
        <v>609</v>
      </c>
      <c r="AD22" s="174" t="s">
        <v>609</v>
      </c>
      <c r="AE22" s="84" t="s">
        <v>609</v>
      </c>
      <c r="AF22" s="84" t="s">
        <v>609</v>
      </c>
      <c r="AG22" s="84" t="s">
        <v>609</v>
      </c>
      <c r="AH22" s="49"/>
      <c r="AI22" s="143" t="str">
        <f>IF(BS_CONTROLE[[#This Row],[Atividade]]=0, "-", BS_CONTROLE[[#This Row],[Atividade]])</f>
        <v>PDM - SOLDA</v>
      </c>
      <c r="AJ22" s="9" t="str">
        <f>IF(D22="","*",VLOOKUP(AI22,BS_ATIVIDADE[#Data],3,FALSE))</f>
        <v>SOLDA</v>
      </c>
      <c r="AK22" s="285" t="str">
        <f>IF(BS_CONTROLE[[#This Row],[Local - Partida]]=0, "-", BS_CONTROLE[[#This Row],[Local - Partida]])</f>
        <v>309TMR</v>
      </c>
      <c r="AL22" s="285" t="str">
        <f>IF(BS_CONTROLE[[#This Row],[Local - Encerramento]]=0, "-", BS_CONTROLE[[#This Row],[Local - Encerramento]])</f>
        <v>-</v>
      </c>
      <c r="AM22" s="285" t="str">
        <f>IF(BS_CONTROLE[[#This Row],[Entre - Estações]]=0, "-", BS_CONTROLE[[#This Row],[Entre - Estações]])</f>
        <v>THE-TMR</v>
      </c>
      <c r="AN22" s="285" t="str">
        <f>IF(BS_CONTROLE[[#This Row],[SB]]=0, "-", BS_CONTROLE[[#This Row],[SB]])</f>
        <v>309TMR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311.89999999999998</v>
      </c>
      <c r="AQ22" s="287" t="str">
        <f>IF(BS_CONTROLE[[#This Row],[KM - Fim]]=0, "-", BS_CONTROLE[[#This Row],[KM - Fim]])</f>
        <v>-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Nº DE SOLDA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elton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1"/>
        <v/>
      </c>
      <c r="B23" s="172"/>
      <c r="C23" s="8" t="str">
        <f>IF(BS_CONTROLE[[#This Row],[DATA]]="","",WEEKNUM(BS_CONTROLE[[#This Row],[DATA]]))</f>
        <v/>
      </c>
      <c r="D23" s="52"/>
      <c r="E23" s="321">
        <v>18</v>
      </c>
      <c r="F23" s="173"/>
      <c r="G23" s="9" t="str">
        <f>IF(D23="","*",VLOOKUP(F23,BS_ATIVIDADE[#All],3,FALSE))</f>
        <v>*</v>
      </c>
      <c r="H23" s="174"/>
      <c r="I23" s="174"/>
      <c r="J23" s="218"/>
      <c r="K23" s="218"/>
      <c r="L23" s="84" t="s">
        <v>609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74"/>
      <c r="P23" s="174"/>
      <c r="Q23" s="84"/>
      <c r="R23" s="10" t="str">
        <f>IFERROR(_xlfn.XLOOKUP(F23, BS_ATIVIDADE[ATIVIDADE],BS_ATIVIDADE[UNIDADE] ), "*")</f>
        <v>*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1" t="str">
        <f>IFERROR(_xlfn.XLOOKUP(J23, BASE_MAPA!$E$2:$E$359, BASE_MAPA!$J$2:$J$359), "ERRO")</f>
        <v>ERRO</v>
      </c>
      <c r="V23" s="199"/>
      <c r="W23" s="174"/>
      <c r="X23" s="219"/>
      <c r="Y23" s="159"/>
      <c r="Z23" s="159"/>
      <c r="AA23" s="84"/>
      <c r="AB23" s="71"/>
      <c r="AC23" s="71"/>
      <c r="AD23" s="174"/>
      <c r="AE23" s="84"/>
      <c r="AF23" s="84"/>
      <c r="AG23" s="84"/>
      <c r="AH23" s="49"/>
      <c r="AI23" s="143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85" t="str">
        <f>IF(BS_CONTROLE[[#This Row],[Local - Partida]]=0, "-", BS_CONTROLE[[#This Row],[Local - Partida]])</f>
        <v>-</v>
      </c>
      <c r="AL23" s="285" t="str">
        <f>IF(BS_CONTROLE[[#This Row],[Local - Encerramento]]=0, "-", BS_CONTROLE[[#This Row],[Local - Encerramento]])</f>
        <v>-</v>
      </c>
      <c r="AM23" s="285" t="str">
        <f>IF(BS_CONTROLE[[#This Row],[Entre - Estações]]=0, "-", BS_CONTROLE[[#This Row],[Entre - Estações]])</f>
        <v>-</v>
      </c>
      <c r="AN23" s="285" t="str">
        <f>IF(BS_CONTROLE[[#This Row],[SB]]=0, "-", BS_CONTROLE[[#This Row],[SB]])</f>
        <v>-</v>
      </c>
      <c r="AO23" s="286" t="str">
        <f>IF(BS_CONTROLE[[#This Row],[SUB]]=0, "-", BS_CONTROLE[[#This Row],[SUB]])</f>
        <v>-</v>
      </c>
      <c r="AP23" s="287" t="str">
        <f>IF(BS_CONTROLE[[#This Row],[KM - Inicio]]=0, "-", BS_CONTROLE[[#This Row],[KM - Inicio]])</f>
        <v>-</v>
      </c>
      <c r="AQ23" s="287" t="str">
        <f>IF(BS_CONTROLE[[#This Row],[KM - Fim]]=0, "-", BS_CONTROLE[[#This Row],[KM - Fim]])</f>
        <v>-</v>
      </c>
      <c r="AR23" s="39"/>
      <c r="AS23" s="39"/>
      <c r="AT23" s="39"/>
      <c r="AU23" s="39"/>
      <c r="AV23" s="39"/>
      <c r="AW23" s="39"/>
      <c r="AX23" s="39"/>
      <c r="AY23" s="320" t="str">
        <f t="shared" si="2"/>
        <v>*</v>
      </c>
      <c r="AZ23" s="14"/>
      <c r="BA23" s="72"/>
      <c r="BB23" s="10" t="str">
        <f>IFERROR(_xlfn.XLOOKUP(AI23, BS_ATIVIDADE[ATIVIDADE],BS_ATIVIDADE[UNIDADE] ), "*")</f>
        <v>*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8" t="str">
        <f>IF(BS_CONTROLE[[#This Row],[Responsavel pelo boletim]]=0, "-", BS_CONTROLE[[#This Row],[Responsavel pelo boletim]])</f>
        <v>-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3"/>
        <v>Aderente</v>
      </c>
      <c r="BR23" s="19" t="str">
        <f t="shared" si="4"/>
        <v>*</v>
      </c>
      <c r="BS23" s="19" t="str">
        <f t="shared" si="5"/>
        <v>*</v>
      </c>
      <c r="BT23" s="226" t="str">
        <f t="shared" si="6"/>
        <v/>
      </c>
    </row>
    <row r="24" spans="1:72">
      <c r="A24" s="51" t="str">
        <f t="shared" si="1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609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>
      <c r="A25" s="51" t="str">
        <f t="shared" si="1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609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>
      <c r="A26" s="51" t="str">
        <f t="shared" si="1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609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1"/>
        <v/>
      </c>
      <c r="B27" s="172"/>
      <c r="C27" s="8" t="str">
        <f>IF(BS_CONTROLE[[#This Row],[DATA]]="","",WEEKNUM(BS_CONTROLE[[#This Row],[DATA]]))</f>
        <v/>
      </c>
      <c r="D27" s="52"/>
      <c r="E27" s="321">
        <v>22</v>
      </c>
      <c r="F27" s="173"/>
      <c r="G27" s="9" t="str">
        <f>IF(D27="","*",VLOOKUP(F27,BS_ATIVIDADE[#All],3,FALSE))</f>
        <v>*</v>
      </c>
      <c r="H27" s="174"/>
      <c r="I27" s="174"/>
      <c r="J27" s="218"/>
      <c r="K27" s="218"/>
      <c r="L27" s="84" t="s">
        <v>609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4"/>
      <c r="P27" s="174"/>
      <c r="Q27" s="84"/>
      <c r="R27" s="10" t="str">
        <f>IFERROR(_xlfn.XLOOKUP(F27, BS_ATIVIDADE[ATIVIDADE],BS_ATIVIDADE[UNIDADE] ), "*")</f>
        <v>*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1" t="str">
        <f>IFERROR(_xlfn.XLOOKUP(J27, BASE_MAPA!$E$2:$E$359, BASE_MAPA!$J$2:$J$359), "ERRO")</f>
        <v>ERRO</v>
      </c>
      <c r="V27" s="199"/>
      <c r="W27" s="174"/>
      <c r="X27" s="219"/>
      <c r="Y27" s="159"/>
      <c r="Z27" s="159"/>
      <c r="AA27" s="84"/>
      <c r="AB27" s="71"/>
      <c r="AC27" s="71"/>
      <c r="AD27" s="174"/>
      <c r="AE27" s="84"/>
      <c r="AF27" s="84"/>
      <c r="AG27" s="84"/>
      <c r="AH27" s="49"/>
      <c r="AI27" s="143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5" t="str">
        <f>IF(BS_CONTROLE[[#This Row],[Local - Partida]]=0, "-", BS_CONTROLE[[#This Row],[Local - Partida]])</f>
        <v>-</v>
      </c>
      <c r="AL27" s="285" t="str">
        <f>IF(BS_CONTROLE[[#This Row],[Local - Encerramento]]=0, "-", BS_CONTROLE[[#This Row],[Local - Encerramento]])</f>
        <v>-</v>
      </c>
      <c r="AM27" s="285" t="str">
        <f>IF(BS_CONTROLE[[#This Row],[Entre - Estações]]=0, "-", BS_CONTROLE[[#This Row],[Entre - Estações]])</f>
        <v>-</v>
      </c>
      <c r="AN27" s="285" t="str">
        <f>IF(BS_CONTROLE[[#This Row],[SB]]=0, "-", BS_CONTROLE[[#This Row],[SB]])</f>
        <v>-</v>
      </c>
      <c r="AO27" s="286" t="str">
        <f>IF(BS_CONTROLE[[#This Row],[SUB]]=0, "-", BS_CONTROLE[[#This Row],[SUB]])</f>
        <v>-</v>
      </c>
      <c r="AP27" s="287" t="str">
        <f>IF(BS_CONTROLE[[#This Row],[KM - Inicio]]=0, "-", BS_CONTROLE[[#This Row],[KM - Inicio]])</f>
        <v>-</v>
      </c>
      <c r="AQ27" s="287" t="str">
        <f>IF(BS_CONTROLE[[#This Row],[KM - Fim]]=0, "-", BS_CONTROLE[[#This Row],[KM - Fim]])</f>
        <v>-</v>
      </c>
      <c r="AR27" s="39"/>
      <c r="AS27" s="39"/>
      <c r="AT27" s="39"/>
      <c r="AU27" s="39"/>
      <c r="AV27" s="39"/>
      <c r="AW27" s="39"/>
      <c r="AX27" s="39"/>
      <c r="AY27" s="320" t="str">
        <f t="shared" si="2"/>
        <v>*</v>
      </c>
      <c r="AZ27" s="14"/>
      <c r="BA27" s="72"/>
      <c r="BB27" s="10" t="str">
        <f>IFERROR(_xlfn.XLOOKUP(AI27, BS_ATIVIDADE[ATIVIDADE],BS_ATIVIDADE[UNIDADE] ), "*")</f>
        <v>*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8" t="str">
        <f>IF(BS_CONTROLE[[#This Row],[Responsavel pelo boletim]]=0, "-", BS_CONTROLE[[#This Row],[Responsavel pelo boletim]])</f>
        <v>-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226" t="str">
        <f t="shared" si="6"/>
        <v/>
      </c>
    </row>
    <row r="28" spans="1:72">
      <c r="A28" s="51" t="str">
        <f t="shared" si="1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609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21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609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BASE_MAPA!$E$2:$E$359, BASE_MAPA!$J$2:$J$359),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85" t="str">
        <f>IF(BS_CONTROLE[[#This Row],[Local - Partida]]=0, "-", BS_CONTROLE[[#This Row],[Local - Partida]])</f>
        <v>-</v>
      </c>
      <c r="AL29" s="285" t="str">
        <f>IF(BS_CONTROLE[[#This Row],[Local - Encerramento]]=0, "-", BS_CONTROLE[[#This Row],[Local - Encerramento]])</f>
        <v>-</v>
      </c>
      <c r="AM29" s="285" t="str">
        <f>IF(BS_CONTROLE[[#This Row],[Entre - Estações]]=0, "-", BS_CONTROLE[[#This Row],[Entre - Estações]])</f>
        <v>-</v>
      </c>
      <c r="AN29" s="285" t="str">
        <f>IF(BS_CONTROLE[[#This Row],[SB]]=0, "-", BS_CONTROLE[[#This Row],[SB]])</f>
        <v>-</v>
      </c>
      <c r="AO29" s="286" t="str">
        <f>IF(BS_CONTROLE[[#This Row],[SUB]]=0, "-", BS_CONTROLE[[#This Row],[SUB]])</f>
        <v>-</v>
      </c>
      <c r="AP29" s="287" t="str">
        <f>IF(BS_CONTROLE[[#This Row],[KM - Inicio]]=0, "-", BS_CONTROLE[[#This Row],[KM - Inicio]])</f>
        <v>-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ERRO</v>
      </c>
      <c r="BF29" s="288" t="str">
        <f>IF(BS_CONTROLE[[#This Row],[Responsavel pelo boletim]]=0, "-", BS_CONTROLE[[#This Row],[Responsavel pelo boletim]])</f>
        <v>-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609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609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609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609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609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609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609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609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609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609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609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609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609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609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609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609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609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609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609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609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609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609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609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609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609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609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609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609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609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609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609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609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609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609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609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609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609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609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609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609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609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609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609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609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609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609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609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609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609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609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609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609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609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609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609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609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609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609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609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609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609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609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609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609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609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609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609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609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609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609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609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609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609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609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609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609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609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609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609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609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609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609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609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609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609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609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609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609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609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609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609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609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609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609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609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609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609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609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609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609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609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609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609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609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609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609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609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609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609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609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609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609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609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609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609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609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609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609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609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609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609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609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609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609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609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609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609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609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609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609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609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609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609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609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609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609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609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609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609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609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609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609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609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609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609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609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609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609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609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609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609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609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609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609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609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609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609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609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609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609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609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609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609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609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609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609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609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609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609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609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609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609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609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609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609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609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609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609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609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609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609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609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609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609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609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609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609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609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609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609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609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609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609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609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609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609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609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609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609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609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609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609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609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609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609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609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609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609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609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609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609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609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609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609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609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609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609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609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609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609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609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609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609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609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609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609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609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609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609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609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609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609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609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609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609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609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609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609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609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609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609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609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609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609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609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609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609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609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609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609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609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609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609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609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609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609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609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609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609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609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609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609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609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609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609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609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609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609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609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609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609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609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609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609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609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609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609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609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609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609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609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609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609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609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609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609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609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609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609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609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609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609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609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609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609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609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609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609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609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609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609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609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609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609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609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609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609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609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609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609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609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609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609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609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609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609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609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609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609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609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609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609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609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609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609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609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609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609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609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609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609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609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609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609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609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609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609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609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609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609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609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609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609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609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609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609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609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609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609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609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609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609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609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609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609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609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609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609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609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609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609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609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609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609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609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609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609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609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609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609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609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21"/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/>
      <c r="M401" s="205"/>
      <c r="N401" s="205"/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21"/>
      <c r="F402" s="173"/>
      <c r="G402" s="9" t="str">
        <f>IF(D402="","*",VLOOKUP(F402,BS_ATIVIDADE[#All],3,FALSE))</f>
        <v>*</v>
      </c>
      <c r="H402" s="205"/>
      <c r="I402" s="174"/>
      <c r="J402" s="218"/>
      <c r="K402" s="218"/>
      <c r="L402" s="84"/>
      <c r="M402" s="205"/>
      <c r="N402" s="205"/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21"/>
      <c r="F403" s="173"/>
      <c r="G403" s="9" t="str">
        <f>IF(D403="","*",VLOOKUP(F403,BS_ATIVIDADE[#All],3,FALSE))</f>
        <v>*</v>
      </c>
      <c r="H403" s="205"/>
      <c r="I403" s="174"/>
      <c r="J403" s="218"/>
      <c r="K403" s="218"/>
      <c r="L403" s="84"/>
      <c r="M403" s="205"/>
      <c r="N403" s="205"/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21"/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/>
      <c r="M404" s="218"/>
      <c r="N404" s="218"/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21"/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218"/>
      <c r="M405" s="205"/>
      <c r="N405" s="205"/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21"/>
      <c r="F406" s="173"/>
      <c r="G406" s="9" t="str">
        <f>IF(D406="","*",VLOOKUP(F406,BS_ATIVIDADE[#All],3,FALSE))</f>
        <v>*</v>
      </c>
      <c r="H406" s="205"/>
      <c r="I406" s="174"/>
      <c r="J406" s="218"/>
      <c r="K406" s="218"/>
      <c r="L406" s="218"/>
      <c r="M406" s="205"/>
      <c r="N406" s="205"/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21"/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/>
      <c r="M407" s="218"/>
      <c r="N407" s="218"/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609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609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609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609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609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609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609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609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609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609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609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609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609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609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609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609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609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609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609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609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609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609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609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609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609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609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609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609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609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609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609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609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609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609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609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609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609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609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609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609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609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609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609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15:K400 J408:K450" name="Range1_8_1"/>
    <protectedRange sqref="O15:Q400 O408:Q450" name="Range1_9_1"/>
    <protectedRange sqref="V15:Y21 V408:Y450 Y6:Y12 X13:Y14 V23:Y400 Y22" name="Range1_11_1"/>
    <protectedRange sqref="Z16:AD21 Z408:AD450 Z6:Z15 Z23:AD400 Z22" name="Range1_12_1"/>
    <protectedRange sqref="BF6:BF552" name="Range1_18_1"/>
    <protectedRange sqref="J401:K407 J6:K13" name="Range1_8_1_1"/>
    <protectedRange sqref="O401:Q406 O6:Q11 O12" name="Range1_9_1_1"/>
    <protectedRange sqref="O407:Q407 O13:Q13 P12:Q12" name="Range1_9_1_4"/>
    <protectedRange sqref="Y404 V401:Y403 V405:Y407 V6:X8 V10:X12 V13:W13 V22:X22" name="Range1_11_1_1"/>
    <protectedRange sqref="Z401:AD403 Z405:AD407 AA6:AD8 AA10:AD13 AA22:AD22" name="Range1_12_1_1"/>
    <protectedRange sqref="J14:K14" name="Range1_8_1_2"/>
    <protectedRange sqref="O14:Q14" name="Range1_9_1_2"/>
    <protectedRange sqref="V14:W14" name="Range1_11_1_2"/>
    <protectedRange sqref="AA14:AE14" name="Range1_1_7_35_1_3_6_1"/>
    <protectedRange sqref="AF14" name="Range1_1_8_28_3_5_1"/>
    <protectedRange sqref="AA15:AD15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30" priority="18550" operator="equal">
      <formula>"ERRO"</formula>
    </cfRule>
  </conditionalFormatting>
  <conditionalFormatting sqref="X4 Y475:Y550 Y408:Z474 Y1:Z400">
    <cfRule type="cellIs" dxfId="329" priority="18539" operator="equal">
      <formula>"OPORTUNIDADE"</formula>
    </cfRule>
  </conditionalFormatting>
  <conditionalFormatting sqref="AZ6:AZ522">
    <cfRule type="expression" dxfId="328" priority="18534">
      <formula>$BU6=1</formula>
    </cfRule>
  </conditionalFormatting>
  <conditionalFormatting sqref="BQ6:BQ599">
    <cfRule type="cellIs" dxfId="327" priority="18545" operator="equal">
      <formula>"Produção e Intervalo"</formula>
    </cfRule>
    <cfRule type="cellIs" dxfId="326" priority="18546" operator="equal">
      <formula>"Aderente"</formula>
    </cfRule>
    <cfRule type="cellIs" dxfId="325" priority="18547" operator="equal">
      <formula>"Intervalo"</formula>
    </cfRule>
    <cfRule type="cellIs" dxfId="324" priority="18548" operator="equal">
      <formula>"Produção"</formula>
    </cfRule>
    <cfRule type="cellIs" dxfId="323" priority="18549" operator="equal">
      <formula>"ERRO"</formula>
    </cfRule>
  </conditionalFormatting>
  <conditionalFormatting sqref="BR6:BS552">
    <cfRule type="cellIs" dxfId="322" priority="18527" operator="equal">
      <formula>"*"</formula>
    </cfRule>
    <cfRule type="cellIs" dxfId="321" priority="18528" operator="greaterThanOrEqual">
      <formula>1</formula>
    </cfRule>
    <cfRule type="cellIs" dxfId="320" priority="18529" operator="lessThan">
      <formula>1</formula>
    </cfRule>
  </conditionalFormatting>
  <conditionalFormatting sqref="X475:X522 Y475:Y550 Y408:Z474 Y6:Z400">
    <cfRule type="cellIs" dxfId="319" priority="18475" operator="equal">
      <formula>"NÃO"</formula>
    </cfRule>
    <cfRule type="cellIs" dxfId="318" priority="18476" operator="equal">
      <formula>"SIM"</formula>
    </cfRule>
  </conditionalFormatting>
  <conditionalFormatting sqref="X475:X522">
    <cfRule type="cellIs" dxfId="317" priority="18474" operator="equal">
      <formula>"OPORTUNIDADE"</formula>
    </cfRule>
  </conditionalFormatting>
  <conditionalFormatting sqref="Z475:Z522">
    <cfRule type="cellIs" dxfId="316" priority="18472" operator="equal">
      <formula>"NÃO"</formula>
    </cfRule>
    <cfRule type="cellIs" dxfId="315" priority="18473" operator="equal">
      <formula>"SIM"</formula>
    </cfRule>
  </conditionalFormatting>
  <conditionalFormatting sqref="Z475:Z522">
    <cfRule type="cellIs" dxfId="314" priority="18471" operator="equal">
      <formula>"OPORTUNIDADE"</formula>
    </cfRule>
  </conditionalFormatting>
  <conditionalFormatting sqref="Y1048575:Y1048576">
    <cfRule type="cellIs" dxfId="313" priority="18356" operator="equal">
      <formula>"OPORTUNIDADE"</formula>
    </cfRule>
  </conditionalFormatting>
  <conditionalFormatting sqref="Y1048575:Y1048576">
    <cfRule type="cellIs" dxfId="312" priority="18354" operator="equal">
      <formula>"NÃO"</formula>
    </cfRule>
    <cfRule type="cellIs" dxfId="311" priority="18355" operator="equal">
      <formula>"SIM"</formula>
    </cfRule>
  </conditionalFormatting>
  <conditionalFormatting sqref="Z523:Z548">
    <cfRule type="cellIs" dxfId="310" priority="18091" operator="equal">
      <formula>"OPORTUNIDADE"</formula>
    </cfRule>
  </conditionalFormatting>
  <conditionalFormatting sqref="Z523:Z548">
    <cfRule type="cellIs" dxfId="309" priority="18089" operator="equal">
      <formula>"NÃO"</formula>
    </cfRule>
    <cfRule type="cellIs" dxfId="308" priority="18090" operator="equal">
      <formula>"SIM"</formula>
    </cfRule>
  </conditionalFormatting>
  <conditionalFormatting sqref="X549">
    <cfRule type="cellIs" dxfId="307" priority="18077" operator="equal">
      <formula>"NÃO"</formula>
    </cfRule>
    <cfRule type="cellIs" dxfId="306" priority="18078" operator="equal">
      <formula>"SIM"</formula>
    </cfRule>
  </conditionalFormatting>
  <conditionalFormatting sqref="X549">
    <cfRule type="cellIs" dxfId="305" priority="18076" operator="equal">
      <formula>"OPORTUNIDADE"</formula>
    </cfRule>
  </conditionalFormatting>
  <conditionalFormatting sqref="Z549">
    <cfRule type="cellIs" dxfId="304" priority="18074" operator="equal">
      <formula>"NÃO"</formula>
    </cfRule>
    <cfRule type="cellIs" dxfId="303" priority="18075" operator="equal">
      <formula>"SIM"</formula>
    </cfRule>
  </conditionalFormatting>
  <conditionalFormatting sqref="Z549">
    <cfRule type="cellIs" dxfId="302" priority="18073" operator="equal">
      <formula>"OPORTUNIDADE"</formula>
    </cfRule>
  </conditionalFormatting>
  <conditionalFormatting sqref="BI549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01" priority="18693">
      <formula>$BU492=1</formula>
    </cfRule>
  </conditionalFormatting>
  <conditionalFormatting sqref="AZ525:AZ549">
    <cfRule type="expression" dxfId="300" priority="18853">
      <formula>$BU497=1</formula>
    </cfRule>
  </conditionalFormatting>
  <conditionalFormatting sqref="BI523:BI548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86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99" priority="13488" operator="equal">
      <formula>"*"</formula>
    </cfRule>
    <cfRule type="cellIs" dxfId="298" priority="13489" operator="greaterThanOrEqual">
      <formula>1</formula>
    </cfRule>
    <cfRule type="cellIs" dxfId="297" priority="13490" operator="lessThan">
      <formula>1</formula>
    </cfRule>
  </conditionalFormatting>
  <conditionalFormatting sqref="BI6:BI522">
    <cfRule type="iconSet" priority="1887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878">
      <iconSet showValue="0">
        <cfvo type="percent" val="0"/>
        <cfvo type="num" val="1"/>
        <cfvo type="num" val="1" gte="0"/>
      </iconSet>
    </cfRule>
    <cfRule type="iconSet" priority="18879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895">
      <iconSet showValue="0">
        <cfvo type="percent" val="0"/>
        <cfvo type="num" val="1"/>
        <cfvo type="num" val="1" gte="0"/>
      </iconSet>
    </cfRule>
  </conditionalFormatting>
  <conditionalFormatting sqref="BK6:BK9 BK11:BK14 BK16:BK599">
    <cfRule type="iconSet" priority="18896">
      <iconSet showValue="0">
        <cfvo type="percent" val="0"/>
        <cfvo type="num" val="1"/>
        <cfvo type="num" val="1" gte="0"/>
      </iconSet>
    </cfRule>
  </conditionalFormatting>
  <conditionalFormatting sqref="BP6:BP9 BP11:BP14 BP16:BP599">
    <cfRule type="iconSet" priority="1889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296" priority="196" operator="equal">
      <formula>"OPORTUNIDADE"</formula>
    </cfRule>
  </conditionalFormatting>
  <conditionalFormatting sqref="Y401: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4">
    <cfRule type="cellIs" dxfId="293" priority="193" operator="equal">
      <formula>"OPORTUNIDADE"</formula>
    </cfRule>
  </conditionalFormatting>
  <conditionalFormatting sqref="Z404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4">
    <cfRule type="cellIs" dxfId="290" priority="190" operator="equal">
      <formula>"OPORTUNIDADE"</formula>
    </cfRule>
  </conditionalFormatting>
  <conditionalFormatting sqref="Z404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4">
    <cfRule type="cellIs" dxfId="287" priority="187" operator="equal">
      <formula>"OPORTUNIDADE"</formula>
    </cfRule>
  </conditionalFormatting>
  <conditionalFormatting sqref="Z404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4">
    <cfRule type="cellIs" dxfId="284" priority="184" operator="equal">
      <formula>"OPORTUNIDADE"</formula>
    </cfRule>
  </conditionalFormatting>
  <conditionalFormatting sqref="Z404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4">
    <cfRule type="cellIs" dxfId="281" priority="181" operator="equal">
      <formula>"OPORTUNIDADE"</formula>
    </cfRule>
  </conditionalFormatting>
  <conditionalFormatting sqref="Z404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4">
    <cfRule type="cellIs" dxfId="278" priority="178" operator="equal">
      <formula>"OPORTUNIDADE"</formula>
    </cfRule>
  </conditionalFormatting>
  <conditionalFormatting sqref="Z404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4">
    <cfRule type="cellIs" dxfId="275" priority="175" operator="equal">
      <formula>"OPORTUNIDADE"</formula>
    </cfRule>
  </conditionalFormatting>
  <conditionalFormatting sqref="Z404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4">
    <cfRule type="cellIs" dxfId="272" priority="172" operator="equal">
      <formula>"OPORTUNIDADE"</formula>
    </cfRule>
  </conditionalFormatting>
  <conditionalFormatting sqref="Z404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4">
    <cfRule type="cellIs" dxfId="269" priority="169" operator="equal">
      <formula>"OPORTUNIDADE"</formula>
    </cfRule>
  </conditionalFormatting>
  <conditionalFormatting sqref="Z404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4">
    <cfRule type="cellIs" dxfId="266" priority="166" operator="equal">
      <formula>"OPORTUNIDADE"</formula>
    </cfRule>
  </conditionalFormatting>
  <conditionalFormatting sqref="Z404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4">
    <cfRule type="cellIs" dxfId="263" priority="163" operator="equal">
      <formula>"OPORTUNIDADE"</formula>
    </cfRule>
  </conditionalFormatting>
  <conditionalFormatting sqref="Z404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4">
    <cfRule type="cellIs" dxfId="260" priority="160" operator="equal">
      <formula>"OPORTUNIDADE"</formula>
    </cfRule>
  </conditionalFormatting>
  <conditionalFormatting sqref="Z404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404">
    <cfRule type="cellIs" dxfId="257" priority="157" operator="equal">
      <formula>"OPORTUNIDADE"</formula>
    </cfRule>
  </conditionalFormatting>
  <conditionalFormatting sqref="Z404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404">
    <cfRule type="cellIs" dxfId="254" priority="154" operator="equal">
      <formula>"OPORTUNIDADE"</formula>
    </cfRule>
  </conditionalFormatting>
  <conditionalFormatting sqref="Z404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404">
    <cfRule type="cellIs" dxfId="251" priority="151" operator="equal">
      <formula>"OPORTUNIDADE"</formula>
    </cfRule>
  </conditionalFormatting>
  <conditionalFormatting sqref="Z404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404">
    <cfRule type="cellIs" dxfId="248" priority="148" operator="equal">
      <formula>"OPORTUNIDADE"</formula>
    </cfRule>
  </conditionalFormatting>
  <conditionalFormatting sqref="Z404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404">
    <cfRule type="cellIs" dxfId="245" priority="145" operator="equal">
      <formula>"OPORTUNIDADE"</formula>
    </cfRule>
  </conditionalFormatting>
  <conditionalFormatting sqref="Z404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404">
    <cfRule type="cellIs" dxfId="242" priority="142" operator="equal">
      <formula>"OPORTUNIDADE"</formula>
    </cfRule>
  </conditionalFormatting>
  <conditionalFormatting sqref="Z404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404">
    <cfRule type="cellIs" dxfId="239" priority="139" operator="equal">
      <formula>"OPORTUNIDADE"</formula>
    </cfRule>
  </conditionalFormatting>
  <conditionalFormatting sqref="Z404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404">
    <cfRule type="cellIs" dxfId="236" priority="136" operator="equal">
      <formula>"OPORTUNIDADE"</formula>
    </cfRule>
  </conditionalFormatting>
  <conditionalFormatting sqref="Z404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404">
    <cfRule type="cellIs" dxfId="233" priority="133" operator="equal">
      <formula>"OPORTUNIDADE"</formula>
    </cfRule>
  </conditionalFormatting>
  <conditionalFormatting sqref="Z404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404">
    <cfRule type="cellIs" dxfId="230" priority="130" operator="equal">
      <formula>"OPORTUNIDADE"</formula>
    </cfRule>
  </conditionalFormatting>
  <conditionalFormatting sqref="Z404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404">
    <cfRule type="cellIs" dxfId="227" priority="127" operator="equal">
      <formula>"OPORTUNIDADE"</formula>
    </cfRule>
  </conditionalFormatting>
  <conditionalFormatting sqref="Z404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404">
    <cfRule type="cellIs" dxfId="224" priority="124" operator="equal">
      <formula>"OPORTUNIDADE"</formula>
    </cfRule>
  </conditionalFormatting>
  <conditionalFormatting sqref="Z404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4">
    <cfRule type="cellIs" dxfId="221" priority="121" operator="equal">
      <formula>"OPORTUNIDADE"</formula>
    </cfRule>
  </conditionalFormatting>
  <conditionalFormatting sqref="Y404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4">
    <cfRule type="cellIs" dxfId="218" priority="118" operator="equal">
      <formula>"OPORTUNIDADE"</formula>
    </cfRule>
  </conditionalFormatting>
  <conditionalFormatting sqref="Y404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4">
    <cfRule type="cellIs" dxfId="215" priority="115" operator="equal">
      <formula>"OPORTUNIDADE"</formula>
    </cfRule>
  </conditionalFormatting>
  <conditionalFormatting sqref="Y404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4">
    <cfRule type="cellIs" dxfId="212" priority="112" operator="equal">
      <formula>"OPORTUNIDADE"</formula>
    </cfRule>
  </conditionalFormatting>
  <conditionalFormatting sqref="Y404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4">
    <cfRule type="cellIs" dxfId="209" priority="109" operator="equal">
      <formula>"OPORTUNIDADE"</formula>
    </cfRule>
  </conditionalFormatting>
  <conditionalFormatting sqref="Y404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4">
    <cfRule type="cellIs" dxfId="206" priority="106" operator="equal">
      <formula>"OPORTUNIDADE"</formula>
    </cfRule>
  </conditionalFormatting>
  <conditionalFormatting sqref="Y404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4">
    <cfRule type="cellIs" dxfId="203" priority="103" operator="equal">
      <formula>"OPORTUNIDADE"</formula>
    </cfRule>
  </conditionalFormatting>
  <conditionalFormatting sqref="Y404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4">
    <cfRule type="cellIs" dxfId="200" priority="100" operator="equal">
      <formula>"OPORTUNIDADE"</formula>
    </cfRule>
  </conditionalFormatting>
  <conditionalFormatting sqref="Y404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4">
    <cfRule type="cellIs" dxfId="197" priority="97" operator="equal">
      <formula>"OPORTUNIDADE"</formula>
    </cfRule>
  </conditionalFormatting>
  <conditionalFormatting sqref="Y404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4">
    <cfRule type="cellIs" dxfId="194" priority="94" operator="equal">
      <formula>"OPORTUNIDADE"</formula>
    </cfRule>
  </conditionalFormatting>
  <conditionalFormatting sqref="Y404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4">
    <cfRule type="cellIs" dxfId="191" priority="91" operator="equal">
      <formula>"OPORTUNIDADE"</formula>
    </cfRule>
  </conditionalFormatting>
  <conditionalFormatting sqref="Y404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4">
    <cfRule type="cellIs" dxfId="188" priority="88" operator="equal">
      <formula>"OPORTUNIDADE"</formula>
    </cfRule>
  </conditionalFormatting>
  <conditionalFormatting sqref="Y404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4">
    <cfRule type="cellIs" dxfId="185" priority="85" operator="equal">
      <formula>"OPORTUNIDADE"</formula>
    </cfRule>
  </conditionalFormatting>
  <conditionalFormatting sqref="Y404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4">
    <cfRule type="cellIs" dxfId="182" priority="82" operator="equal">
      <formula>"OPORTUNIDADE"</formula>
    </cfRule>
  </conditionalFormatting>
  <conditionalFormatting sqref="Y404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4">
    <cfRule type="cellIs" dxfId="179" priority="79" operator="equal">
      <formula>"OPORTUNIDADE"</formula>
    </cfRule>
  </conditionalFormatting>
  <conditionalFormatting sqref="Y404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4">
    <cfRule type="cellIs" dxfId="176" priority="76" operator="equal">
      <formula>"OPORTUNIDADE"</formula>
    </cfRule>
  </conditionalFormatting>
  <conditionalFormatting sqref="Y404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4">
    <cfRule type="cellIs" dxfId="173" priority="73" operator="equal">
      <formula>"OPORTUNIDADE"</formula>
    </cfRule>
  </conditionalFormatting>
  <conditionalFormatting sqref="Y404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4">
    <cfRule type="cellIs" dxfId="170" priority="70" operator="equal">
      <formula>"OPORTUNIDADE"</formula>
    </cfRule>
  </conditionalFormatting>
  <conditionalFormatting sqref="Y404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4">
    <cfRule type="cellIs" dxfId="167" priority="67" operator="equal">
      <formula>"OPORTUNIDADE"</formula>
    </cfRule>
  </conditionalFormatting>
  <conditionalFormatting sqref="Y404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4">
    <cfRule type="cellIs" dxfId="164" priority="64" operator="equal">
      <formula>"OPORTUNIDADE"</formula>
    </cfRule>
  </conditionalFormatting>
  <conditionalFormatting sqref="Y404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4">
    <cfRule type="cellIs" dxfId="161" priority="61" operator="equal">
      <formula>"OPORTUNIDADE"</formula>
    </cfRule>
  </conditionalFormatting>
  <conditionalFormatting sqref="Y404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404">
    <cfRule type="cellIs" dxfId="158" priority="58" operator="equal">
      <formula>"OPORTUNIDADE"</formula>
    </cfRule>
  </conditionalFormatting>
  <conditionalFormatting sqref="Y404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404">
    <cfRule type="cellIs" dxfId="155" priority="55" operator="equal">
      <formula>"OPORTUNIDADE"</formula>
    </cfRule>
  </conditionalFormatting>
  <conditionalFormatting sqref="Y404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404">
    <cfRule type="cellIs" dxfId="152" priority="52" operator="equal">
      <formula>"OPORTUNIDADE"</formula>
    </cfRule>
  </conditionalFormatting>
  <conditionalFormatting sqref="Y404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404">
    <cfRule type="cellIs" dxfId="149" priority="49" operator="equal">
      <formula>"OPORTUNIDADE"</formula>
    </cfRule>
  </conditionalFormatting>
  <conditionalFormatting sqref="Y404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404">
    <cfRule type="cellIs" dxfId="146" priority="46" operator="equal">
      <formula>"OPORTUNIDADE"</formula>
    </cfRule>
  </conditionalFormatting>
  <conditionalFormatting sqref="Y404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404">
    <cfRule type="cellIs" dxfId="143" priority="43" operator="equal">
      <formula>"OPORTUNIDADE"</formula>
    </cfRule>
  </conditionalFormatting>
  <conditionalFormatting sqref="Y404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404">
    <cfRule type="cellIs" dxfId="140" priority="40" operator="equal">
      <formula>"OPORTUNIDADE"</formula>
    </cfRule>
  </conditionalFormatting>
  <conditionalFormatting sqref="Y404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404">
    <cfRule type="cellIs" dxfId="137" priority="37" operator="equal">
      <formula>"OPORTUNIDADE"</formula>
    </cfRule>
  </conditionalFormatting>
  <conditionalFormatting sqref="Y404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404">
    <cfRule type="cellIs" dxfId="134" priority="34" operator="equal">
      <formula>"OPORTUNIDADE"</formula>
    </cfRule>
  </conditionalFormatting>
  <conditionalFormatting sqref="Y404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404">
    <cfRule type="cellIs" dxfId="131" priority="31" operator="equal">
      <formula>"OPORTUNIDADE"</formula>
    </cfRule>
  </conditionalFormatting>
  <conditionalFormatting sqref="Y404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404">
    <cfRule type="cellIs" dxfId="128" priority="28" operator="equal">
      <formula>"OPORTUNIDADE"</formula>
    </cfRule>
  </conditionalFormatting>
  <conditionalFormatting sqref="Y404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404">
    <cfRule type="cellIs" dxfId="125" priority="25" operator="equal">
      <formula>"OPORTUNIDADE"</formula>
    </cfRule>
  </conditionalFormatting>
  <conditionalFormatting sqref="Y404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07">
    <cfRule type="cellIs" dxfId="122" priority="22" operator="equal">
      <formula>"OPORTUNIDADE"</formula>
    </cfRule>
  </conditionalFormatting>
  <conditionalFormatting sqref="Y407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07">
    <cfRule type="cellIs" dxfId="119" priority="19" operator="equal">
      <formula>"OPORTUNIDADE"</formula>
    </cfRule>
  </conditionalFormatting>
  <conditionalFormatting sqref="Z407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07">
    <cfRule type="cellIs" dxfId="116" priority="16" operator="equal">
      <formula>"OPORTUNIDADE"</formula>
    </cfRule>
  </conditionalFormatting>
  <conditionalFormatting sqref="Z407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07">
    <cfRule type="cellIs" dxfId="113" priority="13" operator="equal">
      <formula>"OPORTUNIDADE"</formula>
    </cfRule>
  </conditionalFormatting>
  <conditionalFormatting sqref="Z407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07">
    <cfRule type="cellIs" dxfId="110" priority="10" operator="equal">
      <formula>"OPORTUNIDADE"</formula>
    </cfRule>
  </conditionalFormatting>
  <conditionalFormatting sqref="Z407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07">
    <cfRule type="cellIs" dxfId="107" priority="7" operator="equal">
      <formula>"OPORTUNIDADE"</formula>
    </cfRule>
  </conditionalFormatting>
  <conditionalFormatting sqref="Z407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1" t="s">
        <v>1248</v>
      </c>
      <c r="D5" s="352"/>
      <c r="E5" s="352"/>
      <c r="F5" s="352"/>
      <c r="G5" s="352"/>
      <c r="H5" s="352"/>
      <c r="I5" s="352"/>
      <c r="J5" s="353"/>
      <c r="K5" s="354" t="s">
        <v>1249</v>
      </c>
      <c r="L5" s="355"/>
      <c r="M5" s="355"/>
      <c r="N5" s="355"/>
      <c r="O5" s="356" t="s">
        <v>1250</v>
      </c>
      <c r="P5" s="357"/>
      <c r="Q5" s="358"/>
    </row>
    <row r="6" spans="1:17" s="94" customFormat="1" ht="15.75" customHeight="1">
      <c r="A6" s="88" t="s">
        <v>1251</v>
      </c>
      <c r="B6" s="95" t="s">
        <v>1252</v>
      </c>
      <c r="C6" s="96" t="s">
        <v>1163</v>
      </c>
      <c r="D6" s="97" t="s">
        <v>1164</v>
      </c>
      <c r="E6" s="96" t="s">
        <v>1253</v>
      </c>
      <c r="F6" s="96" t="s">
        <v>1154</v>
      </c>
      <c r="G6" s="96" t="s">
        <v>1158</v>
      </c>
      <c r="H6" s="154" t="s">
        <v>628</v>
      </c>
      <c r="I6" s="132" t="s">
        <v>1159</v>
      </c>
      <c r="J6" s="132" t="s">
        <v>1160</v>
      </c>
      <c r="K6" s="140" t="s">
        <v>1154</v>
      </c>
      <c r="L6" s="140" t="s">
        <v>1254</v>
      </c>
      <c r="M6" s="140" t="s">
        <v>628</v>
      </c>
      <c r="N6" s="141" t="s">
        <v>1158</v>
      </c>
      <c r="O6" s="247" t="s">
        <v>1201</v>
      </c>
      <c r="P6" s="158"/>
      <c r="Q6" s="194" t="s">
        <v>1255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>
        <f>IF(FN_MC!B6="","*",FN_MC!B6)</f>
        <v>45992</v>
      </c>
      <c r="B8" s="99" t="str">
        <f>IF(FN_MC!X6="","*",FN_MC!X6)</f>
        <v>Oportunidade</v>
      </c>
      <c r="C8" s="100" t="str">
        <f>IF(FN_MC!S6="","*",FN_MC!S6)</f>
        <v>FERRONORTE</v>
      </c>
      <c r="D8" s="100" t="str">
        <f>IF(FN_MC!T6="","*",FN_MC!T6)</f>
        <v>TGR-TRO</v>
      </c>
      <c r="E8" s="100" t="str">
        <f>IF(FN_MC!D6="","*",FN_MC!D6)</f>
        <v>W70</v>
      </c>
      <c r="F8" s="100" t="str">
        <f>IF(FN_MC!H6="","*",FN_MC!H6)</f>
        <v>TGR2</v>
      </c>
      <c r="G8" s="100" t="str">
        <f>IF(FN_MC!M6="","*",FN_MC!M6)</f>
        <v>TGR-TBE</v>
      </c>
      <c r="H8" s="155">
        <f>IF(FN_MC!K6="","*",FN_MC!K6)</f>
        <v>506</v>
      </c>
      <c r="I8" s="133">
        <f>IF(FN_MC!O6="","*",FN_MC!O6)</f>
        <v>0.375</v>
      </c>
      <c r="J8" s="133">
        <f>IF(FN_MC!P6="","*",FN_MC!P6)</f>
        <v>4.1666666666666664E-2</v>
      </c>
      <c r="K8" s="142" t="str">
        <f>IF(FN_MC!AK6="","*",FN_MC!AK6)</f>
        <v>TGR2</v>
      </c>
      <c r="L8" s="142" t="str">
        <f>IF(FN_MC!AM6="","*",FN_MC!AM6)</f>
        <v>TGR-TBE</v>
      </c>
      <c r="M8" s="142">
        <f>IF(FN_MC!AP6="","*",FN_MC!AP6)</f>
        <v>506</v>
      </c>
      <c r="N8" s="142" t="str">
        <f>IF(FN_MC!AM6="","*",FN_MC!AM6)</f>
        <v>TGR-TBE</v>
      </c>
      <c r="O8" s="175">
        <f>FN_MC!BH6</f>
        <v>1</v>
      </c>
      <c r="P8" s="91"/>
      <c r="Q8" s="146" t="str">
        <f>IF($A$2=1,IF(FN_MC!BJ6="","*",FN_MC!BJ6),IF(FN_MC!BK6="","*",FN_MC!BK6))</f>
        <v>*</v>
      </c>
    </row>
    <row r="9" spans="1:17" hidden="1">
      <c r="A9" s="98">
        <f>IF(FN_MC!B7="","*",FN_MC!B7)</f>
        <v>45992</v>
      </c>
      <c r="B9" s="99" t="str">
        <f>IF(FN_MC!X7="","*",FN_MC!X7)</f>
        <v>Oportunidade</v>
      </c>
      <c r="C9" s="100" t="str">
        <f>IF(FN_MC!S7="","*",FN_MC!S7)</f>
        <v>FERRONORTE</v>
      </c>
      <c r="D9" s="100" t="str">
        <f>IF(FN_MC!T7="","*",FN_MC!T7)</f>
        <v>TGR-TRO</v>
      </c>
      <c r="E9" s="100" t="str">
        <f>IF(FN_MC!D7="","*",FN_MC!D7)</f>
        <v>BRUNO (TF-525)</v>
      </c>
      <c r="F9" s="100" t="str">
        <f>IF(FN_MC!H7="","*",FN_MC!H7)</f>
        <v>TBE539</v>
      </c>
      <c r="G9" s="100" t="str">
        <f>IF(FN_MC!M7="","*",FN_MC!M7)</f>
        <v>TBE-TRM</v>
      </c>
      <c r="H9" s="155">
        <f>IF(FN_MC!K7="","*",FN_MC!K7)</f>
        <v>538.24</v>
      </c>
      <c r="I9" s="133">
        <f>IF(FN_MC!O7="","*",FN_MC!O7)</f>
        <v>0.375</v>
      </c>
      <c r="J9" s="133">
        <f>IF(FN_MC!P7="","*",FN_MC!P7)</f>
        <v>0.10416666666666667</v>
      </c>
      <c r="K9" s="142" t="str">
        <f>IF(FN_MC!AK7="","*",FN_MC!AK7)</f>
        <v>TBE539</v>
      </c>
      <c r="L9" s="142" t="str">
        <f>IF(FN_MC!AM7="","*",FN_MC!AM7)</f>
        <v>TBE-TRM</v>
      </c>
      <c r="M9" s="142">
        <f>IF(FN_MC!AP7="","*",FN_MC!AP7)</f>
        <v>538.24</v>
      </c>
      <c r="N9" s="142" t="str">
        <f>IF(FN_MC!AM7="","*",FN_MC!AM7)</f>
        <v>TBE-TRM</v>
      </c>
      <c r="O9" s="175">
        <f>FN_MC!BH7</f>
        <v>1</v>
      </c>
      <c r="P9" s="91"/>
      <c r="Q9" s="146" t="str">
        <f>IF($A$2=1,IF(FN_MC!BJ7="","*",FN_MC!BJ7),IF(FN_MC!BK7="","*",FN_MC!BK7))</f>
        <v>*</v>
      </c>
    </row>
    <row r="10" spans="1:17" hidden="1">
      <c r="A10" s="98">
        <f>IF(FN_MC!B8="","*",FN_MC!B8)</f>
        <v>45992</v>
      </c>
      <c r="B10" s="99" t="str">
        <f>IF(FN_MC!X8="","*",FN_MC!X8)</f>
        <v>Oportunidade</v>
      </c>
      <c r="C10" s="100" t="str">
        <f>IF(FN_MC!S8="","*",FN_MC!S8)</f>
        <v>FERRONORTE</v>
      </c>
      <c r="D10" s="100" t="str">
        <f>IF(FN_MC!T8="","*",FN_MC!T8)</f>
        <v>TCS-TGR</v>
      </c>
      <c r="E10" s="100" t="str">
        <f>IF(FN_MC!D8="","*",FN_MC!D8)</f>
        <v>ELSON (TF-526)</v>
      </c>
      <c r="F10" s="100" t="str">
        <f>IF(FN_MC!H8="","*",FN_MC!H8)</f>
        <v>326TLA</v>
      </c>
      <c r="G10" s="100" t="str">
        <f>IF(FN_MC!M8="","*",FN_MC!M8)</f>
        <v>TMR-TLA</v>
      </c>
      <c r="H10" s="155">
        <f>IF(FN_MC!K8="","*",FN_MC!K8)</f>
        <v>334.1</v>
      </c>
      <c r="I10" s="133">
        <f>IF(FN_MC!O8="","*",FN_MC!O8)</f>
        <v>0.375</v>
      </c>
      <c r="J10" s="133">
        <f>IF(FN_MC!P8="","*",FN_MC!P8)</f>
        <v>6.25E-2</v>
      </c>
      <c r="K10" s="142" t="str">
        <f>IF(FN_MC!AK8="","*",FN_MC!AK8)</f>
        <v>326TLA</v>
      </c>
      <c r="L10" s="142" t="str">
        <f>IF(FN_MC!AM8="","*",FN_MC!AM8)</f>
        <v>TMR-TLA</v>
      </c>
      <c r="M10" s="142">
        <f>IF(FN_MC!AP8="","*",FN_MC!AP8)</f>
        <v>334.1</v>
      </c>
      <c r="N10" s="142" t="str">
        <f>IF(FN_MC!AM8="","*",FN_MC!AM8)</f>
        <v>TMR-TLA</v>
      </c>
      <c r="O10" s="175">
        <f>FN_MC!BH8</f>
        <v>2</v>
      </c>
      <c r="P10" s="91"/>
      <c r="Q10" s="146" t="str">
        <f>IF($A$2=1,IF(FN_MC!BJ8="","*",FN_MC!BJ8),IF(FN_MC!BK8="","*",FN_MC!BK8))</f>
        <v>*</v>
      </c>
    </row>
    <row r="11" spans="1:17" hidden="1">
      <c r="A11" s="98">
        <f>IF(FN_MC!B9="","*",FN_MC!B9)</f>
        <v>45992</v>
      </c>
      <c r="B11" s="99" t="str">
        <f>IF(FN_MC!X9="","*",FN_MC!X9)</f>
        <v>Contrato</v>
      </c>
      <c r="C11" s="100" t="str">
        <f>IF(FN_MC!S9="","*",FN_MC!S9)</f>
        <v>FERRONORTE</v>
      </c>
      <c r="D11" s="100" t="str">
        <f>IF(FN_MC!T9="","*",FN_MC!T9)</f>
        <v>TMI-TCS</v>
      </c>
      <c r="E11" s="100" t="str">
        <f>IF(FN_MC!D9="","*",FN_MC!D9)</f>
        <v>A60</v>
      </c>
      <c r="F11" s="100" t="str">
        <f>IF(FN_MC!H9="","*",FN_MC!H9)</f>
        <v>TCS2</v>
      </c>
      <c r="G11" s="100" t="str">
        <f>IF(FN_MC!M9="","*",FN_MC!M9)</f>
        <v>TCS-TIN</v>
      </c>
      <c r="H11" s="155">
        <f>IF(FN_MC!K9="","*",FN_MC!K9)</f>
        <v>290</v>
      </c>
      <c r="I11" s="133">
        <f>IF(FN_MC!O9="","*",FN_MC!O9)</f>
        <v>0.33333333333333331</v>
      </c>
      <c r="J11" s="133">
        <f>IF(FN_MC!P9="","*",FN_MC!P9)</f>
        <v>4.1666666666666664E-2</v>
      </c>
      <c r="K11" s="142" t="str">
        <f>IF(FN_MC!AK9="","*",FN_MC!AK9)</f>
        <v>TCS2</v>
      </c>
      <c r="L11" s="142" t="str">
        <f>IF(FN_MC!AM9="","*",FN_MC!AM9)</f>
        <v>TCS-TIN</v>
      </c>
      <c r="M11" s="142">
        <f>IF(FN_MC!AP9="","*",FN_MC!AP9)</f>
        <v>290</v>
      </c>
      <c r="N11" s="142" t="str">
        <f>IF(FN_MC!AM9="","*",FN_MC!AM9)</f>
        <v>TCS-TIN</v>
      </c>
      <c r="O11" s="175">
        <f>FN_MC!BH9</f>
        <v>1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45992</v>
      </c>
      <c r="B12" s="99" t="str">
        <f>IF(FN_MC!X10="","*",FN_MC!X10)</f>
        <v>Oportunidade</v>
      </c>
      <c r="C12" s="100" t="str">
        <f>IF(FN_MC!S10="","*",FN_MC!S10)</f>
        <v>FERRONORTE</v>
      </c>
      <c r="D12" s="100" t="str">
        <f>IF(FN_MC!T10="","*",FN_MC!T10)</f>
        <v>TMI-TCS</v>
      </c>
      <c r="E12" s="100" t="str">
        <f>IF(FN_MC!D10="","*",FN_MC!D10)</f>
        <v>V86</v>
      </c>
      <c r="F12" s="100" t="str">
        <f>IF(FN_MC!H10="","*",FN_MC!H10)</f>
        <v>TID2</v>
      </c>
      <c r="G12" s="100" t="str">
        <f>IF(FN_MC!M10="","*",FN_MC!M10)</f>
        <v>TID-TVI</v>
      </c>
      <c r="H12" s="155">
        <f>IF(FN_MC!K10="","*",FN_MC!K10)</f>
        <v>200</v>
      </c>
      <c r="I12" s="133">
        <f>IF(FN_MC!O10="","*",FN_MC!O10)</f>
        <v>0.39583333333333331</v>
      </c>
      <c r="J12" s="133">
        <f>IF(FN_MC!P10="","*",FN_MC!P10)</f>
        <v>6.25E-2</v>
      </c>
      <c r="K12" s="142" t="str">
        <f>IF(FN_MC!AK10="","*",FN_MC!AK10)</f>
        <v>TID2</v>
      </c>
      <c r="L12" s="142" t="str">
        <f>IF(FN_MC!AM10="","*",FN_MC!AM10)</f>
        <v>TID-TVI</v>
      </c>
      <c r="M12" s="142">
        <f>IF(FN_MC!AP10="","*",FN_MC!AP10)</f>
        <v>200</v>
      </c>
      <c r="N12" s="142" t="str">
        <f>IF(FN_MC!AM10="","*",FN_MC!AM10)</f>
        <v>TID-TVI</v>
      </c>
      <c r="O12" s="175">
        <f>FN_MC!BH10</f>
        <v>0</v>
      </c>
      <c r="P12" s="91"/>
      <c r="Q12" s="146" t="str">
        <f>IF($A$2=1,IF(FN_MC!BJ10="","*",FN_MC!BJ10),IF(FN_MC!BK10="","*",FN_MC!BK10))</f>
        <v xml:space="preserve">Parado para manutenção </v>
      </c>
    </row>
    <row r="13" spans="1:17" hidden="1">
      <c r="A13" s="98">
        <f>IF(FN_MC!B11="","*",FN_MC!B11)</f>
        <v>45992</v>
      </c>
      <c r="B13" s="99" t="str">
        <f>IF(FN_MC!X11="","*",FN_MC!X11)</f>
        <v>Oportunidade</v>
      </c>
      <c r="C13" s="100" t="str">
        <f>IF(FN_MC!S11="","*",FN_MC!S11)</f>
        <v>FERRONORTE</v>
      </c>
      <c r="D13" s="100" t="str">
        <f>IF(FN_MC!T11="","*",FN_MC!T11)</f>
        <v>TMI-TCS</v>
      </c>
      <c r="E13" s="100" t="str">
        <f>IF(FN_MC!D11="","*",FN_MC!D11)</f>
        <v>FRANCISCO (TF-670)</v>
      </c>
      <c r="F13" s="100" t="str">
        <f>IF(FN_MC!H11="","*",FN_MC!H11)</f>
        <v>TQIK73</v>
      </c>
      <c r="G13" s="100" t="str">
        <f>IF(FN_MC!M11="","*",FN_MC!M11)</f>
        <v>TQI-TSP</v>
      </c>
      <c r="H13" s="155">
        <f>IF(FN_MC!K11="","*",FN_MC!K11)</f>
        <v>64.563999999999993</v>
      </c>
      <c r="I13" s="133">
        <f>IF(FN_MC!O11="","*",FN_MC!O11)</f>
        <v>0.375</v>
      </c>
      <c r="J13" s="133">
        <f>IF(FN_MC!P11="","*",FN_MC!P11)</f>
        <v>6.25E-2</v>
      </c>
      <c r="K13" s="142" t="str">
        <f>IF(FN_MC!AK11="","*",FN_MC!AK11)</f>
        <v>TQIK73</v>
      </c>
      <c r="L13" s="142" t="str">
        <f>IF(FN_MC!AM11="","*",FN_MC!AM11)</f>
        <v>TQI-TSP</v>
      </c>
      <c r="M13" s="142">
        <f>IF(FN_MC!AP11="","*",FN_MC!AP11)</f>
        <v>64.563999999999993</v>
      </c>
      <c r="N13" s="142" t="str">
        <f>IF(FN_MC!AM11="","*",FN_MC!AM11)</f>
        <v>TQI-TSP</v>
      </c>
      <c r="O13" s="175">
        <f>FN_MC!BH11</f>
        <v>2</v>
      </c>
      <c r="P13" s="91"/>
      <c r="Q13" s="146" t="str">
        <f>IF($A$2=1,IF(FN_MC!BJ11="","*",FN_MC!BJ11),IF(FN_MC!BK11="","*",FN_MC!BK11))</f>
        <v>*</v>
      </c>
    </row>
    <row r="14" spans="1:17" hidden="1">
      <c r="A14" s="98">
        <f>IF(FN_MC!B12="","*",FN_MC!B12)</f>
        <v>45992</v>
      </c>
      <c r="B14" s="99" t="str">
        <f>IF(FN_MC!X12="","*",FN_MC!X12)</f>
        <v>Oportunidade</v>
      </c>
      <c r="C14" s="100" t="str">
        <f>IF(FN_MC!S12="","*",FN_MC!S12)</f>
        <v>FERRONORTE</v>
      </c>
      <c r="D14" s="100" t="str">
        <f>IF(FN_MC!T12="","*",FN_MC!T12)</f>
        <v>TMI-TCS</v>
      </c>
      <c r="E14" s="100" t="str">
        <f>IF(FN_MC!D12="","*",FN_MC!D12)</f>
        <v>ANISIO (TF-514)</v>
      </c>
      <c r="F14" s="100" t="str">
        <f>IF(FN_MC!H12="","*",FN_MC!H12)</f>
        <v>-</v>
      </c>
      <c r="G14" s="100" t="str">
        <f>IF(FN_MC!M12="","*",FN_MC!M12)</f>
        <v>TQI-TSP</v>
      </c>
      <c r="H14" s="155">
        <f>IF(FN_MC!K12="","*",FN_MC!K12)</f>
        <v>64.563999999999993</v>
      </c>
      <c r="I14" s="133">
        <f>IF(FN_MC!O12="","*",FN_MC!O12)</f>
        <v>0.375</v>
      </c>
      <c r="J14" s="133">
        <f>IF(FN_MC!P12="","*",FN_MC!P12)</f>
        <v>6.25E-2</v>
      </c>
      <c r="K14" s="142" t="str">
        <f>IF(FN_MC!AK12="","*",FN_MC!AK12)</f>
        <v>-</v>
      </c>
      <c r="L14" s="142" t="str">
        <f>IF(FN_MC!AM12="","*",FN_MC!AM12)</f>
        <v>TQI-TSP</v>
      </c>
      <c r="M14" s="142">
        <f>IF(FN_MC!AP12="","*",FN_MC!AP12)</f>
        <v>64.563999999999993</v>
      </c>
      <c r="N14" s="142" t="str">
        <f>IF(FN_MC!AM12="","*",FN_MC!AM12)</f>
        <v>TQI-TSP</v>
      </c>
      <c r="O14" s="175">
        <f>FN_MC!BH12</f>
        <v>1</v>
      </c>
      <c r="P14" s="91"/>
      <c r="Q14" s="146" t="str">
        <f>IF($A$2=1,IF(FN_MC!BJ12="","*",FN_MC!BJ12),IF(FN_MC!BK12="","*",FN_MC!BK12))</f>
        <v>*</v>
      </c>
    </row>
    <row r="15" spans="1:17" hidden="1">
      <c r="A15" s="98">
        <f>IF(FN_MC!B13="","*",FN_MC!B13)</f>
        <v>45992</v>
      </c>
      <c r="B15" s="99" t="str">
        <f>IF(FN_MC!X13="","*",FN_MC!X13)</f>
        <v>Oportunidade</v>
      </c>
      <c r="C15" s="100" t="str">
        <f>IF(FN_MC!S13="","*",FN_MC!S13)</f>
        <v>MALHA CENTRAL</v>
      </c>
      <c r="D15" s="100" t="str">
        <f>IF(FN_MC!T13="","*",FN_MC!T13)</f>
        <v>RAMAL</v>
      </c>
      <c r="E15" s="100" t="str">
        <f>IF(FN_MC!D13="","*",FN_MC!D13)</f>
        <v>V42</v>
      </c>
      <c r="F15" s="100" t="str">
        <f>IF(FN_MC!H13="","*",FN_MC!H13)</f>
        <v>ZGT1</v>
      </c>
      <c r="G15" s="100" t="str">
        <f>IF(FN_MC!M13="","*",FN_MC!M13)</f>
        <v>ZRI-ZGT</v>
      </c>
      <c r="H15" s="155">
        <f>IF(FN_MC!K13="","*",FN_MC!K13)</f>
        <v>294</v>
      </c>
      <c r="I15" s="133">
        <f>IF(FN_MC!O13="","*",FN_MC!O13)</f>
        <v>0.27083333333333331</v>
      </c>
      <c r="J15" s="133">
        <f>IF(FN_MC!P13="","*",FN_MC!P13)</f>
        <v>8.3333333333333329E-2</v>
      </c>
      <c r="K15" s="142" t="str">
        <f>IF(FN_MC!AK13="","*",FN_MC!AK13)</f>
        <v>ZGT1</v>
      </c>
      <c r="L15" s="142" t="str">
        <f>IF(FN_MC!AM13="","*",FN_MC!AM13)</f>
        <v>ZRI-ZGT</v>
      </c>
      <c r="M15" s="142">
        <f>IF(FN_MC!AP13="","*",FN_MC!AP13)</f>
        <v>294</v>
      </c>
      <c r="N15" s="142" t="str">
        <f>IF(FN_MC!AM13="","*",FN_MC!AM13)</f>
        <v>ZRI-ZGT</v>
      </c>
      <c r="O15" s="175">
        <f>FN_MC!BH13</f>
        <v>1</v>
      </c>
      <c r="P15" s="91"/>
      <c r="Q15" s="146" t="str">
        <f>IF($A$2=1,IF(FN_MC!BJ13="","*",FN_MC!BJ13),IF(FN_MC!BK13="","*",FN_MC!BK13))</f>
        <v>*</v>
      </c>
    </row>
    <row r="16" spans="1:17" hidden="1">
      <c r="A16" s="98">
        <f>IF(FN_MC!B14="","*",FN_MC!B14)</f>
        <v>45992</v>
      </c>
      <c r="B16" s="99" t="str">
        <f>IF(FN_MC!X14="","*",FN_MC!X14)</f>
        <v>Oportunidade</v>
      </c>
      <c r="C16" s="100" t="str">
        <f>IF(FN_MC!S14="","*",FN_MC!S14)</f>
        <v>MALHA CENTRAL</v>
      </c>
      <c r="D16" s="100" t="str">
        <f>IF(FN_MC!T14="","*",FN_MC!T14)</f>
        <v>RAMAL</v>
      </c>
      <c r="E16" s="100" t="str">
        <f>IF(FN_MC!D14="","*",FN_MC!D14)</f>
        <v>V80</v>
      </c>
      <c r="F16" s="100" t="str">
        <f>IF(FN_MC!H14="","*",FN_MC!H14)</f>
        <v>ZIQ</v>
      </c>
      <c r="G16" s="100" t="str">
        <f>IF(FN_MC!M14="","*",FN_MC!M14)</f>
        <v>ZIQ-ZPQ</v>
      </c>
      <c r="H16" s="155">
        <f>IF(FN_MC!K14="","*",FN_MC!K14)</f>
        <v>175</v>
      </c>
      <c r="I16" s="133">
        <f>IF(FN_MC!O14="","*",FN_MC!O14)</f>
        <v>0.375</v>
      </c>
      <c r="J16" s="133">
        <f>IF(FN_MC!P14="","*",FN_MC!P14)</f>
        <v>4.1666666666666664E-2</v>
      </c>
      <c r="K16" s="142" t="str">
        <f>IF(FN_MC!AK14="","*",FN_MC!AK14)</f>
        <v>ZIQ</v>
      </c>
      <c r="L16" s="142" t="str">
        <f>IF(FN_MC!AM14="","*",FN_MC!AM14)</f>
        <v>ZIQ-ZPQ</v>
      </c>
      <c r="M16" s="142">
        <f>IF(FN_MC!AP14="","*",FN_MC!AP14)</f>
        <v>175</v>
      </c>
      <c r="N16" s="142" t="str">
        <f>IF(FN_MC!AM14="","*",FN_MC!AM14)</f>
        <v>ZIQ-ZPQ</v>
      </c>
      <c r="O16" s="175">
        <f>FN_MC!BH14</f>
        <v>1</v>
      </c>
      <c r="P16" s="91"/>
      <c r="Q16" s="146" t="str">
        <f>IF($A$2=1,IF(FN_MC!BJ14="","*",FN_MC!BJ14),IF(FN_MC!BK14="","*",FN_MC!BK14))</f>
        <v>*</v>
      </c>
    </row>
    <row r="17" spans="1:17" hidden="1">
      <c r="A17" s="98">
        <f>IF(FN_MC!B15="","*",FN_MC!B15)</f>
        <v>45992</v>
      </c>
      <c r="B17" s="99" t="str">
        <f>IF(FN_MC!X15="","*",FN_MC!X15)</f>
        <v>Oportunidade</v>
      </c>
      <c r="C17" s="100" t="str">
        <f>IF(FN_MC!S15="","*",FN_MC!S15)</f>
        <v>MALHA CENTRAL</v>
      </c>
      <c r="D17" s="100" t="str">
        <f>IF(FN_MC!T15="","*",FN_MC!T15)</f>
        <v>PRV-POV</v>
      </c>
      <c r="E17" s="100" t="str">
        <f>IF(FN_MC!D15="","*",FN_MC!D15)</f>
        <v>W94</v>
      </c>
      <c r="F17" s="100" t="str">
        <f>IF(FN_MC!H15="","*",FN_MC!H15)</f>
        <v>PSG</v>
      </c>
      <c r="G17" s="100" t="str">
        <f>IF(FN_MC!M15="","*",FN_MC!M15)</f>
        <v>POA-PAM</v>
      </c>
      <c r="H17" s="155">
        <f>IF(FN_MC!K15="","*",FN_MC!K15)</f>
        <v>1882</v>
      </c>
      <c r="I17" s="133">
        <f>IF(FN_MC!O15="","*",FN_MC!O15)</f>
        <v>0.41666666666666669</v>
      </c>
      <c r="J17" s="133">
        <f>IF(FN_MC!P15="","*",FN_MC!P15)</f>
        <v>4.1666666666666664E-2</v>
      </c>
      <c r="K17" s="142" t="str">
        <f>IF(FN_MC!AK15="","*",FN_MC!AK15)</f>
        <v>PSG</v>
      </c>
      <c r="L17" s="142" t="str">
        <f>IF(FN_MC!AM15="","*",FN_MC!AM15)</f>
        <v>POA-PAM</v>
      </c>
      <c r="M17" s="142">
        <f>IF(FN_MC!AP15="","*",FN_MC!AP15)</f>
        <v>1882</v>
      </c>
      <c r="N17" s="142" t="str">
        <f>IF(FN_MC!AM15="","*",FN_MC!AM15)</f>
        <v>POA-PAM</v>
      </c>
      <c r="O17" s="175">
        <f>FN_MC!BH15</f>
        <v>0</v>
      </c>
      <c r="P17" s="91"/>
      <c r="Q17" s="146" t="str">
        <f>IF($A$2=1,IF(FN_MC!BJ15="","*",FN_MC!BJ15),IF(FN_MC!BK15="","*",FN_MC!BK15))</f>
        <v xml:space="preserve">Maquina avariada 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45993</v>
      </c>
      <c r="B23" s="99" t="str">
        <f>IF(FN_MC!X21="","*",FN_MC!X21)</f>
        <v>*</v>
      </c>
      <c r="C23" s="100" t="str">
        <f>IF(FN_MC!S21="","*",FN_MC!S21)</f>
        <v>FERRONORTE</v>
      </c>
      <c r="D23" s="100" t="str">
        <f>IF(FN_MC!T21="","*",FN_MC!T21)</f>
        <v>TCS-TGR</v>
      </c>
      <c r="E23" s="100" t="str">
        <f>IF(FN_MC!D21="","*",FN_MC!D21)</f>
        <v>DILL (TF-519)</v>
      </c>
      <c r="F23" s="100" t="str">
        <f>IF(FN_MC!H21="","*",FN_MC!H21)</f>
        <v>440TVL</v>
      </c>
      <c r="G23" s="100" t="str">
        <f>IF(FN_MC!M21="","*",FN_MC!M21)</f>
        <v>TPC-TVL</v>
      </c>
      <c r="H23" s="155">
        <f>IF(FN_MC!K21="","*",FN_MC!K21)</f>
        <v>444.98</v>
      </c>
      <c r="I23" s="133">
        <f>IF(FN_MC!O21="","*",FN_MC!O21)</f>
        <v>0.375</v>
      </c>
      <c r="J23" s="133">
        <f>IF(FN_MC!P21="","*",FN_MC!P21)</f>
        <v>0.125</v>
      </c>
      <c r="K23" s="142" t="str">
        <f>IF(FN_MC!AK21="","*",FN_MC!AK21)</f>
        <v>440TVL</v>
      </c>
      <c r="L23" s="142" t="str">
        <f>IF(FN_MC!AM21="","*",FN_MC!AM21)</f>
        <v>TPC-TVL</v>
      </c>
      <c r="M23" s="142">
        <f>IF(FN_MC!AP21="","*",FN_MC!AP21)</f>
        <v>444.98</v>
      </c>
      <c r="N23" s="142" t="str">
        <f>IF(FN_MC!AM21="","*",FN_MC!AM21)</f>
        <v>TPC-TVL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45993</v>
      </c>
      <c r="B24" s="99" t="str">
        <f>IF(FN_MC!X22="","*",FN_MC!X22)</f>
        <v>Oportunidade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ELSON (TF-526)</v>
      </c>
      <c r="F24" s="100" t="str">
        <f>IF(FN_MC!H22="","*",FN_MC!H22)</f>
        <v>309TMR</v>
      </c>
      <c r="G24" s="100" t="str">
        <f>IF(FN_MC!M22="","*",FN_MC!M22)</f>
        <v>THE-TMR</v>
      </c>
      <c r="H24" s="155">
        <f>IF(FN_MC!K22="","*",FN_MC!K22)</f>
        <v>311.89999999999998</v>
      </c>
      <c r="I24" s="133">
        <f>IF(FN_MC!O22="","*",FN_MC!O22)</f>
        <v>0.375</v>
      </c>
      <c r="J24" s="133">
        <f>IF(FN_MC!P22="","*",FN_MC!P22)</f>
        <v>6.25E-2</v>
      </c>
      <c r="K24" s="142" t="str">
        <f>IF(FN_MC!AK22="","*",FN_MC!AK22)</f>
        <v>309TMR</v>
      </c>
      <c r="L24" s="142" t="str">
        <f>IF(FN_MC!AM22="","*",FN_MC!AM22)</f>
        <v>THE-TMR</v>
      </c>
      <c r="M24" s="142">
        <f>IF(FN_MC!AP22="","*",FN_MC!AP22)</f>
        <v>311.89999999999998</v>
      </c>
      <c r="N24" s="142" t="str">
        <f>IF(FN_MC!AM22="","*",FN_MC!AM22)</f>
        <v>THE-TMR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 t="str">
        <f>IF(FN_MC!B23="","*",FN_MC!B23)</f>
        <v>*</v>
      </c>
      <c r="B25" s="99" t="str">
        <f>IF(FN_MC!X23="","*",FN_MC!X23)</f>
        <v>*</v>
      </c>
      <c r="C25" s="100" t="str">
        <f>IF(FN_MC!S23="","*",FN_MC!S23)</f>
        <v>-</v>
      </c>
      <c r="D25" s="100" t="str">
        <f>IF(FN_MC!T23="","*",FN_MC!T23)</f>
        <v>-</v>
      </c>
      <c r="E25" s="100" t="str">
        <f>IF(FN_MC!D23="","*",FN_MC!D23)</f>
        <v>*</v>
      </c>
      <c r="F25" s="100" t="str">
        <f>IF(FN_MC!H23="","*",FN_MC!H23)</f>
        <v>*</v>
      </c>
      <c r="G25" s="100" t="str">
        <f>IF(FN_MC!M23="","*",FN_MC!M23)</f>
        <v>-</v>
      </c>
      <c r="H25" s="155" t="str">
        <f>IF(FN_MC!K23="","*",FN_MC!K23)</f>
        <v>*</v>
      </c>
      <c r="I25" s="133" t="str">
        <f>IF(FN_MC!O23="","*",FN_MC!O23)</f>
        <v>*</v>
      </c>
      <c r="J25" s="133" t="str">
        <f>IF(FN_MC!P23="","*",FN_MC!P23)</f>
        <v>*</v>
      </c>
      <c r="K25" s="142" t="str">
        <f>IF(FN_MC!AK23="","*",FN_MC!AK23)</f>
        <v>-</v>
      </c>
      <c r="L25" s="142" t="str">
        <f>IF(FN_MC!AM23="","*",FN_MC!AM23)</f>
        <v>-</v>
      </c>
      <c r="M25" s="142" t="str">
        <f>IF(FN_MC!AP23="","*",FN_MC!AP23)</f>
        <v>-</v>
      </c>
      <c r="N25" s="142" t="str">
        <f>IF(FN_MC!AM23="","*",FN_MC!AM23)</f>
        <v>-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 t="str">
        <f>IF(FN_MC!B27="","*",FN_MC!B27)</f>
        <v>*</v>
      </c>
      <c r="B29" s="99" t="str">
        <f>IF(FN_MC!X27="","*",FN_MC!X27)</f>
        <v>*</v>
      </c>
      <c r="C29" s="100" t="str">
        <f>IF(FN_MC!S27="","*",FN_MC!S27)</f>
        <v>-</v>
      </c>
      <c r="D29" s="100" t="str">
        <f>IF(FN_MC!T27="","*",FN_MC!T27)</f>
        <v>-</v>
      </c>
      <c r="E29" s="100" t="str">
        <f>IF(FN_MC!D27="","*",FN_MC!D27)</f>
        <v>*</v>
      </c>
      <c r="F29" s="100" t="str">
        <f>IF(FN_MC!H27="","*",FN_MC!H27)</f>
        <v>*</v>
      </c>
      <c r="G29" s="100" t="str">
        <f>IF(FN_MC!M27="","*",FN_MC!M27)</f>
        <v>-</v>
      </c>
      <c r="H29" s="155" t="str">
        <f>IF(FN_MC!K27="","*",FN_MC!K27)</f>
        <v>*</v>
      </c>
      <c r="I29" s="133" t="str">
        <f>IF(FN_MC!O27="","*",FN_MC!O27)</f>
        <v>*</v>
      </c>
      <c r="J29" s="133" t="str">
        <f>IF(FN_MC!P27="","*",FN_MC!P27)</f>
        <v>*</v>
      </c>
      <c r="K29" s="142" t="str">
        <f>IF(FN_MC!AK27="","*",FN_MC!AK27)</f>
        <v>-</v>
      </c>
      <c r="L29" s="142" t="str">
        <f>IF(FN_MC!AM27="","*",FN_MC!AM27)</f>
        <v>-</v>
      </c>
      <c r="M29" s="142" t="str">
        <f>IF(FN_MC!AP27="","*",FN_MC!AP27)</f>
        <v>-</v>
      </c>
      <c r="N29" s="142" t="str">
        <f>IF(FN_MC!AM27="","*",FN_MC!AM27)</f>
        <v>-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 t="str">
        <f>IF(FN_MC!B29="","*",FN_MC!B29)</f>
        <v>*</v>
      </c>
      <c r="B31" s="99" t="str">
        <f>IF(FN_MC!X29="","*",FN_MC!X29)</f>
        <v>*</v>
      </c>
      <c r="C31" s="100" t="str">
        <f>IF(FN_MC!S29="","*",FN_MC!S29)</f>
        <v>-</v>
      </c>
      <c r="D31" s="100" t="str">
        <f>IF(FN_MC!T29="","*",FN_MC!T29)</f>
        <v>-</v>
      </c>
      <c r="E31" s="100" t="str">
        <f>IF(FN_MC!D29="","*",FN_MC!D29)</f>
        <v>*</v>
      </c>
      <c r="F31" s="100" t="str">
        <f>IF(FN_MC!H29="","*",FN_MC!H29)</f>
        <v>*</v>
      </c>
      <c r="G31" s="100" t="str">
        <f>IF(FN_MC!M29="","*",FN_MC!M29)</f>
        <v>-</v>
      </c>
      <c r="H31" s="155" t="str">
        <f>IF(FN_MC!K29="","*",FN_MC!K29)</f>
        <v>*</v>
      </c>
      <c r="I31" s="133" t="str">
        <f>IF(FN_MC!O29="","*",FN_MC!O29)</f>
        <v>*</v>
      </c>
      <c r="J31" s="133" t="str">
        <f>IF(FN_MC!P29="","*",FN_MC!P29)</f>
        <v>*</v>
      </c>
      <c r="K31" s="142" t="str">
        <f>IF(FN_MC!AK29="","*",FN_MC!AK29)</f>
        <v>-</v>
      </c>
      <c r="L31" s="142" t="str">
        <f>IF(FN_MC!AM29="","*",FN_MC!AM29)</f>
        <v>-</v>
      </c>
      <c r="M31" s="142" t="str">
        <f>IF(FN_MC!AP29="","*",FN_MC!AP29)</f>
        <v>-</v>
      </c>
      <c r="N31" s="142" t="str">
        <f>IF(FN_MC!AM29="","*",FN_MC!AM29)</f>
        <v>-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*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*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*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*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*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*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*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1255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9"/>
      <c r="B1" s="360"/>
      <c r="C1" s="361"/>
      <c r="L1" s="102"/>
      <c r="M1" s="125"/>
      <c r="N1" s="295"/>
      <c r="O1" s="295"/>
      <c r="P1" s="171"/>
      <c r="Q1" s="362" t="s">
        <v>1211</v>
      </c>
      <c r="R1" s="363"/>
      <c r="U1" s="103"/>
      <c r="V1" s="364" t="s">
        <v>1256</v>
      </c>
      <c r="W1" s="364"/>
      <c r="X1" s="364"/>
      <c r="Y1" s="105"/>
    </row>
    <row r="2" spans="1:25" s="101" customFormat="1" ht="11.25" customHeight="1">
      <c r="A2" s="106" t="s">
        <v>1257</v>
      </c>
      <c r="B2" s="106" t="s">
        <v>1252</v>
      </c>
      <c r="C2" s="106" t="s">
        <v>605</v>
      </c>
      <c r="D2" s="107" t="s">
        <v>1163</v>
      </c>
      <c r="E2" s="107" t="s">
        <v>1164</v>
      </c>
      <c r="F2" s="107" t="s">
        <v>1251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1258</v>
      </c>
      <c r="U2" s="109" t="s">
        <v>1166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>
      <c r="A4" s="110" t="str">
        <f>IF(FN_MC!Y6="","*",FN_MC!Y6)</f>
        <v>*</v>
      </c>
      <c r="B4" s="110" t="str">
        <f>IF(FN_MC!X6="","*",FN_MC!X6)</f>
        <v>Oportunidade</v>
      </c>
      <c r="C4" s="110" t="str">
        <f>IF(FN_MC!Z6="","*",FN_MC!Z6)</f>
        <v>*</v>
      </c>
      <c r="D4" s="111" t="str">
        <f>IF(FN_MC!S6="","*",FN_MC!S6)</f>
        <v>FERRONORTE</v>
      </c>
      <c r="E4" s="111" t="str">
        <f>IF(FN_MC!T6="","*",FN_MC!T6)</f>
        <v>TGR-TRO</v>
      </c>
      <c r="F4" s="111">
        <f>IF(FN_MC!B6="","*",FN_MC!B6)</f>
        <v>45992</v>
      </c>
      <c r="G4" s="111" t="str">
        <f>IF(FN_MC!D6="","*",FN_MC!D6)</f>
        <v>W70</v>
      </c>
      <c r="H4" s="111" t="str">
        <f>IF(FN_MC!F6="","*",FN_MC!F6)</f>
        <v>PDM - PEDRA - DESCARGA</v>
      </c>
      <c r="I4" s="111" t="str">
        <f>IF(FN_MC!H6="","*",FN_MC!H6)</f>
        <v>TGR2</v>
      </c>
      <c r="J4" s="111" t="str">
        <f>IF(FN_MC!I6="","*",FN_MC!I6)</f>
        <v>TGR</v>
      </c>
      <c r="K4" s="111" t="str">
        <f>IF(FN_MC!M6="","*",FN_MC!M6)</f>
        <v>TGR-TBE</v>
      </c>
      <c r="L4" s="111" t="str">
        <f>IF(FN_MC!N6="","*",FN_MC!N6)</f>
        <v>TGR512</v>
      </c>
      <c r="M4" s="112">
        <f>IF(FN_MC!J6="","*",FN_MC!J6)</f>
        <v>98</v>
      </c>
      <c r="N4" s="297">
        <f>IF(FN_MC!K6="","*",FN_MC!K6)</f>
        <v>506</v>
      </c>
      <c r="O4" s="297">
        <f>IF(FN_MC!L6="","*",FN_MC!L6)</f>
        <v>507</v>
      </c>
      <c r="P4" s="112"/>
      <c r="Q4" s="129">
        <f>IF(FN_MC!O6="","*",FN_MC!O6)</f>
        <v>0.375</v>
      </c>
      <c r="R4" s="129">
        <f>IF(FN_MC!P6="","*",FN_MC!P6)</f>
        <v>4.1666666666666664E-2</v>
      </c>
      <c r="S4" s="111" t="str">
        <f>IF(FN_MC!Q6="","*",CONCATENATE(FN_MC!Q6," ",FN_MC!R6))</f>
        <v>1 VAGÕES</v>
      </c>
      <c r="T4" s="111" t="str">
        <f>IF(FN_MC!V6="","*",FN_MC!V6)</f>
        <v>CArlos</v>
      </c>
      <c r="U4" s="111" t="str">
        <f>IF(FN_MC!W6="","*",FN_MC!W6)</f>
        <v xml:space="preserve">Descarga de pedra 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>
      <c r="A5" s="110" t="str">
        <f>IF(FN_MC!Y7="","*",FN_MC!Y7)</f>
        <v>*</v>
      </c>
      <c r="B5" s="110" t="str">
        <f>IF(FN_MC!X7="","*",FN_MC!X7)</f>
        <v>Oportunidade</v>
      </c>
      <c r="C5" s="110" t="str">
        <f>IF(FN_MC!Z7="","*",FN_MC!Z7)</f>
        <v>*</v>
      </c>
      <c r="D5" s="111" t="str">
        <f>IF(FN_MC!S7="","*",FN_MC!S7)</f>
        <v>FERRONORTE</v>
      </c>
      <c r="E5" s="111" t="str">
        <f>IF(FN_MC!T7="","*",FN_MC!T7)</f>
        <v>TGR-TRO</v>
      </c>
      <c r="F5" s="111">
        <f>IF(FN_MC!B7="","*",FN_MC!B7)</f>
        <v>45992</v>
      </c>
      <c r="G5" s="111" t="str">
        <f>IF(FN_MC!D7="","*",FN_MC!D7)</f>
        <v>BRUNO (TF-525)</v>
      </c>
      <c r="H5" s="111" t="str">
        <f>IF(FN_MC!F7="","*",FN_MC!F7)</f>
        <v>PDM - SOLDA</v>
      </c>
      <c r="I5" s="111" t="str">
        <f>IF(FN_MC!H7="","*",FN_MC!H7)</f>
        <v>TBE539</v>
      </c>
      <c r="J5" s="111" t="str">
        <f>IF(FN_MC!I7="","*",FN_MC!I7)</f>
        <v>-</v>
      </c>
      <c r="K5" s="111" t="str">
        <f>IF(FN_MC!M7="","*",FN_MC!M7)</f>
        <v>TBE-TRM</v>
      </c>
      <c r="L5" s="111" t="str">
        <f>IF(FN_MC!N7="","*",FN_MC!N7)</f>
        <v>TBE539</v>
      </c>
      <c r="M5" s="112">
        <f>IF(FN_MC!J7="","*",FN_MC!J7)</f>
        <v>98</v>
      </c>
      <c r="N5" s="297">
        <f>IF(FN_MC!K7="","*",FN_MC!K7)</f>
        <v>538.24</v>
      </c>
      <c r="O5" s="297" t="str">
        <f>IF(FN_MC!L7="","*",FN_MC!L7)</f>
        <v>-</v>
      </c>
      <c r="P5" s="112"/>
      <c r="Q5" s="129">
        <f>IF(FN_MC!O7="","*",FN_MC!O7)</f>
        <v>0.375</v>
      </c>
      <c r="R5" s="129">
        <f>IF(FN_MC!P7="","*",FN_MC!P7)</f>
        <v>0.10416666666666667</v>
      </c>
      <c r="S5" s="111" t="str">
        <f>IF(FN_MC!Q7="","*",CONCATENATE(FN_MC!Q7," ",FN_MC!R7))</f>
        <v>2 Nº DE SOLDA</v>
      </c>
      <c r="T5" s="111" t="str">
        <f>IF(FN_MC!V7="","*",FN_MC!V7)</f>
        <v>Bruno</v>
      </c>
      <c r="U5" s="111" t="str">
        <f>IF(FN_MC!W7="","*",FN_MC!W7)</f>
        <v xml:space="preserve"> Substituição de trilho + execução duas soldas (Obs. Local com restrição de 40km/h TACO)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>
      <c r="A6" s="110" t="str">
        <f>IF(FN_MC!Y8="","*",FN_MC!Y8)</f>
        <v>*</v>
      </c>
      <c r="B6" s="110" t="str">
        <f>IF(FN_MC!X8="","*",FN_MC!X8)</f>
        <v>Oportunidade</v>
      </c>
      <c r="C6" s="110" t="str">
        <f>IF(FN_MC!Z8="","*",FN_MC!Z8)</f>
        <v>*</v>
      </c>
      <c r="D6" s="111" t="str">
        <f>IF(FN_MC!S8="","*",FN_MC!S8)</f>
        <v>FERRONORTE</v>
      </c>
      <c r="E6" s="111" t="str">
        <f>IF(FN_MC!T8="","*",FN_MC!T8)</f>
        <v>TCS-TGR</v>
      </c>
      <c r="F6" s="111">
        <f>IF(FN_MC!B8="","*",FN_MC!B8)</f>
        <v>45992</v>
      </c>
      <c r="G6" s="111" t="str">
        <f>IF(FN_MC!D8="","*",FN_MC!D8)</f>
        <v>ELSON (TF-526)</v>
      </c>
      <c r="H6" s="111" t="str">
        <f>IF(FN_MC!F8="","*",FN_MC!F8)</f>
        <v>PDM - SOLDA</v>
      </c>
      <c r="I6" s="111" t="str">
        <f>IF(FN_MC!H8="","*",FN_MC!H8)</f>
        <v>326TLA</v>
      </c>
      <c r="J6" s="111" t="str">
        <f>IF(FN_MC!I8="","*",FN_MC!I8)</f>
        <v>-</v>
      </c>
      <c r="K6" s="111" t="str">
        <f>IF(FN_MC!M8="","*",FN_MC!M8)</f>
        <v>TMR-TLA</v>
      </c>
      <c r="L6" s="111" t="str">
        <f>IF(FN_MC!N8="","*",FN_MC!N8)</f>
        <v>326TLA</v>
      </c>
      <c r="M6" s="112">
        <f>IF(FN_MC!J8="","*",FN_MC!J8)</f>
        <v>74</v>
      </c>
      <c r="N6" s="297">
        <f>IF(FN_MC!K8="","*",FN_MC!K8)</f>
        <v>334.1</v>
      </c>
      <c r="O6" s="297" t="str">
        <f>IF(FN_MC!L8="","*",FN_MC!L8)</f>
        <v>-</v>
      </c>
      <c r="P6" s="112"/>
      <c r="Q6" s="129">
        <f>IF(FN_MC!O8="","*",FN_MC!O8)</f>
        <v>0.375</v>
      </c>
      <c r="R6" s="129">
        <f>IF(FN_MC!P8="","*",FN_MC!P8)</f>
        <v>6.25E-2</v>
      </c>
      <c r="S6" s="111" t="str">
        <f>IF(FN_MC!Q8="","*",CONCATENATE(FN_MC!Q8," ",FN_MC!R8))</f>
        <v>2 Nº DE SOLDA</v>
      </c>
      <c r="T6" s="111" t="str">
        <f>IF(FN_MC!V8="","*",FN_MC!V8)</f>
        <v>elton</v>
      </c>
      <c r="U6" s="111" t="str">
        <f>IF(FN_MC!W8="","*",FN_MC!W8)</f>
        <v xml:space="preserve">Execução de solda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>
      <c r="A7" s="110" t="str">
        <f>IF(FN_MC!Y9="","*",FN_MC!Y9)</f>
        <v>*</v>
      </c>
      <c r="B7" s="110" t="str">
        <f>IF(FN_MC!X9="","*",FN_MC!X9)</f>
        <v>Contrato</v>
      </c>
      <c r="C7" s="110" t="str">
        <f>IF(FN_MC!Z9="","*",FN_MC!Z9)</f>
        <v>*</v>
      </c>
      <c r="D7" s="111" t="str">
        <f>IF(FN_MC!S9="","*",FN_MC!S9)</f>
        <v>FERRONORTE</v>
      </c>
      <c r="E7" s="111" t="str">
        <f>IF(FN_MC!T9="","*",FN_MC!T9)</f>
        <v>TMI-TCS</v>
      </c>
      <c r="F7" s="111">
        <f>IF(FN_MC!B9="","*",FN_MC!B9)</f>
        <v>45992</v>
      </c>
      <c r="G7" s="111" t="str">
        <f>IF(FN_MC!D9="","*",FN_MC!D9)</f>
        <v>A60</v>
      </c>
      <c r="H7" s="111" t="str">
        <f>IF(FN_MC!F9="","*",FN_MC!F9)</f>
        <v>DETECÇÃO - RONDA 7 DIAS</v>
      </c>
      <c r="I7" s="111" t="str">
        <f>IF(FN_MC!H9="","*",FN_MC!H9)</f>
        <v>TCS2</v>
      </c>
      <c r="J7" s="111" t="str">
        <f>IF(FN_MC!I9="","*",FN_MC!I9)</f>
        <v>TIN</v>
      </c>
      <c r="K7" s="111" t="str">
        <f>IF(FN_MC!M9="","*",FN_MC!M9)</f>
        <v>TCS-TIN</v>
      </c>
      <c r="L7" s="111" t="str">
        <f>IF(FN_MC!N9="","*",FN_MC!N9)</f>
        <v>TCSTIN</v>
      </c>
      <c r="M7" s="112">
        <f>IF(FN_MC!J9="","*",FN_MC!J9)</f>
        <v>74</v>
      </c>
      <c r="N7" s="297">
        <f>IF(FN_MC!K9="","*",FN_MC!K9)</f>
        <v>290</v>
      </c>
      <c r="O7" s="297" t="str">
        <f>IF(FN_MC!L9="","*",FN_MC!L9)</f>
        <v>-</v>
      </c>
      <c r="P7" s="112"/>
      <c r="Q7" s="129">
        <f>IF(FN_MC!O9="","*",FN_MC!O9)</f>
        <v>0.33333333333333331</v>
      </c>
      <c r="R7" s="129">
        <f>IF(FN_MC!P9="","*",FN_MC!P9)</f>
        <v>4.1666666666666664E-2</v>
      </c>
      <c r="S7" s="111" t="str">
        <f>IF(FN_MC!Q9="","*",CONCATENATE(FN_MC!Q9," ",FN_MC!R9))</f>
        <v>180 KM</v>
      </c>
      <c r="T7" s="111" t="str">
        <f>IF(FN_MC!V9="","*",FN_MC!V9)</f>
        <v>Miguel</v>
      </c>
      <c r="U7" s="111" t="str">
        <f>IF(FN_MC!W9="","*",FN_MC!W9)</f>
        <v>Inspeção R7D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>
      <c r="A8" s="110" t="str">
        <f>IF(FN_MC!Y10="","*",FN_MC!Y10)</f>
        <v>*</v>
      </c>
      <c r="B8" s="110" t="str">
        <f>IF(FN_MC!X10="","*",FN_MC!X10)</f>
        <v>Oportunidade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TMI-TCS</v>
      </c>
      <c r="F8" s="111">
        <f>IF(FN_MC!B10="","*",FN_MC!B10)</f>
        <v>45992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TID2</v>
      </c>
      <c r="J8" s="111" t="str">
        <f>IF(FN_MC!I10="","*",FN_MC!I10)</f>
        <v>TID2</v>
      </c>
      <c r="K8" s="111" t="str">
        <f>IF(FN_MC!M10="","*",FN_MC!M10)</f>
        <v>TID-TVI</v>
      </c>
      <c r="L8" s="111" t="str">
        <f>IF(FN_MC!N10="","*",FN_MC!N10)</f>
        <v>TID201</v>
      </c>
      <c r="M8" s="112">
        <f>IF(FN_MC!J10="","*",FN_MC!J10)</f>
        <v>74</v>
      </c>
      <c r="N8" s="297">
        <f>IF(FN_MC!K10="","*",FN_MC!K10)</f>
        <v>200</v>
      </c>
      <c r="O8" s="297">
        <f>IF(FN_MC!L10="","*",FN_MC!L10)</f>
        <v>194</v>
      </c>
      <c r="P8" s="112"/>
      <c r="Q8" s="129">
        <f>IF(FN_MC!O10="","*",FN_MC!O10)</f>
        <v>0.39583333333333331</v>
      </c>
      <c r="R8" s="129">
        <f>IF(FN_MC!P10="","*",FN_MC!P10)</f>
        <v>6.25E-2</v>
      </c>
      <c r="S8" s="111" t="str">
        <f>IF(FN_MC!Q10="","*",CONCATENATE(FN_MC!Q10," ",FN_MC!R10))</f>
        <v>840 M</v>
      </c>
      <c r="T8" s="111" t="str">
        <f>IF(FN_MC!V10="","*",FN_MC!V10)</f>
        <v>Saulo</v>
      </c>
      <c r="U8" s="111" t="str">
        <f>IF(FN_MC!W10="","*",FN_MC!W10)</f>
        <v>Socaria mecanizada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>
      <c r="A9" s="110" t="str">
        <f>IF(FN_MC!Y11="","*",FN_MC!Y11)</f>
        <v>*</v>
      </c>
      <c r="B9" s="110" t="str">
        <f>IF(FN_MC!X11="","*",FN_MC!X11)</f>
        <v>Oportunidade</v>
      </c>
      <c r="C9" s="110" t="str">
        <f>IF(FN_MC!Z11="","*",FN_MC!Z11)</f>
        <v>*</v>
      </c>
      <c r="D9" s="111" t="str">
        <f>IF(FN_MC!S11="","*",FN_MC!S11)</f>
        <v>FERRONORTE</v>
      </c>
      <c r="E9" s="111" t="str">
        <f>IF(FN_MC!T11="","*",FN_MC!T11)</f>
        <v>TMI-TCS</v>
      </c>
      <c r="F9" s="111">
        <f>IF(FN_MC!B11="","*",FN_MC!B11)</f>
        <v>45992</v>
      </c>
      <c r="G9" s="111" t="str">
        <f>IF(FN_MC!D11="","*",FN_MC!D11)</f>
        <v>FRANCISCO (TF-670)</v>
      </c>
      <c r="H9" s="111" t="str">
        <f>IF(FN_MC!F11="","*",FN_MC!F11)</f>
        <v>PDM - SOLDA</v>
      </c>
      <c r="I9" s="111" t="str">
        <f>IF(FN_MC!H11="","*",FN_MC!H11)</f>
        <v>TQIK73</v>
      </c>
      <c r="J9" s="111" t="str">
        <f>IF(FN_MC!I11="","*",FN_MC!I11)</f>
        <v>-</v>
      </c>
      <c r="K9" s="111" t="str">
        <f>IF(FN_MC!M11="","*",FN_MC!M11)</f>
        <v>TQI-TSP</v>
      </c>
      <c r="L9" s="111" t="str">
        <f>IF(FN_MC!N11="","*",FN_MC!N11)</f>
        <v>TQIK73</v>
      </c>
      <c r="M9" s="112">
        <f>IF(FN_MC!J11="","*",FN_MC!J11)</f>
        <v>74</v>
      </c>
      <c r="N9" s="297">
        <f>IF(FN_MC!K11="","*",FN_MC!K11)</f>
        <v>64.563999999999993</v>
      </c>
      <c r="O9" s="297">
        <f>IF(FN_MC!L11="","*",FN_MC!L11)</f>
        <v>63.7</v>
      </c>
      <c r="P9" s="112"/>
      <c r="Q9" s="129">
        <f>IF(FN_MC!O11="","*",FN_MC!O11)</f>
        <v>0.375</v>
      </c>
      <c r="R9" s="129">
        <f>IF(FN_MC!P11="","*",FN_MC!P11)</f>
        <v>6.25E-2</v>
      </c>
      <c r="S9" s="111" t="str">
        <f>IF(FN_MC!Q11="","*",CONCATENATE(FN_MC!Q11," ",FN_MC!R11))</f>
        <v>2 Nº DE SOLDA</v>
      </c>
      <c r="T9" s="111" t="str">
        <f>IF(FN_MC!V11="","*",FN_MC!V11)</f>
        <v>Elson</v>
      </c>
      <c r="U9" s="111" t="str">
        <f>IF(FN_MC!W11="","*",FN_MC!W11)</f>
        <v xml:space="preserve">Execução de solda 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>
      <c r="A10" s="110" t="str">
        <f>IF(FN_MC!Y12="","*",FN_MC!Y12)</f>
        <v>*</v>
      </c>
      <c r="B10" s="110" t="str">
        <f>IF(FN_MC!X12="","*",FN_MC!X12)</f>
        <v>Oportunidade</v>
      </c>
      <c r="C10" s="110" t="str">
        <f>IF(FN_MC!Z12="","*",FN_MC!Z12)</f>
        <v>*</v>
      </c>
      <c r="D10" s="111" t="str">
        <f>IF(FN_MC!S12="","*",FN_MC!S12)</f>
        <v>FERRONORTE</v>
      </c>
      <c r="E10" s="111" t="str">
        <f>IF(FN_MC!T12="","*",FN_MC!T12)</f>
        <v>TMI-TCS</v>
      </c>
      <c r="F10" s="111">
        <f>IF(FN_MC!B12="","*",FN_MC!B12)</f>
        <v>45992</v>
      </c>
      <c r="G10" s="111" t="str">
        <f>IF(FN_MC!D12="","*",FN_MC!D12)</f>
        <v>ANISIO (TF-514)</v>
      </c>
      <c r="H10" s="111" t="str">
        <f>IF(FN_MC!F12="","*",FN_MC!F12)</f>
        <v>PDM - SUBSTITUIÇÃO - TRILHO</v>
      </c>
      <c r="I10" s="111" t="str">
        <f>IF(FN_MC!H12="","*",FN_MC!H12)</f>
        <v>-</v>
      </c>
      <c r="J10" s="111" t="str">
        <f>IF(FN_MC!I12="","*",FN_MC!I12)</f>
        <v>-</v>
      </c>
      <c r="K10" s="111" t="str">
        <f>IF(FN_MC!M12="","*",FN_MC!M12)</f>
        <v>TQI-TSP</v>
      </c>
      <c r="L10" s="111" t="str">
        <f>IF(FN_MC!N12="","*",FN_MC!N12)</f>
        <v>TQIK73</v>
      </c>
      <c r="M10" s="112">
        <f>IF(FN_MC!J12="","*",FN_MC!J12)</f>
        <v>74</v>
      </c>
      <c r="N10" s="297">
        <f>IF(FN_MC!K12="","*",FN_MC!K12)</f>
        <v>64.563999999999993</v>
      </c>
      <c r="O10" s="297">
        <f>IF(FN_MC!L12="","*",FN_MC!L12)</f>
        <v>63.7</v>
      </c>
      <c r="P10" s="112"/>
      <c r="Q10" s="129">
        <f>IF(FN_MC!O12="","*",FN_MC!O12)</f>
        <v>0.375</v>
      </c>
      <c r="R10" s="129">
        <f>IF(FN_MC!P12="","*",FN_MC!P12)</f>
        <v>6.25E-2</v>
      </c>
      <c r="S10" s="111" t="str">
        <f>IF(FN_MC!Q12="","*",CONCATENATE(FN_MC!Q12," ",FN_MC!R12))</f>
        <v>312 M</v>
      </c>
      <c r="T10" s="111" t="str">
        <f>IF(FN_MC!V12="","*",FN_MC!V12)</f>
        <v>Anisio</v>
      </c>
      <c r="U10" s="111" t="str">
        <f>IF(FN_MC!W12="","*",FN_MC!W12)</f>
        <v>PDM - Substituição de trilho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>
      <c r="A11" s="110" t="str">
        <f>IF(FN_MC!Y13="","*",FN_MC!Y13)</f>
        <v>*</v>
      </c>
      <c r="B11" s="110" t="str">
        <f>IF(FN_MC!X13="","*",FN_MC!X13)</f>
        <v>Oportunidade</v>
      </c>
      <c r="C11" s="110" t="str">
        <f>IF(FN_MC!Z13="","*",FN_MC!Z13)</f>
        <v>*</v>
      </c>
      <c r="D11" s="111" t="str">
        <f>IF(FN_MC!S13="","*",FN_MC!S13)</f>
        <v>MALHA CENTRAL</v>
      </c>
      <c r="E11" s="111" t="str">
        <f>IF(FN_MC!T13="","*",FN_MC!T13)</f>
        <v>RAMAL</v>
      </c>
      <c r="F11" s="111">
        <f>IF(FN_MC!B13="","*",FN_MC!B13)</f>
        <v>45992</v>
      </c>
      <c r="G11" s="111" t="str">
        <f>IF(FN_MC!D13="","*",FN_MC!D13)</f>
        <v>V42</v>
      </c>
      <c r="H11" s="111" t="str">
        <f>IF(FN_MC!F13="","*",FN_MC!F13)</f>
        <v>MODERNIZAÇÃO - SOCADORA</v>
      </c>
      <c r="I11" s="111" t="str">
        <f>IF(FN_MC!H13="","*",FN_MC!H13)</f>
        <v>ZGT1</v>
      </c>
      <c r="J11" s="111" t="str">
        <f>IF(FN_MC!I13="","*",FN_MC!I13)</f>
        <v>ZGT1</v>
      </c>
      <c r="K11" s="111" t="str">
        <f>IF(FN_MC!M13="","*",FN_MC!M13)</f>
        <v>ZRI-ZGT</v>
      </c>
      <c r="L11" s="111" t="str">
        <f>IF(FN_MC!N13="","*",FN_MC!N13)</f>
        <v>ZRIZGT</v>
      </c>
      <c r="M11" s="112">
        <f>IF(FN_MC!J13="","*",FN_MC!J13)</f>
        <v>72</v>
      </c>
      <c r="N11" s="297">
        <f>IF(FN_MC!K13="","*",FN_MC!K13)</f>
        <v>294</v>
      </c>
      <c r="O11" s="297">
        <f>IF(FN_MC!L13="","*",FN_MC!L13)</f>
        <v>291</v>
      </c>
      <c r="P11" s="112"/>
      <c r="Q11" s="129">
        <f>IF(FN_MC!O13="","*",FN_MC!O13)</f>
        <v>0.27083333333333331</v>
      </c>
      <c r="R11" s="129">
        <f>IF(FN_MC!P13="","*",FN_MC!P13)</f>
        <v>8.3333333333333329E-2</v>
      </c>
      <c r="S11" s="111" t="str">
        <f>IF(FN_MC!Q13="","*",CONCATENATE(FN_MC!Q13," ",FN_MC!R13))</f>
        <v>300 M</v>
      </c>
      <c r="T11" s="111" t="str">
        <f>IF(FN_MC!V13="","*",FN_MC!V13)</f>
        <v>Augusto</v>
      </c>
      <c r="U11" s="111" t="str">
        <f>IF(FN_MC!W13="","*",FN_MC!W13)</f>
        <v>Socaria mecanizada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>
      <c r="A12" s="110" t="str">
        <f>IF(FN_MC!Y14="","*",FN_MC!Y14)</f>
        <v>*</v>
      </c>
      <c r="B12" s="110" t="str">
        <f>IF(FN_MC!X14="","*",FN_MC!X14)</f>
        <v>Oportunidade</v>
      </c>
      <c r="C12" s="110" t="str">
        <f>IF(FN_MC!Z14="","*",FN_MC!Z14)</f>
        <v>*</v>
      </c>
      <c r="D12" s="111" t="str">
        <f>IF(FN_MC!S14="","*",FN_MC!S14)</f>
        <v>MALHA CENTRAL</v>
      </c>
      <c r="E12" s="111" t="str">
        <f>IF(FN_MC!T14="","*",FN_MC!T14)</f>
        <v>RAMAL</v>
      </c>
      <c r="F12" s="111">
        <f>IF(FN_MC!B14="","*",FN_MC!B14)</f>
        <v>45992</v>
      </c>
      <c r="G12" s="111" t="str">
        <f>IF(FN_MC!D14="","*",FN_MC!D14)</f>
        <v>V80</v>
      </c>
      <c r="H12" s="111" t="str">
        <f>IF(FN_MC!F14="","*",FN_MC!F14)</f>
        <v>INSPEÇÃO RIV</v>
      </c>
      <c r="I12" s="111" t="str">
        <f>IF(FN_MC!H14="","*",FN_MC!H14)</f>
        <v>ZIQ</v>
      </c>
      <c r="J12" s="111" t="str">
        <f>IF(FN_MC!I14="","*",FN_MC!I14)</f>
        <v>ZPD</v>
      </c>
      <c r="K12" s="111" t="str">
        <f>IF(FN_MC!M14="","*",FN_MC!M14)</f>
        <v>ZIQ-ZPQ</v>
      </c>
      <c r="L12" s="111" t="str">
        <f>IF(FN_MC!N14="","*",FN_MC!N14)</f>
        <v>ZIQZPD</v>
      </c>
      <c r="M12" s="112">
        <f>IF(FN_MC!J14="","*",FN_MC!J14)</f>
        <v>78</v>
      </c>
      <c r="N12" s="297">
        <f>IF(FN_MC!K14="","*",FN_MC!K14)</f>
        <v>175</v>
      </c>
      <c r="O12" s="297">
        <f>IF(FN_MC!L14="","*",FN_MC!L14)</f>
        <v>302</v>
      </c>
      <c r="P12" s="112"/>
      <c r="Q12" s="129">
        <f>IF(FN_MC!O14="","*",FN_MC!O14)</f>
        <v>0.375</v>
      </c>
      <c r="R12" s="129">
        <f>IF(FN_MC!P14="","*",FN_MC!P14)</f>
        <v>4.1666666666666664E-2</v>
      </c>
      <c r="S12" s="111" t="str">
        <f>IF(FN_MC!Q14="","*",CONCATENATE(FN_MC!Q14," ",FN_MC!R14))</f>
        <v>127 BINÁRIO</v>
      </c>
      <c r="T12" s="111" t="str">
        <f>IF(FN_MC!V14="","*",FN_MC!V14)</f>
        <v>Fernanda</v>
      </c>
      <c r="U12" s="111" t="str">
        <f>IF(FN_MC!W14="","*",FN_MC!W14)</f>
        <v>Inspeção RIV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>
      <c r="A13" s="110" t="str">
        <f>IF(FN_MC!Y15="","*",FN_MC!Y15)</f>
        <v>*</v>
      </c>
      <c r="B13" s="110" t="str">
        <f>IF(FN_MC!X15="","*",FN_MC!X15)</f>
        <v>Oportunidade</v>
      </c>
      <c r="C13" s="110" t="str">
        <f>IF(FN_MC!Z15="","*",FN_MC!Z15)</f>
        <v>*</v>
      </c>
      <c r="D13" s="111" t="str">
        <f>IF(FN_MC!S15="","*",FN_MC!S15)</f>
        <v>MALHA CENTRAL</v>
      </c>
      <c r="E13" s="111" t="str">
        <f>IF(FN_MC!T15="","*",FN_MC!T15)</f>
        <v>PRV-POV</v>
      </c>
      <c r="F13" s="111">
        <f>IF(FN_MC!B15="","*",FN_MC!B15)</f>
        <v>45992</v>
      </c>
      <c r="G13" s="111" t="str">
        <f>IF(FN_MC!D15="","*",FN_MC!D15)</f>
        <v>W94</v>
      </c>
      <c r="H13" s="111" t="str">
        <f>IF(FN_MC!F15="","*",FN_MC!F15)</f>
        <v>OUTRAS ATIVIDADES</v>
      </c>
      <c r="I13" s="111" t="str">
        <f>IF(FN_MC!H15="","*",FN_MC!H15)</f>
        <v>PSG</v>
      </c>
      <c r="J13" s="111" t="str">
        <f>IF(FN_MC!I15="","*",FN_MC!I15)</f>
        <v>PPR</v>
      </c>
      <c r="K13" s="111" t="str">
        <f>IF(FN_MC!M15="","*",FN_MC!M15)</f>
        <v>POA-PAM</v>
      </c>
      <c r="L13" s="111" t="str">
        <f>IF(FN_MC!N15="","*",FN_MC!N15)</f>
        <v>POAPAM</v>
      </c>
      <c r="M13" s="112">
        <f>IF(FN_MC!J15="","*",FN_MC!J15)</f>
        <v>103</v>
      </c>
      <c r="N13" s="297">
        <f>IF(FN_MC!K15="","*",FN_MC!K15)</f>
        <v>1882</v>
      </c>
      <c r="O13" s="297" t="str">
        <f>IF(FN_MC!L15="","*",FN_MC!L15)</f>
        <v>-</v>
      </c>
      <c r="P13" s="112"/>
      <c r="Q13" s="129">
        <f>IF(FN_MC!O15="","*",FN_MC!O15)</f>
        <v>0.41666666666666669</v>
      </c>
      <c r="R13" s="129">
        <f>IF(FN_MC!P15="","*",FN_MC!P15)</f>
        <v>4.1666666666666664E-2</v>
      </c>
      <c r="S13" s="111" t="str">
        <f>IF(FN_MC!Q15="","*",CONCATENATE(FN_MC!Q15," ",FN_MC!R15))</f>
        <v>1 BINÁRIO</v>
      </c>
      <c r="T13" s="111" t="str">
        <f>IF(FN_MC!V15="","*",FN_MC!V15)</f>
        <v>Lucas</v>
      </c>
      <c r="U13" s="111" t="str">
        <f>IF(FN_MC!W15="","*",FN_MC!W15)</f>
        <v>descarga trilhos e dormentes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*</v>
      </c>
      <c r="B19" s="110" t="str">
        <f>IF(FN_MC!X21="","*",FN_MC!X21)</f>
        <v>*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TCS-TGR</v>
      </c>
      <c r="F19" s="111">
        <f>IF(FN_MC!B21="","*",FN_MC!B21)</f>
        <v>45993</v>
      </c>
      <c r="G19" s="111" t="str">
        <f>IF(FN_MC!D21="","*",FN_MC!D21)</f>
        <v>DILL (TF-519)</v>
      </c>
      <c r="H19" s="111" t="str">
        <f>IF(FN_MC!F21="","*",FN_MC!F21)</f>
        <v>PDM - SUBSTITUIÇÃO - TRILHO</v>
      </c>
      <c r="I19" s="111" t="str">
        <f>IF(FN_MC!H21="","*",FN_MC!H21)</f>
        <v>440TVL</v>
      </c>
      <c r="J19" s="111" t="str">
        <f>IF(FN_MC!I21="","*",FN_MC!I21)</f>
        <v>-</v>
      </c>
      <c r="K19" s="111" t="str">
        <f>IF(FN_MC!M21="","*",FN_MC!M21)</f>
        <v>TPC-TVL</v>
      </c>
      <c r="L19" s="111" t="str">
        <f>IF(FN_MC!N21="","*",FN_MC!N21)</f>
        <v>440TVL</v>
      </c>
      <c r="M19" s="112">
        <f>IF(FN_MC!J21="","*",FN_MC!J21)</f>
        <v>74</v>
      </c>
      <c r="N19" s="297">
        <f>IF(FN_MC!K21="","*",FN_MC!K21)</f>
        <v>444.98</v>
      </c>
      <c r="O19" s="297">
        <f>IF(FN_MC!L21="","*",FN_MC!L21)</f>
        <v>446.32</v>
      </c>
      <c r="P19" s="112"/>
      <c r="Q19" s="129">
        <f>IF(FN_MC!O21="","*",FN_MC!O21)</f>
        <v>0.375</v>
      </c>
      <c r="R19" s="129">
        <f>IF(FN_MC!P21="","*",FN_MC!P21)</f>
        <v>0.125</v>
      </c>
      <c r="S19" s="111" t="str">
        <f>IF(FN_MC!Q21="","*",CONCATENATE(FN_MC!Q21," ",FN_MC!R21))</f>
        <v>624 M</v>
      </c>
      <c r="T19" s="111" t="str">
        <f>IF(FN_MC!V21="","*",FN_MC!V21)</f>
        <v>*</v>
      </c>
      <c r="U19" s="111" t="str">
        <f>IF(FN_MC!W21="","*",FN_MC!W21)</f>
        <v>*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*</v>
      </c>
      <c r="B20" s="110" t="str">
        <f>IF(FN_MC!X22="","*",FN_MC!X22)</f>
        <v>Oportunidade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45993</v>
      </c>
      <c r="G20" s="111" t="str">
        <f>IF(FN_MC!D22="","*",FN_MC!D22)</f>
        <v>ELSON (TF-526)</v>
      </c>
      <c r="H20" s="111" t="str">
        <f>IF(FN_MC!F22="","*",FN_MC!F22)</f>
        <v>PDM - SOLDA</v>
      </c>
      <c r="I20" s="111" t="str">
        <f>IF(FN_MC!H22="","*",FN_MC!H22)</f>
        <v>309TMR</v>
      </c>
      <c r="J20" s="111" t="str">
        <f>IF(FN_MC!I22="","*",FN_MC!I22)</f>
        <v>-</v>
      </c>
      <c r="K20" s="111" t="str">
        <f>IF(FN_MC!M22="","*",FN_MC!M22)</f>
        <v>THE-TMR</v>
      </c>
      <c r="L20" s="111" t="str">
        <f>IF(FN_MC!N22="","*",FN_MC!N22)</f>
        <v>309TMR</v>
      </c>
      <c r="M20" s="112">
        <f>IF(FN_MC!J22="","*",FN_MC!J22)</f>
        <v>74</v>
      </c>
      <c r="N20" s="297">
        <f>IF(FN_MC!K22="","*",FN_MC!K22)</f>
        <v>311.89999999999998</v>
      </c>
      <c r="O20" s="297" t="str">
        <f>IF(FN_MC!L22="","*",FN_MC!L22)</f>
        <v>-</v>
      </c>
      <c r="P20" s="112"/>
      <c r="Q20" s="129">
        <f>IF(FN_MC!O22="","*",FN_MC!O22)</f>
        <v>0.375</v>
      </c>
      <c r="R20" s="129">
        <f>IF(FN_MC!P22="","*",FN_MC!P22)</f>
        <v>6.25E-2</v>
      </c>
      <c r="S20" s="111" t="str">
        <f>IF(FN_MC!Q22="","*",CONCATENATE(FN_MC!Q22," ",FN_MC!R22))</f>
        <v>1 Nº DE SOLDA</v>
      </c>
      <c r="T20" s="111" t="str">
        <f>IF(FN_MC!V22="","*",FN_MC!V22)</f>
        <v>elton</v>
      </c>
      <c r="U20" s="111" t="str">
        <f>IF(FN_MC!W22="","*",FN_MC!W22)</f>
        <v xml:space="preserve">Execução de solda 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*</v>
      </c>
      <c r="B21" s="110" t="str">
        <f>IF(FN_MC!X23="","*",FN_MC!X23)</f>
        <v>*</v>
      </c>
      <c r="C21" s="110" t="str">
        <f>IF(FN_MC!Z23="","*",FN_MC!Z23)</f>
        <v>*</v>
      </c>
      <c r="D21" s="111" t="str">
        <f>IF(FN_MC!S23="","*",FN_MC!S23)</f>
        <v>-</v>
      </c>
      <c r="E21" s="111" t="str">
        <f>IF(FN_MC!T23="","*",FN_MC!T23)</f>
        <v>-</v>
      </c>
      <c r="F21" s="111" t="str">
        <f>IF(FN_MC!B23="","*",FN_MC!B23)</f>
        <v>*</v>
      </c>
      <c r="G21" s="111" t="str">
        <f>IF(FN_MC!D23="","*",FN_MC!D23)</f>
        <v>*</v>
      </c>
      <c r="H21" s="111" t="str">
        <f>IF(FN_MC!F23="","*",FN_MC!F23)</f>
        <v>*</v>
      </c>
      <c r="I21" s="111" t="str">
        <f>IF(FN_MC!H23="","*",FN_MC!H23)</f>
        <v>*</v>
      </c>
      <c r="J21" s="111" t="str">
        <f>IF(FN_MC!I23="","*",FN_MC!I23)</f>
        <v>*</v>
      </c>
      <c r="K21" s="111" t="str">
        <f>IF(FN_MC!M23="","*",FN_MC!M23)</f>
        <v>-</v>
      </c>
      <c r="L21" s="111" t="str">
        <f>IF(FN_MC!N23="","*",FN_MC!N23)</f>
        <v>-</v>
      </c>
      <c r="M21" s="112" t="str">
        <f>IF(FN_MC!J23="","*",FN_MC!J23)</f>
        <v>*</v>
      </c>
      <c r="N21" s="297" t="str">
        <f>IF(FN_MC!K23="","*",FN_MC!K23)</f>
        <v>*</v>
      </c>
      <c r="O21" s="297" t="str">
        <f>IF(FN_MC!L23="","*",FN_MC!L23)</f>
        <v>-</v>
      </c>
      <c r="P21" s="112"/>
      <c r="Q21" s="129" t="str">
        <f>IF(FN_MC!O23="","*",FN_MC!O23)</f>
        <v>*</v>
      </c>
      <c r="R21" s="129" t="str">
        <f>IF(FN_MC!P23="","*",FN_MC!P23)</f>
        <v>*</v>
      </c>
      <c r="S21" s="111" t="str">
        <f>IF(FN_MC!Q23="","*",CONCATENATE(FN_MC!Q23," ",FN_MC!R23))</f>
        <v>*</v>
      </c>
      <c r="T21" s="111" t="str">
        <f>IF(FN_MC!V23="","*",FN_MC!V23)</f>
        <v>*</v>
      </c>
      <c r="U21" s="111" t="str">
        <f>IF(FN_MC!W23="","*",FN_MC!W23)</f>
        <v>*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*</v>
      </c>
      <c r="B25" s="110" t="str">
        <f>IF(FN_MC!X27="","*",FN_MC!X27)</f>
        <v>*</v>
      </c>
      <c r="C25" s="110" t="str">
        <f>IF(FN_MC!Z27="","*",FN_MC!Z27)</f>
        <v>*</v>
      </c>
      <c r="D25" s="111" t="str">
        <f>IF(FN_MC!S27="","*",FN_MC!S27)</f>
        <v>-</v>
      </c>
      <c r="E25" s="111" t="str">
        <f>IF(FN_MC!T27="","*",FN_MC!T27)</f>
        <v>-</v>
      </c>
      <c r="F25" s="111" t="str">
        <f>IF(FN_MC!B27="","*",FN_MC!B27)</f>
        <v>*</v>
      </c>
      <c r="G25" s="111" t="str">
        <f>IF(FN_MC!D27="","*",FN_MC!D27)</f>
        <v>*</v>
      </c>
      <c r="H25" s="111" t="str">
        <f>IF(FN_MC!F27="","*",FN_MC!F27)</f>
        <v>*</v>
      </c>
      <c r="I25" s="111" t="str">
        <f>IF(FN_MC!H27="","*",FN_MC!H27)</f>
        <v>*</v>
      </c>
      <c r="J25" s="111" t="str">
        <f>IF(FN_MC!I27="","*",FN_MC!I27)</f>
        <v>*</v>
      </c>
      <c r="K25" s="111" t="str">
        <f>IF(FN_MC!M27="","*",FN_MC!M27)</f>
        <v>-</v>
      </c>
      <c r="L25" s="111" t="str">
        <f>IF(FN_MC!N27="","*",FN_MC!N27)</f>
        <v>-</v>
      </c>
      <c r="M25" s="112" t="str">
        <f>IF(FN_MC!J27="","*",FN_MC!J27)</f>
        <v>*</v>
      </c>
      <c r="N25" s="297" t="str">
        <f>IF(FN_MC!K27="","*",FN_MC!K27)</f>
        <v>*</v>
      </c>
      <c r="O25" s="297" t="str">
        <f>IF(FN_MC!L27="","*",FN_MC!L27)</f>
        <v>-</v>
      </c>
      <c r="P25" s="112"/>
      <c r="Q25" s="129" t="str">
        <f>IF(FN_MC!O27="","*",FN_MC!O27)</f>
        <v>*</v>
      </c>
      <c r="R25" s="129" t="str">
        <f>IF(FN_MC!P27="","*",FN_MC!P27)</f>
        <v>*</v>
      </c>
      <c r="S25" s="111" t="str">
        <f>IF(FN_MC!Q27="","*",CONCATENATE(FN_MC!Q27," ",FN_MC!R27))</f>
        <v>*</v>
      </c>
      <c r="T25" s="111" t="str">
        <f>IF(FN_MC!V27="","*",FN_MC!V27)</f>
        <v>*</v>
      </c>
      <c r="U25" s="111" t="str">
        <f>IF(FN_MC!W27="","*",FN_MC!W27)</f>
        <v>*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*</v>
      </c>
      <c r="B27" s="110" t="str">
        <f>IF(FN_MC!X29="","*",FN_MC!X29)</f>
        <v>*</v>
      </c>
      <c r="C27" s="110" t="str">
        <f>IF(FN_MC!Z29="","*",FN_MC!Z29)</f>
        <v>*</v>
      </c>
      <c r="D27" s="111" t="str">
        <f>IF(FN_MC!S29="","*",FN_MC!S29)</f>
        <v>-</v>
      </c>
      <c r="E27" s="111" t="str">
        <f>IF(FN_MC!T29="","*",FN_MC!T29)</f>
        <v>-</v>
      </c>
      <c r="F27" s="111" t="str">
        <f>IF(FN_MC!B29="","*",FN_MC!B29)</f>
        <v>*</v>
      </c>
      <c r="G27" s="111" t="str">
        <f>IF(FN_MC!D29="","*",FN_MC!D29)</f>
        <v>*</v>
      </c>
      <c r="H27" s="111" t="str">
        <f>IF(FN_MC!F29="","*",FN_MC!F29)</f>
        <v>*</v>
      </c>
      <c r="I27" s="111" t="str">
        <f>IF(FN_MC!H29="","*",FN_MC!H29)</f>
        <v>*</v>
      </c>
      <c r="J27" s="111" t="str">
        <f>IF(FN_MC!I29="","*",FN_MC!I29)</f>
        <v>*</v>
      </c>
      <c r="K27" s="111" t="str">
        <f>IF(FN_MC!M29="","*",FN_MC!M29)</f>
        <v>-</v>
      </c>
      <c r="L27" s="111" t="str">
        <f>IF(FN_MC!N29="","*",FN_MC!N29)</f>
        <v>-</v>
      </c>
      <c r="M27" s="112" t="str">
        <f>IF(FN_MC!J29="","*",FN_MC!J29)</f>
        <v>*</v>
      </c>
      <c r="N27" s="297" t="str">
        <f>IF(FN_MC!K29="","*",FN_MC!K29)</f>
        <v>*</v>
      </c>
      <c r="O27" s="297" t="str">
        <f>IF(FN_MC!L29="","*",FN_MC!L29)</f>
        <v>-</v>
      </c>
      <c r="P27" s="112"/>
      <c r="Q27" s="129" t="str">
        <f>IF(FN_MC!O29="","*",FN_MC!O29)</f>
        <v>*</v>
      </c>
      <c r="R27" s="129" t="str">
        <f>IF(FN_MC!P29="","*",FN_MC!P29)</f>
        <v>*</v>
      </c>
      <c r="S27" s="111" t="str">
        <f>IF(FN_MC!Q29="","*",CONCATENATE(FN_MC!Q29," ",FN_MC!R29))</f>
        <v>*</v>
      </c>
      <c r="T27" s="111" t="str">
        <f>IF(FN_MC!V29="","*",FN_MC!V29)</f>
        <v>*</v>
      </c>
      <c r="U27" s="111" t="str">
        <f>IF(FN_MC!W29="","*",FN_MC!W29)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1259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1260</v>
      </c>
      <c r="C2" s="96" t="s">
        <v>1148</v>
      </c>
      <c r="D2" s="96" t="s">
        <v>1150</v>
      </c>
      <c r="E2" s="96" t="s">
        <v>1261</v>
      </c>
      <c r="F2" s="96" t="s">
        <v>1262</v>
      </c>
      <c r="G2" s="96" t="s">
        <v>1263</v>
      </c>
      <c r="H2" s="96" t="s">
        <v>1264</v>
      </c>
      <c r="I2" s="96" t="s">
        <v>1265</v>
      </c>
      <c r="J2" s="96" t="s">
        <v>1266</v>
      </c>
      <c r="K2" s="132" t="s">
        <v>1267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>
        <f>IF(FN_MC!B6="","*",FN_MC!B6)</f>
        <v>45992</v>
      </c>
      <c r="D4" s="122" t="str">
        <f>IF(FN_MC!D6="","*",FN_MC!D6)</f>
        <v>W70</v>
      </c>
      <c r="E4" s="122" t="str">
        <f>IF(FN_MC!H6="","*",FN_MC!H6)</f>
        <v>TGR2</v>
      </c>
      <c r="F4" s="138" t="str">
        <f>IF(FN_MC!M6="","*",FN_MC!M6)</f>
        <v>TGR-TBE</v>
      </c>
      <c r="G4" s="122" t="str">
        <f>IF(FN_MC!I6="","*",FN_MC!I6)</f>
        <v>TGR</v>
      </c>
      <c r="H4" s="122" t="str">
        <f>IF(FN_MC!AB6="","*",FN_MC!AB6)</f>
        <v>FIXO</v>
      </c>
      <c r="I4" s="122" t="str">
        <f>IF(FN_MC!AC6="","*",FN_MC!AC6)</f>
        <v>-</v>
      </c>
      <c r="J4" s="123" t="str">
        <f>IF(FN_MC!AA6="","*",FN_MC!AA6)</f>
        <v>2 (Daniel e Alzineide)</v>
      </c>
      <c r="K4" s="135">
        <f>IF(FN_MC!AD6="","*",FN_MC!AD6)</f>
        <v>0.29166666666666669</v>
      </c>
    </row>
    <row r="5" spans="2:11" s="124" customFormat="1" hidden="1">
      <c r="B5" s="121" t="str">
        <f>IF(FN_MC!Y7="","*",FN_MC!Y7)</f>
        <v>*</v>
      </c>
      <c r="C5" s="122">
        <f>IF(FN_MC!B7="","*",FN_MC!B7)</f>
        <v>45992</v>
      </c>
      <c r="D5" s="122" t="str">
        <f>IF(FN_MC!D7="","*",FN_MC!D7)</f>
        <v>BRUNO (TF-525)</v>
      </c>
      <c r="E5" s="122" t="str">
        <f>IF(FN_MC!H7="","*",FN_MC!H7)</f>
        <v>TBE539</v>
      </c>
      <c r="F5" s="138" t="str">
        <f>IF(FN_MC!M7="","*",FN_MC!M7)</f>
        <v>TBE-TRM</v>
      </c>
      <c r="G5" s="122" t="str">
        <f>IF(FN_MC!I7="","*",FN_MC!I7)</f>
        <v>-</v>
      </c>
      <c r="H5" s="122" t="str">
        <f>IF(FN_MC!AB7="","*",FN_MC!AB7)</f>
        <v>-</v>
      </c>
      <c r="I5" s="122" t="str">
        <f>IF(FN_MC!AC7="","*",FN_MC!AC7)</f>
        <v>-</v>
      </c>
      <c r="J5" s="123" t="str">
        <f>IF(FN_MC!AA7="","*",FN_MC!AA7)</f>
        <v>-</v>
      </c>
      <c r="K5" s="135" t="str">
        <f>IF(FN_MC!AD7="","*",FN_MC!AD7)</f>
        <v>-</v>
      </c>
    </row>
    <row r="6" spans="2:11" s="124" customFormat="1" hidden="1">
      <c r="B6" s="121" t="str">
        <f>IF(FN_MC!Y8="","*",FN_MC!Y8)</f>
        <v>*</v>
      </c>
      <c r="C6" s="122">
        <f>IF(FN_MC!B8="","*",FN_MC!B8)</f>
        <v>45992</v>
      </c>
      <c r="D6" s="122" t="str">
        <f>IF(FN_MC!D8="","*",FN_MC!D8)</f>
        <v>ELSON (TF-526)</v>
      </c>
      <c r="E6" s="122" t="str">
        <f>IF(FN_MC!H8="","*",FN_MC!H8)</f>
        <v>326TLA</v>
      </c>
      <c r="F6" s="138" t="str">
        <f>IF(FN_MC!M8="","*",FN_MC!M8)</f>
        <v>TMR-TLA</v>
      </c>
      <c r="G6" s="122" t="str">
        <f>IF(FN_MC!I8="","*",FN_MC!I8)</f>
        <v>-</v>
      </c>
      <c r="H6" s="122" t="str">
        <f>IF(FN_MC!AB8="","*",FN_MC!AB8)</f>
        <v>-</v>
      </c>
      <c r="I6" s="122" t="str">
        <f>IF(FN_MC!AC8="","*",FN_MC!AC8)</f>
        <v>-</v>
      </c>
      <c r="J6" s="123" t="str">
        <f>IF(FN_MC!AA8="","*",FN_MC!AA8)</f>
        <v>-</v>
      </c>
      <c r="K6" s="135" t="str">
        <f>IF(FN_MC!AD8="","*",FN_MC!AD8)</f>
        <v>-</v>
      </c>
    </row>
    <row r="7" spans="2:11" s="124" customFormat="1" hidden="1">
      <c r="B7" s="121" t="str">
        <f>IF(FN_MC!Y9="","*",FN_MC!Y9)</f>
        <v>*</v>
      </c>
      <c r="C7" s="122">
        <f>IF(FN_MC!B9="","*",FN_MC!B9)</f>
        <v>45992</v>
      </c>
      <c r="D7" s="122" t="str">
        <f>IF(FN_MC!D9="","*",FN_MC!D9)</f>
        <v>A60</v>
      </c>
      <c r="E7" s="122" t="str">
        <f>IF(FN_MC!H9="","*",FN_MC!H9)</f>
        <v>TCS2</v>
      </c>
      <c r="F7" s="138" t="str">
        <f>IF(FN_MC!M9="","*",FN_MC!M9)</f>
        <v>TCS-TIN</v>
      </c>
      <c r="G7" s="122" t="str">
        <f>IF(FN_MC!I9="","*",FN_MC!I9)</f>
        <v>TIN</v>
      </c>
      <c r="H7" s="122" t="str">
        <f>IF(FN_MC!AB9="","*",FN_MC!AB9)</f>
        <v>FIXO</v>
      </c>
      <c r="I7" s="122" t="str">
        <f>IF(FN_MC!AC9="","*",FN_MC!AC9)</f>
        <v>ACIONAMENTO</v>
      </c>
      <c r="J7" s="123">
        <f>IF(FN_MC!AA9="","*",FN_MC!AA9)</f>
        <v>1</v>
      </c>
      <c r="K7" s="135">
        <f>IF(FN_MC!AD9="","*",FN_MC!AD9)</f>
        <v>0.29166666666666669</v>
      </c>
    </row>
    <row r="8" spans="2:11" s="124" customFormat="1" hidden="1">
      <c r="B8" s="121" t="str">
        <f>IF(FN_MC!Y10="","*",FN_MC!Y10)</f>
        <v>*</v>
      </c>
      <c r="C8" s="122">
        <f>IF(FN_MC!B10="","*",FN_MC!B10)</f>
        <v>45992</v>
      </c>
      <c r="D8" s="122" t="str">
        <f>IF(FN_MC!D10="","*",FN_MC!D10)</f>
        <v>V86</v>
      </c>
      <c r="E8" s="122" t="str">
        <f>IF(FN_MC!H10="","*",FN_MC!H10)</f>
        <v>TID2</v>
      </c>
      <c r="F8" s="138" t="str">
        <f>IF(FN_MC!M10="","*",FN_MC!M10)</f>
        <v>TID-TVI</v>
      </c>
      <c r="G8" s="122" t="str">
        <f>IF(FN_MC!I10="","*",FN_MC!I10)</f>
        <v>TID2</v>
      </c>
      <c r="H8" s="122" t="str">
        <f>IF(FN_MC!AB10="","*",FN_MC!AB10)</f>
        <v>FIXO</v>
      </c>
      <c r="I8" s="122" t="str">
        <f>IF(FN_MC!AC10="","*",FN_MC!AC10)</f>
        <v>ACIONAMENTO</v>
      </c>
      <c r="J8" s="123">
        <f>IF(FN_MC!AA10="","*",FN_MC!AA10)</f>
        <v>1</v>
      </c>
      <c r="K8" s="135">
        <f>IF(FN_MC!AD10="","*",FN_MC!AD10)</f>
        <v>0.29166666666666669</v>
      </c>
    </row>
    <row r="9" spans="2:11" s="124" customFormat="1" hidden="1">
      <c r="B9" s="121" t="str">
        <f>IF(FN_MC!Y11="","*",FN_MC!Y11)</f>
        <v>*</v>
      </c>
      <c r="C9" s="122">
        <f>IF(FN_MC!B11="","*",FN_MC!B11)</f>
        <v>45992</v>
      </c>
      <c r="D9" s="122" t="str">
        <f>IF(FN_MC!D11="","*",FN_MC!D11)</f>
        <v>FRANCISCO (TF-670)</v>
      </c>
      <c r="E9" s="122" t="str">
        <f>IF(FN_MC!H11="","*",FN_MC!H11)</f>
        <v>TQIK73</v>
      </c>
      <c r="F9" s="138" t="str">
        <f>IF(FN_MC!M11="","*",FN_MC!M11)</f>
        <v>TQI-TSP</v>
      </c>
      <c r="G9" s="122" t="str">
        <f>IF(FN_MC!I11="","*",FN_MC!I11)</f>
        <v>-</v>
      </c>
      <c r="H9" s="122" t="str">
        <f>IF(FN_MC!AB11="","*",FN_MC!AB11)</f>
        <v>-</v>
      </c>
      <c r="I9" s="122" t="str">
        <f>IF(FN_MC!AC11="","*",FN_MC!AC11)</f>
        <v>-</v>
      </c>
      <c r="J9" s="123" t="str">
        <f>IF(FN_MC!AA11="","*",FN_MC!AA11)</f>
        <v>-</v>
      </c>
      <c r="K9" s="135" t="str">
        <f>IF(FN_MC!AD11="","*",FN_MC!AD11)</f>
        <v>-</v>
      </c>
    </row>
    <row r="10" spans="2:11" s="124" customFormat="1" hidden="1">
      <c r="B10" s="121" t="str">
        <f>IF(FN_MC!Y12="","*",FN_MC!Y12)</f>
        <v>*</v>
      </c>
      <c r="C10" s="122">
        <f>IF(FN_MC!B12="","*",FN_MC!B12)</f>
        <v>45992</v>
      </c>
      <c r="D10" s="122" t="str">
        <f>IF(FN_MC!D12="","*",FN_MC!D12)</f>
        <v>ANISIO (TF-514)</v>
      </c>
      <c r="E10" s="122" t="str">
        <f>IF(FN_MC!H12="","*",FN_MC!H12)</f>
        <v>-</v>
      </c>
      <c r="F10" s="138" t="str">
        <f>IF(FN_MC!M12="","*",FN_MC!M12)</f>
        <v>TQI-TSP</v>
      </c>
      <c r="G10" s="122" t="str">
        <f>IF(FN_MC!I12="","*",FN_MC!I12)</f>
        <v>-</v>
      </c>
      <c r="H10" s="122" t="str">
        <f>IF(FN_MC!AB12="","*",FN_MC!AB12)</f>
        <v>-</v>
      </c>
      <c r="I10" s="122" t="str">
        <f>IF(FN_MC!AC12="","*",FN_MC!AC12)</f>
        <v>-</v>
      </c>
      <c r="J10" s="123" t="str">
        <f>IF(FN_MC!AA12="","*",FN_MC!AA12)</f>
        <v>-</v>
      </c>
      <c r="K10" s="135" t="str">
        <f>IF(FN_MC!AD12="","*",FN_MC!AD12)</f>
        <v>-</v>
      </c>
    </row>
    <row r="11" spans="2:11" s="124" customFormat="1" hidden="1">
      <c r="B11" s="121" t="str">
        <f>IF(FN_MC!Y13="","*",FN_MC!Y13)</f>
        <v>*</v>
      </c>
      <c r="C11" s="122">
        <f>IF(FN_MC!B13="","*",FN_MC!B13)</f>
        <v>45992</v>
      </c>
      <c r="D11" s="122" t="str">
        <f>IF(FN_MC!D14="","*",FN_MC!D14)</f>
        <v>V80</v>
      </c>
      <c r="E11" s="122" t="str">
        <f>IF(FN_MC!H13="","*",FN_MC!H13)</f>
        <v>ZGT1</v>
      </c>
      <c r="F11" s="138" t="str">
        <f>IF(FN_MC!M13="","*",FN_MC!M13)</f>
        <v>ZRI-ZGT</v>
      </c>
      <c r="G11" s="122" t="str">
        <f>IF(FN_MC!I13="","*",FN_MC!I13)</f>
        <v>ZGT1</v>
      </c>
      <c r="H11" s="122" t="str">
        <f>IF(FN_MC!AB13="","*",FN_MC!AB13)</f>
        <v>FIXO</v>
      </c>
      <c r="I11" s="122" t="str">
        <f>IF(FN_MC!AC13="","*",FN_MC!AC13)</f>
        <v>ACIONAMENTO</v>
      </c>
      <c r="J11" s="123">
        <f>IF(FN_MC!AA13="","*",FN_MC!AA13)</f>
        <v>1</v>
      </c>
      <c r="K11" s="135">
        <f>IF(FN_MC!AD13="","*",FN_MC!AD13)</f>
        <v>0.29166666666666669</v>
      </c>
    </row>
    <row r="12" spans="2:11" s="124" customFormat="1" hidden="1">
      <c r="B12" s="121" t="str">
        <f>IF(FN_MC!Y14="","*",FN_MC!Y14)</f>
        <v>*</v>
      </c>
      <c r="C12" s="122">
        <f>IF(FN_MC!B14="","*",FN_MC!B14)</f>
        <v>45992</v>
      </c>
      <c r="D12" s="122" t="e">
        <f>IF(FN_MC!#REF!="","*",FN_MC!#REF!)</f>
        <v>#REF!</v>
      </c>
      <c r="E12" s="122" t="str">
        <f>IF(FN_MC!H14="","*",FN_MC!H14)</f>
        <v>ZIQ</v>
      </c>
      <c r="F12" s="138" t="str">
        <f>IF(FN_MC!M14="","*",FN_MC!M14)</f>
        <v>ZIQ-ZPQ</v>
      </c>
      <c r="G12" s="122" t="str">
        <f>IF(FN_MC!I14="","*",FN_MC!I14)</f>
        <v>ZPD</v>
      </c>
      <c r="H12" s="122" t="str">
        <f>IF(FN_MC!AB14="","*",FN_MC!AB14)</f>
        <v>-</v>
      </c>
      <c r="I12" s="122" t="str">
        <f>IF(FN_MC!AC14="","*",FN_MC!AC14)</f>
        <v>-</v>
      </c>
      <c r="J12" s="123" t="str">
        <f>IF(FN_MC!AA14="","*",FN_MC!AA14)</f>
        <v>-</v>
      </c>
      <c r="K12" s="135" t="str">
        <f>IF(FN_MC!AD14="","*",FN_MC!AD14)</f>
        <v>-</v>
      </c>
    </row>
    <row r="13" spans="2:11" s="124" customFormat="1" hidden="1">
      <c r="B13" s="121" t="str">
        <f>IF(FN_MC!Y15="","*",FN_MC!Y15)</f>
        <v>*</v>
      </c>
      <c r="C13" s="122">
        <f>IF(FN_MC!B15="","*",FN_MC!B15)</f>
        <v>45992</v>
      </c>
      <c r="D13" s="122" t="str">
        <f>IF(FN_MC!D15="","*",FN_MC!D15)</f>
        <v>W94</v>
      </c>
      <c r="E13" s="122" t="str">
        <f>IF(FN_MC!H15="","*",FN_MC!H15)</f>
        <v>PSG</v>
      </c>
      <c r="F13" s="138" t="str">
        <f>IF(FN_MC!M15="","*",FN_MC!M15)</f>
        <v>POA-PAM</v>
      </c>
      <c r="G13" s="122" t="str">
        <f>IF(FN_MC!I15="","*",FN_MC!I15)</f>
        <v>PPR</v>
      </c>
      <c r="H13" s="122" t="str">
        <f>IF(FN_MC!AB15="","*",FN_MC!AB15)</f>
        <v>FIXO</v>
      </c>
      <c r="I13" s="122" t="str">
        <f>IF(FN_MC!AC15="","*",FN_MC!AC15)</f>
        <v>-</v>
      </c>
      <c r="J13" s="123">
        <f>IF(FN_MC!AA15="","*",FN_MC!AA15)</f>
        <v>1</v>
      </c>
      <c r="K13" s="135">
        <f>IF(FN_MC!AD15="","*",FN_MC!AD15)</f>
        <v>0.29166666666666669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*</v>
      </c>
      <c r="C19" s="122">
        <f>IF(FN_MC!B21="","*",FN_MC!B21)</f>
        <v>45993</v>
      </c>
      <c r="D19" s="122" t="str">
        <f>IF(FN_MC!D21="","*",FN_MC!D21)</f>
        <v>DILL (TF-519)</v>
      </c>
      <c r="E19" s="122" t="str">
        <f>IF(FN_MC!H21="","*",FN_MC!H21)</f>
        <v>440TVL</v>
      </c>
      <c r="F19" s="138" t="str">
        <f>IF(FN_MC!M21="","*",FN_MC!M21)</f>
        <v>TPC-TVL</v>
      </c>
      <c r="G19" s="122" t="str">
        <f>IF(FN_MC!I21="","*",FN_MC!I21)</f>
        <v>-</v>
      </c>
      <c r="H19" s="122" t="str">
        <f>IF(FN_MC!AB21="","*",FN_MC!AB21)</f>
        <v>*</v>
      </c>
      <c r="I19" s="122" t="str">
        <f>IF(FN_MC!AC21="","*",FN_MC!AC21)</f>
        <v>*</v>
      </c>
      <c r="J19" s="123" t="str">
        <f>IF(FN_MC!AA21="","*",FN_MC!AA21)</f>
        <v>*</v>
      </c>
      <c r="K19" s="135" t="str">
        <f>IF(FN_MC!AD21="","*",FN_MC!AD21)</f>
        <v>*</v>
      </c>
    </row>
    <row r="20" spans="2:11" s="124" customFormat="1" hidden="1">
      <c r="B20" s="121" t="str">
        <f>IF(FN_MC!Y22="","*",FN_MC!Y22)</f>
        <v>*</v>
      </c>
      <c r="C20" s="122">
        <f>IF(FN_MC!B22="","*",FN_MC!B22)</f>
        <v>45993</v>
      </c>
      <c r="D20" s="122" t="str">
        <f>IF(FN_MC!D22="","*",FN_MC!D22)</f>
        <v>ELSON (TF-526)</v>
      </c>
      <c r="E20" s="122" t="str">
        <f>IF(FN_MC!H22="","*",FN_MC!H22)</f>
        <v>309TMR</v>
      </c>
      <c r="F20" s="138" t="str">
        <f>IF(FN_MC!M22="","*",FN_MC!M22)</f>
        <v>THE-TMR</v>
      </c>
      <c r="G20" s="122" t="str">
        <f>IF(FN_MC!I22="","*",FN_MC!I22)</f>
        <v>-</v>
      </c>
      <c r="H20" s="122" t="str">
        <f>IF(FN_MC!AB22="","*",FN_MC!AB22)</f>
        <v>-</v>
      </c>
      <c r="I20" s="122" t="str">
        <f>IF(FN_MC!AC22="","*",FN_MC!AC22)</f>
        <v>-</v>
      </c>
      <c r="J20" s="123" t="str">
        <f>IF(FN_MC!AA22="","*",FN_MC!AA22)</f>
        <v>-</v>
      </c>
      <c r="K20" s="135" t="str">
        <f>IF(FN_MC!AD22="","*",FN_MC!AD22)</f>
        <v>-</v>
      </c>
    </row>
    <row r="21" spans="2:11" s="124" customFormat="1" hidden="1">
      <c r="B21" s="121" t="str">
        <f>IF(FN_MC!Y23="","*",FN_MC!Y23)</f>
        <v>*</v>
      </c>
      <c r="C21" s="122" t="str">
        <f>IF(FN_MC!B23="","*",FN_MC!B23)</f>
        <v>*</v>
      </c>
      <c r="D21" s="122" t="str">
        <f>IF(FN_MC!D23="","*",FN_MC!D23)</f>
        <v>*</v>
      </c>
      <c r="E21" s="122" t="str">
        <f>IF(FN_MC!H23="","*",FN_MC!H23)</f>
        <v>*</v>
      </c>
      <c r="F21" s="138" t="str">
        <f>IF(FN_MC!M23="","*",FN_MC!M23)</f>
        <v>-</v>
      </c>
      <c r="G21" s="122" t="str">
        <f>IF(FN_MC!I23="","*",FN_MC!I23)</f>
        <v>*</v>
      </c>
      <c r="H21" s="122" t="str">
        <f>IF(FN_MC!AB23="","*",FN_MC!AB23)</f>
        <v>*</v>
      </c>
      <c r="I21" s="122" t="str">
        <f>IF(FN_MC!AC23="","*",FN_MC!AC23)</f>
        <v>*</v>
      </c>
      <c r="J21" s="123" t="str">
        <f>IF(FN_MC!AA23="","*",FN_MC!AA23)</f>
        <v>*</v>
      </c>
      <c r="K21" s="135" t="str">
        <f>IF(FN_MC!AD23="","*",FN_MC!AD23)</f>
        <v>*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*</v>
      </c>
      <c r="C25" s="122" t="str">
        <f>IF(FN_MC!B27="","*",FN_MC!B27)</f>
        <v>*</v>
      </c>
      <c r="D25" s="122" t="str">
        <f>IF(FN_MC!D27="","*",FN_MC!D27)</f>
        <v>*</v>
      </c>
      <c r="E25" s="122" t="str">
        <f>IF(FN_MC!H27="","*",FN_MC!H27)</f>
        <v>*</v>
      </c>
      <c r="F25" s="138" t="str">
        <f>IF(FN_MC!M27="","*",FN_MC!M27)</f>
        <v>-</v>
      </c>
      <c r="G25" s="122" t="str">
        <f>IF(FN_MC!I27="","*",FN_MC!I27)</f>
        <v>*</v>
      </c>
      <c r="H25" s="122" t="str">
        <f>IF(FN_MC!AB27="","*",FN_MC!AB27)</f>
        <v>*</v>
      </c>
      <c r="I25" s="122" t="str">
        <f>IF(FN_MC!AC27="","*",FN_MC!AC27)</f>
        <v>*</v>
      </c>
      <c r="J25" s="123" t="str">
        <f>IF(FN_MC!AA27="","*",FN_MC!AA27)</f>
        <v>*</v>
      </c>
      <c r="K25" s="135" t="str">
        <f>IF(FN_MC!AD27="","*",FN_MC!AD27)</f>
        <v>*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*</v>
      </c>
      <c r="C27" s="122" t="str">
        <f>IF(FN_MC!B29="","*",FN_MC!B29)</f>
        <v>*</v>
      </c>
      <c r="D27" s="122" t="str">
        <f>IF(FN_MC!D29="","*",FN_MC!D29)</f>
        <v>*</v>
      </c>
      <c r="E27" s="122" t="str">
        <f>IF(FN_MC!H29="","*",FN_MC!H29)</f>
        <v>*</v>
      </c>
      <c r="F27" s="138" t="str">
        <f>IF(FN_MC!M29="","*",FN_MC!M29)</f>
        <v>-</v>
      </c>
      <c r="G27" s="122" t="str">
        <f>IF(FN_MC!I29="","*",FN_MC!I29)</f>
        <v>*</v>
      </c>
      <c r="H27" s="122" t="str">
        <f>IF(FN_MC!AB29="","*",FN_MC!AB29)</f>
        <v>*</v>
      </c>
      <c r="I27" s="122" t="str">
        <f>IF(FN_MC!AC29="","*",FN_MC!AC29)</f>
        <v>*</v>
      </c>
      <c r="J27" s="123" t="str">
        <f>IF(FN_MC!AA29="","*",FN_MC!AA29)</f>
        <v>*</v>
      </c>
      <c r="K27" s="135" t="str">
        <f>IF(FN_MC!AD29="","*",FN_MC!AD29)</f>
        <v>*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*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*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*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*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*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*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*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2025-12-01T14:19:17Z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