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93" documentId="8_{B6337239-1A00-434D-AAD0-422EA1FEB5AE}" xr6:coauthVersionLast="47" xr6:coauthVersionMax="47" xr10:uidLastSave="{14E7CF8E-F055-4E32-92C9-B4BE312E653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<sst xmlns="http://schemas.openxmlformats.org/spreadsheetml/2006/main" count="4738" uniqueCount="1326">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</sst>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21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>V86</v>
      </c>
      <c r="B73" s="171"/>
      <c r="C73" s="8" t="str">
        <f>IF(BS_CONTROLE[[#This Row],[DATA]]="","",WEEKNUM(BS_CONTROLE[[#This Row],[DATA]]))</f>
        <v/>
      </c>
      <c r="D73" s="51" t="s">
        <v>213</v>
      </c>
      <c r="E73" s="320">
        <v>68</v>
      </c>
      <c r="F73" s="172"/>
      <c r="G73" s="9" t="e">
        <f>IF(D73="","*",VLOOKUP(F73,BS_ATIVIDADE[#All],3,FALSE))</f>
        <v>#N/A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e">
        <f>IF(D73="","*",VLOOKUP(AI73,BS_ATIVIDADE[#Data],3,FALSE))</f>
        <v>#N/A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W50</v>
      </c>
      <c r="B74" s="171"/>
      <c r="C74" s="8" t="str">
        <f>IF(BS_CONTROLE[[#This Row],[DATA]]="","",WEEKNUM(BS_CONTROLE[[#This Row],[DATA]]))</f>
        <v/>
      </c>
      <c r="D74" s="51" t="s">
        <v>230</v>
      </c>
      <c r="E74" s="320">
        <v>69</v>
      </c>
      <c r="F74" s="172"/>
      <c r="G74" s="9" t="e">
        <f>IF(D74="","*",VLOOKUP(F74,BS_ATIVIDADE[#All],3,FALSE))</f>
        <v>#N/A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e">
        <f>IF(D74="","*",VLOOKUP(AI74,BS_ATIVIDADE[#Data],3,FALSE))</f>
        <v>#N/A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>V4246028</v>
      </c>
      <c r="B75" s="171">
        <v>46028</v>
      </c>
      <c r="C75" s="8">
        <f>IF(BS_CONTROLE[[#This Row],[DATA]]="","",WEEKNUM(BS_CONTROLE[[#This Row],[DATA]]))</f>
        <v>2</v>
      </c>
      <c r="D75" s="51" t="s">
        <v>180</v>
      </c>
      <c r="E75" s="320">
        <v>70</v>
      </c>
      <c r="F75" s="172" t="s">
        <v>143</v>
      </c>
      <c r="G75" s="9" t="str">
        <f>IF(D75="","*",VLOOKUP(F75,BS_ATIVIDADE[#All],3,FALSE))</f>
        <v>MODERNIZAÇÃO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MODERNIZAÇÃO - SOCADORA</v>
      </c>
      <c r="AJ75" s="9" t="str">
        <f>IF(D75="","*",VLOOKUP(AI75,BS_ATIVIDADE[#Data],3,FALSE))</f>
        <v>MODERNIZAÇÃO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E4046028</v>
      </c>
      <c r="B77" s="171">
        <v>46028</v>
      </c>
      <c r="C77" s="8">
        <f>IF(BS_CONTROLE[[#This Row],[DATA]]="","",WEEKNUM(BS_CONTROLE[[#This Row],[DATA]]))</f>
        <v>2</v>
      </c>
      <c r="D77" s="51" t="s">
        <v>154</v>
      </c>
      <c r="E77" s="320">
        <v>72</v>
      </c>
      <c r="F77" s="172" t="s">
        <v>25</v>
      </c>
      <c r="G77" s="9" t="str">
        <f>IF(D77="","*",VLOOKUP(F77,BS_ATIVIDADE[#All],3,FALSE))</f>
        <v>OUTROS</v>
      </c>
      <c r="H77" s="173" t="s">
        <v>864</v>
      </c>
      <c r="I77" s="173" t="s">
        <v>1276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1277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1278</v>
      </c>
      <c r="E3" s="322" t="s">
        <v>1279</v>
      </c>
      <c r="F3" s="322" t="s">
        <v>1280</v>
      </c>
      <c r="G3" s="322" t="s">
        <v>1281</v>
      </c>
      <c r="H3" s="322" t="s">
        <v>1282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1283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1284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1285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1286</v>
      </c>
      <c r="C4" s="327" t="s">
        <v>1287</v>
      </c>
      <c r="D4" s="327" t="s">
        <v>1288</v>
      </c>
      <c r="E4" s="327" t="s">
        <v>1289</v>
      </c>
      <c r="F4" s="327" t="s">
        <v>351</v>
      </c>
      <c r="G4" s="327" t="s">
        <v>1290</v>
      </c>
      <c r="H4" s="192"/>
    </row>
    <row r="5" spans="1:8" ht="43.5">
      <c r="A5" s="192"/>
      <c r="B5" s="328" t="s">
        <v>1291</v>
      </c>
      <c r="C5" s="328">
        <v>309525</v>
      </c>
      <c r="D5" s="328" t="s">
        <v>1292</v>
      </c>
      <c r="E5" s="328" t="s">
        <v>239</v>
      </c>
      <c r="F5" s="328" t="s">
        <v>1293</v>
      </c>
      <c r="G5" s="329">
        <v>46296</v>
      </c>
      <c r="H5" s="192"/>
    </row>
    <row r="6" spans="1:8" ht="43.5">
      <c r="A6" s="192"/>
      <c r="B6" s="328" t="s">
        <v>1294</v>
      </c>
      <c r="C6" s="328">
        <v>256875</v>
      </c>
      <c r="D6" s="328" t="s">
        <v>1295</v>
      </c>
      <c r="E6" s="328" t="s">
        <v>239</v>
      </c>
      <c r="F6" s="328" t="s">
        <v>1293</v>
      </c>
      <c r="G6" s="329">
        <v>46296</v>
      </c>
      <c r="H6" s="192"/>
    </row>
    <row r="7" spans="1:8" ht="43.5">
      <c r="A7" s="192"/>
      <c r="B7" s="328" t="s">
        <v>1296</v>
      </c>
      <c r="C7" s="328">
        <v>257278</v>
      </c>
      <c r="D7" s="328" t="s">
        <v>1297</v>
      </c>
      <c r="E7" s="328" t="s">
        <v>230</v>
      </c>
      <c r="F7" s="328" t="s">
        <v>1298</v>
      </c>
      <c r="G7" s="329">
        <v>46235</v>
      </c>
      <c r="H7" s="192"/>
    </row>
    <row r="8" spans="1:8" ht="43.5">
      <c r="A8" s="192"/>
      <c r="B8" s="328" t="s">
        <v>1299</v>
      </c>
      <c r="C8" s="328">
        <v>261794</v>
      </c>
      <c r="D8" s="328" t="s">
        <v>1300</v>
      </c>
      <c r="E8" s="328" t="s">
        <v>230</v>
      </c>
      <c r="F8" s="328" t="s">
        <v>1298</v>
      </c>
      <c r="G8" s="329">
        <v>46082</v>
      </c>
      <c r="H8" s="192"/>
    </row>
    <row r="9" spans="1:8" ht="43.5">
      <c r="A9" s="192"/>
      <c r="B9" s="328" t="s">
        <v>1301</v>
      </c>
      <c r="C9" s="328">
        <v>257033</v>
      </c>
      <c r="D9" s="328" t="s">
        <v>1302</v>
      </c>
      <c r="E9" s="328" t="s">
        <v>230</v>
      </c>
      <c r="F9" s="328" t="s">
        <v>538</v>
      </c>
      <c r="G9" s="328" t="s">
        <v>1303</v>
      </c>
      <c r="H9" s="192"/>
    </row>
    <row r="10" spans="1:8" ht="43.5">
      <c r="A10" s="192"/>
      <c r="B10" s="328" t="s">
        <v>1304</v>
      </c>
      <c r="C10" s="328">
        <v>396578</v>
      </c>
      <c r="D10" s="328" t="s">
        <v>1305</v>
      </c>
      <c r="E10" s="328" t="s">
        <v>230</v>
      </c>
      <c r="F10" s="328" t="s">
        <v>538</v>
      </c>
      <c r="G10" s="328" t="s">
        <v>1303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1306</v>
      </c>
      <c r="D5" s="361"/>
      <c r="E5" s="361"/>
      <c r="F5" s="361"/>
      <c r="G5" s="361"/>
      <c r="H5" s="361"/>
      <c r="I5" s="361"/>
      <c r="J5" s="362"/>
      <c r="K5" s="363" t="s">
        <v>1307</v>
      </c>
      <c r="L5" s="364"/>
      <c r="M5" s="364"/>
      <c r="N5" s="364"/>
      <c r="O5" s="365" t="s">
        <v>1308</v>
      </c>
      <c r="P5" s="366"/>
      <c r="Q5" s="367"/>
    </row>
    <row r="6" spans="1:17" s="93" customFormat="1" ht="15.75" customHeight="1">
      <c r="A6" s="87" t="s">
        <v>1309</v>
      </c>
      <c r="B6" s="94" t="s">
        <v>1310</v>
      </c>
      <c r="C6" s="95" t="s">
        <v>1163</v>
      </c>
      <c r="D6" s="96" t="s">
        <v>1164</v>
      </c>
      <c r="E6" s="95" t="s">
        <v>1311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1312</v>
      </c>
      <c r="M6" s="139" t="s">
        <v>30</v>
      </c>
      <c r="N6" s="140" t="s">
        <v>1158</v>
      </c>
      <c r="O6" s="246" t="s">
        <v>1201</v>
      </c>
      <c r="P6" s="157"/>
      <c r="Q6" s="193" t="s">
        <v>1313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V86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W50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V42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E40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1314</v>
      </c>
      <c r="W1" s="373"/>
      <c r="X1" s="373"/>
      <c r="Y1" s="104"/>
    </row>
    <row r="2" spans="1:25" s="100" customFormat="1" ht="11.25" customHeight="1">
      <c r="A2" s="105" t="s">
        <v>1315</v>
      </c>
      <c r="B2" s="105" t="s">
        <v>1310</v>
      </c>
      <c r="C2" s="105" t="s">
        <v>7</v>
      </c>
      <c r="D2" s="106" t="s">
        <v>1163</v>
      </c>
      <c r="E2" s="106" t="s">
        <v>1164</v>
      </c>
      <c r="F2" s="106" t="s">
        <v>1309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1316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V86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>
        <f ca="1">_xlfn.XLOOKUP(G71&amp;$V$2,BS_CONTROLE[CHAVE],BS_CONTROLE[Quantidade_11],"-")</f>
        <v>1723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1125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W50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786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>
        <f>IF(FN_MC!B75="","*",FN_MC!B75)</f>
        <v>46028</v>
      </c>
      <c r="G73" s="110" t="str">
        <f>IF(FN_MC!D75="","*",FN_MC!D75)</f>
        <v>V42</v>
      </c>
      <c r="H73" s="110" t="str">
        <f>IF(FN_MC!F75="","*",FN_MC!F75)</f>
        <v>MODERNIZAÇÃO - SOCADORA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M</v>
      </c>
      <c r="T73" s="110" t="str">
        <f>IF(FN_MC!V75="","*",FN_MC!V75)</f>
        <v>*</v>
      </c>
      <c r="U73" s="110" t="str">
        <f>IF(FN_MC!W75="","*",FN_MC!W75)</f>
        <v>*</v>
      </c>
      <c r="V73" s="112">
        <f ca="1">_xlfn.XLOOKUP(G73&amp;$V$2,BS_CONTROLE[CHAVE],BS_CONTROLE[Quantidade_11],"-")</f>
        <v>410</v>
      </c>
      <c r="W73" s="112">
        <f ca="1">_xlfn.XLOOKUP(G73&amp;$W$2,BS_CONTROLE[CHAVE],BS_CONTROLE[Quantidade_11],"-")</f>
        <v>770</v>
      </c>
      <c r="X73" s="112">
        <f ca="1">_xlfn.XLOOKUP(G73&amp;$X$2,BS_CONTROLE[CHAVE],BS_CONTROLE[Quantidade_11],"-")</f>
        <v>220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>
        <f>IF(FN_MC!B77="","*",FN_MC!B77)</f>
        <v>46028</v>
      </c>
      <c r="G75" s="110" t="str">
        <f>IF(FN_MC!D77="","*",FN_MC!D77)</f>
        <v>E40</v>
      </c>
      <c r="H75" s="110" t="str">
        <f>IF(FN_MC!F77="","*",FN_MC!F77)</f>
        <v>DESLOCAMENTO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BINÁRIO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1317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V86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W50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V42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E40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2026-01-05T12:57:02Z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