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52" documentId="8_{B6337239-1A00-434D-AAD0-422EA1FEB5AE}" xr6:coauthVersionLast="47" xr6:coauthVersionMax="47" xr10:uidLastSave="{4CE05D7C-745A-4B40-9003-CFC5C64DBAB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S371" i="12" s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S372" i="12" s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3" i="12" s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4" i="12" s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79" i="12" s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0" i="12" s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4" i="12" s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6" i="12" s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88" i="12" s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89" i="12" s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0" i="12" s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5" i="12" s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R400" i="1"/>
  <c r="S397" i="12" s="1"/>
  <c r="S400" i="1" a="1"/>
  <c r="S400" i="1" s="1"/>
  <c r="D397" i="12" s="1"/>
  <c r="T400" i="1" a="1"/>
  <c r="T400" i="1" s="1"/>
  <c r="E397" i="12" s="1"/>
  <c r="U400" i="1"/>
  <c r="AI400" i="1"/>
  <c r="BB400" i="1" s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0" i="1" l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<sst xmlns="http://schemas.openxmlformats.org/spreadsheetml/2006/main" count="10657" uniqueCount="2101">
  <si>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</si>
  <si>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</si>
  <si>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</si>
  <si>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</si>
  <si>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</si>
  <si>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</si>
  <si>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</si>
  <si>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</si>
  <si>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</si>
  <si>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</si>
  <si>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</si>
  <si>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</si>
  <si>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</si>
  <si>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</si>
  <si>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</si>
  <si>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</si>
  <si>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</si>
  <si>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</si>
  <si>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</si>
  <si>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</si>
  <si>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</si>
  <si>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</si>
  <si>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</si>
  <si>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</si>
  <si>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</si>
  <si>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</si>
  <si>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</si>
  <si>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</si>
  <si>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</si>
  <si>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</si>
  <si>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</si>
  <si>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</si>
  <si>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</si>
  <si>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</si>
  <si>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</si>
  <si>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</si>
  <si>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</si>
  <si>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</si>
  <si>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</si>
  <si>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</si>
  <si>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</si>
  <si>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</si>
  <si>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</si>
  <si>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</si>
  <si>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</si>
  <si>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</si>
  <si>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</si>
  <si>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</si>
  <si>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</si>
  <si>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</si>
  <si>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</si>
  <si>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</si>
  <si>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</si>
  <si>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</si>
  <si>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</si>
  <si>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</si>
  <si>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</si>
  <si>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</si>
  <si>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</si>
  <si>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</si>
  <si>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</si>
  <si>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</si>
  <si>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</si>
  <si>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</si>
  <si>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</si>
  <si>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</si>
  <si>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</si>
  <si>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</si>
  <si>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</si>
  <si>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</si>
  <si>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</si>
  <si>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</si>
  <si>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</si>
  <si>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</si>
  <si>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</si>
  <si>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</si>
  <si>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</si>
  <si>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</si>
  <si>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</si>
  <si>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</si>
  <si>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</si>
  <si>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</si>
  <si>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</si>
  <si>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</si>
  <si>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</si>
  <si>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</si>
  <si>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</si>
  <si>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</si>
  <si>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</si>
  <si>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</si>
  <si>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</si>
  <si>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</si>
  <si>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</si>
  <si>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</si>
  <si>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</si>
  <si>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</si>
  <si>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</si>
  <si>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</si>
  <si>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</si>
  <si>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</si>
  <si>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</si>
  <si>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</si>
  <si>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</si>
  <si>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</si>
  <si>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</si>
  <si>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</si>
  <si>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</si>
  <si>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</si>
  <si>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</si>
  <si>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</si>
  <si>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</si>
  <si>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</si>
  <si>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</si>
  <si>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</si>
  <si>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</si>
  <si>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</si>
  <si>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</si>
  <si>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</si>
  <si>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</si>
  <si>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</si>
  <si>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</si>
  <si>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</si>
  <si>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</si>
  <si>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</si>
  <si>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</si>
  <si>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</si>
  <si>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</si>
  <si>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</si>
  <si>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</si>
  <si>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</si>
  <si>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</si>
  <si>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</si>
  <si>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</si>
  <si>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</si>
  <si>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</si>
  <si>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</si>
  <si>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</si>
  <si>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</si>
  <si>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</si>
  <si>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</si>
  <si>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</si>
  <si>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</si>
  <si>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</si>
  <si>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</si>
  <si>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</si>
  <si>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</si>
  <si>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</si>
  <si>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</si>
  <si>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</si>
  <si>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</si>
  <si>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</si>
  <si>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</si>
  <si>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</si>
  <si>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</si>
  <si>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</si>
  <si>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</si>
  <si>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</si>
  <si>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</si>
  <si>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</si>
  <si>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</si>
  <si>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</si>
  <si>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</si>
  <si>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</si>
  <si>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</si>
  <si>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</si>
  <si>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</si>
  <si>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</si>
  <si>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</si>
  <si>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</si>
  <si>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</si>
  <si>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</si>
  <si>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</si>
  <si>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</si>
  <si>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</si>
  <si>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</si>
  <si>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</si>
  <si>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</si>
  <si>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</si>
  <si>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</si>
  <si>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</si>
  <si>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</si>
  <si>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</si>
  <si>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</si>
  <si>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</si>
  <si>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</si>
  <si>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</si>
  <si>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</si>
  <si>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</si>
  <si>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</si>
  <si>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</si>
  <si>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</si>
  <si>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</si>
  <si>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</si>
  <si>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</si>
  <si>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</si>
  <si>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</si>
  <si>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</si>
  <si>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</si>
  <si>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</si>
  <si>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</si>
  <si>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</si>
  <si>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</si>
  <si>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</si>
  <si>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</si>
  <si>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</si>
  <si>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</si>
  <si>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</si>
  <si>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</si>
  <si>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</si>
  <si>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</si>
  <si>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</si>
  <si>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</si>
  <si>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</si>
  <si>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</si>
  <si>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</si>
  <si>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</si>
  <si>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</si>
  <si>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</si>
  <si>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</si>
  <si>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</si>
  <si>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</si>
  <si>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</si>
  <si>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</si>
  <si>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</si>
  <si>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</si>
  <si>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</si>
  <si>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</si>
  <si>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</si>
  <si>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</si>
  <si>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</si>
  <si>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</si>
  <si>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</si>
  <si>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</si>
  <si>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</si>
  <si>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</si>
  <si>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</si>
  <si>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</si>
  <si>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</si>
  <si>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</si>
  <si>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</si>
  <si>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</si>
  <si>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</si>
  <si>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</si>
  <si>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</si>
  <si>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</si>
  <si>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</si>
  <si>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</si>
  <si>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</si>
  <si>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</si>
  <si>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</si>
  <si>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</si>
  <si>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</si>
  <si>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</si>
  <si>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</si>
  <si>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</si>
  <si>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</si>
  <si>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</si>
  <si>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</si>
  <si>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</si>
  <si>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</si>
  <si>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</si>
  <si>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</si>
  <si>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</si>
  <si>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</si>
  <si>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</si>
  <si>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</si>
  <si>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</si>
  <si>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</si>
  <si>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</si>
  <si>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</si>
  <si>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</si>
  <si>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</si>
  <si>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</si>
  <si>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</si>
  <si>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</si>
  <si>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</si>
  <si>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</si>
  <si>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</si>
  <si>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</si>
  <si>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</si>
  <si>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</si>
  <si>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</si>
  <si>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</si>
  <si>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</si>
  <si>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</si>
  <si>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</si>
  <si>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</si>
  <si>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</si>
  <si>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</si>
  <si>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</si>
  <si>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</si>
  <si>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</si>
  <si>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</si>
  <si>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</si>
  <si>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</si>
  <si>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</si>
  <si>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</si>
  <si>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</si>
  <si>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</si>
  <si>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</si>
  <si>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</si>
  <si>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</si>
  <si>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</si>
  <si>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</si>
  <si>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</si>
  <si>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</si>
  <si>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</si>
  <si>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</si>
  <si>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</si>
  <si>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</si>
  <si>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</si>
  <si>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</si>
  <si>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</si>
  <si>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</si>
  <si>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</si>
  <si>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</si>
  <si>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</si>
  <si>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</si>
  <si>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</si>
  <si>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</si>
  <si>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</si>
  <si>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</si>
  <si>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</si>
  <si>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</si>
  <si>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</si>
  <si>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</si>
  <si>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</si>
  <si>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</si>
  <si>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</si>
  <si>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</si>
  <si>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</si>
  <si>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</si>
  <si>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</si>
  <si>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</si>
  <si>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</si>
  <si>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</si>
  <si>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</si>
  <si>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</si>
  <si>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</si>
  <si>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</si>
  <si>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</si>
  <si>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</si>
  <si>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</si>
  <si>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</si>
  <si>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</si>
  <si>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</si>
  <si>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</si>
  <si>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</si>
  <si>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</si>
  <si>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</si>
  <si>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</si>
  <si>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</si>
  <si>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</si>
  <si>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</si>
  <si>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</si>
  <si>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</si>
  <si>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</si>
  <si>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</si>
  <si>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</si>
  <si>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</si>
  <si>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</si>
  <si>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</si>
  <si>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</si>
  <si>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</si>
  <si>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</si>
  <si>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</si>
  <si>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</si>
  <si>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</si>
  <si>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</si>
  <si>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</si>
  <si>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</si>
  <si>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</si>
  <si>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</si>
  <si>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</si>
  <si>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</si>
  <si>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</si>
  <si>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</si>
  <si>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</si>
  <si>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</si>
  <si>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</si>
  <si>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</si>
  <si>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</si>
  <si>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</si>
  <si>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</si>
  <si>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</si>
  <si>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</si>
  <si>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</si>
  <si>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</si>
  <si>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</si>
  <si>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</si>
  <si>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</si>
  <si>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</si>
  <si>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</si>
  <si>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</si>
  <si>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</si>
  <si>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</si>
  <si>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</si>
  <si>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</si>
  <si>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</si>
  <si>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</si>
  <si>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</si>
  <si>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</si>
  <si>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</si>
  <si>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</si>
  <si>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</si>
  <si>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</si>
  <si>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</si>
  <si>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</si>
  <si>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</si>
  <si>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</si>
  <si>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</si>
  <si>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</si>
  <si>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</si>
  <si>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</si>
  <si>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</si>
  <si>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</si>
  <si>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</si>
  <si>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</si>
  <si>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</si>
  <si>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</si>
  <si>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</si>
  <si>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</si>
  <si>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</si>
  <si>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</si>
  <si>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</si>
  <si>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</si>
  <si>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</si>
  <si>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</si>
  <si>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</si>
  <si>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</si>
  <si>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</si>
  <si>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</si>
  <si>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</si>
  <si>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</si>
  <si>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</si>
  <si>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</si>
  <si>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</si>
  <si>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</si>
  <si>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</si>
  <si>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</si>
  <si>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</si>
  <si>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</si>
  <si>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</si>
  <si>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</si>
  <si>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</si>
  <si>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</si>
  <si>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</si>
  <si>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</si>
  <si>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</si>
  <si>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</si>
  <si>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</si>
  <si>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</si>
  <si>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</si>
  <si>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</si>
  <si>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</si>
  <si>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</si>
  <si>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</si>
  <si>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</si>
  <si>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</si>
  <si>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</si>
  <si>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</si>
  <si>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</si>
  <si>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</si>
  <si>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</si>
  <si>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</si>
  <si>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</si>
  <si>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</si>
  <si>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</si>
  <si>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</si>
  <si>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</si>
  <si>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</si>
  <si>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</si>
  <si>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</si>
  <si>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</si>
  <si>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</si>
  <si>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</si>
  <si>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</si>
  <si>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</si>
  <si>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</si>
  <si>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</si>
  <si>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</si>
  <si>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</si>
  <si>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</si>
  <si>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</si>
  <si>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</si>
  <si>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</si>
  <si>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</si>
  <si>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</si>
  <si>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</si>
  <si>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</si>
  <si>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</si>
  <si>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</si>
  <si>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</si>
  <si>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</si>
  <si>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</si>
  <si>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</si>
  <si>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</si>
  <si>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</si>
  <si>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</si>
  <si>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</si>
  <si>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</si>
  <si>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</si>
  <si>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</si>
  <si>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</si>
  <si>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</si>
  <si>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</si>
  <si>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</si>
  <si>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</si>
  <si>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</si>
  <si>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</si>
  <si>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</si>
  <si>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</si>
  <si>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</si>
  <si>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</si>
  <si>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</si>
  <si>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</si>
  <si>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</si>
  <si>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</si>
  <si>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</si>
  <si>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</si>
  <si>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</si>
  <si>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</si>
  <si>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</si>
  <si>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</si>
  <si>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</si>
  <si>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</si>
  <si>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</si>
  <si>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</si>
  <si>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</si>
  <si>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</si>
  <si>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</si>
  <si>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</si>
  <si>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</si>
  <si>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</si>
  <si>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</si>
  <si>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</si>
  <si>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</si>
  <si>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</si>
  <si>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</si>
  <si>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</si>
  <si>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</si>
  <si>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</si>
  <si>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</si>
  <si>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</si>
  <si>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</si>
  <si>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</si>
  <si>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</si>
  <si>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</si>
  <si>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</si>
  <si>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</si>
  <si>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</si>
  <si>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</si>
  <si>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</si>
  <si>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</si>
  <si>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</si>
  <si>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</si>
  <si>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</si>
  <si>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</si>
  <si>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</si>
  <si>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</si>
  <si>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</si>
  <si>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</si>
  <si>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</si>
  <si>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</si>
  <si>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</si>
  <si>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</si>
  <si>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</si>
  <si>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</si>
  <si>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</si>
  <si>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</si>
  <si>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</si>
  <si>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</si>
  <si>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</si>
  <si>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</si>
  <si>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</si>
  <si>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</si>
  <si>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</si>
  <si>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</si>
  <si>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</si>
  <si>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</si>
  <si>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</si>
  <si>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</si>
  <si>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</si>
  <si>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</si>
  <si>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</si>
  <si>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</si>
  <si>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</si>
  <si>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</si>
  <si>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</si>
  <si>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</si>
  <si>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</si>
  <si>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</si>
  <si>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</si>
  <si>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</si>
  <si>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</si>
  <si>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</si>
  <si>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</si>
  <si>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</si>
  <si>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</si>
  <si>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</si>
  <si>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</si>
  <si>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</si>
  <si>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</si>
  <si>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</si>
  <si>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</si>
  <si>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</si>
  <si>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</si>
  <si>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</si>
  <si>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</si>
  <si>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</si>
  <si>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</si>
  <si>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</si>
  <si>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</si>
  <si>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</si>
  <si>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</si>
  <si>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</si>
  <si>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</si>
  <si>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</si>
  <si>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</si>
  <si>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</si>
  <si>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</si>
  <si>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</si>
  <si>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</si>
  <si>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</si>
  <si>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</si>
  <si>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</si>
  <si>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</si>
  <si>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</si>
  <si>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</si>
  <si>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</si>
  <si>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</si>
  <si>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</si>
  <si>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</si>
  <si>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</si>
  <si>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</si>
  <si>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</si>
  <si>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</si>
  <si>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</si>
  <si>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</si>
  <si>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</si>
  <si>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</si>
  <si>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</si>
  <si>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</si>
  <si>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</si>
  <si>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</si>
  <si>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</si>
  <si>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</si>
  <si>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</si>
  <si>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</si>
  <si>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</si>
  <si>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</si>
  <si>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</si>
  <si>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</si>
  <si>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</si>
  <si>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</si>
  <si>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</si>
  <si>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</si>
  <si>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</si>
  <si>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</si>
  <si>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</si>
  <si>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</si>
  <si>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</si>
  <si>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</si>
  <si>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</si>
  <si>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</si>
  <si>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</si>
  <si>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</si>
  <si>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</si>
  <si>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</si>
  <si>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</si>
  <si>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</si>
  <si>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</si>
  <si>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</si>
  <si>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</si>
  <si>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</si>
  <si>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</si>
  <si>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</si>
  <si>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</si>
  <si>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</si>
  <si>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</si>
  <si>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</si>
  <si>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</si>
  <si>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</si>
  <si>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</si>
  <si>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</si>
  <si>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</si>
  <si>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</si>
  <si>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</si>
  <si>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</si>
  <si>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</si>
  <si>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</si>
  <si>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</si>
  <si>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</si>
  <si>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</si>
  <si>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</si>
  <si>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</si>
  <si>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</si>
  <si>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</si>
  <si>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</si>
  <si>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</si>
  <si>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</si>
  <si>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</si>
  <si>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</si>
  <si>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</si>
  <si>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</si>
  <si>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</si>
  <si>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</si>
  <si>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</si>
  <si>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</si>
  <si>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</si>
  <si>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</si>
  <si>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</si>
  <si>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</si>
  <si>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</si>
  <si>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</si>
  <si>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</si>
  <si>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</si>
  <si>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</si>
  <si>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</si>
  <si>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</si>
  <si>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</si>
  <si>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</si>
  <si>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</si>
  <si>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</si>
  <si>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</si>
  <si>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</si>
  <si>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</si>
  <si>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</si>
  <si>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</si>
  <si>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</si>
  <si>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</si>
  <si>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</si>
  <si>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</si>
  <si>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</si>
  <si>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</si>
  <si>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</si>
  <si>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</si>
  <si>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</si>
  <si>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</si>
  <si>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</si>
  <si>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</si>
  <si>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</si>
  <si>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</si>
  <si>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</si>
  <si>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</si>
  <si>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</si>
  <si>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</si>
  <si>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</si>
  <si>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</si>
  <si>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</si>
  <si>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</si>
  <si>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</si>
  <si>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</si>
  <si>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</si>
  <si>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</si>
  <si>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</si>
  <si>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</si>
  <si>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</si>
  <si>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</si>
  <si>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</si>
  <si>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</si>
  <si>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</si>
  <si>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</si>
  <si>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</si>
  <si>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</si>
  <si>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</si>
  <si>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</si>
  <si>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</si>
  <si>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</si>
  <si>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</si>
  <si>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</si>
  <si>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</si>
  <si>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</si>
  <si>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</si>
  <si>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</si>
  <si>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</si>
  <si>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</si>
  <si>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</si>
  <si>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</si>
  <si>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</si>
  <si>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</si>
  <si>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</si>
  <si>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</si>
  <si>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</si>
  <si>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</si>
  <si>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</si>
  <si>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</si>
  <si>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</si>
  <si>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</si>
  <si>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</si>
  <si>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</si>
  <si>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</si>
  <si>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</si>
  <si>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</si>
  <si>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</si>
  <si>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</si>
  <si>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</si>
  <si>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</si>
  <si>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</si>
  <si>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</si>
  <si>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</si>
  <si>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</si>
  <si>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</si>
  <si>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</si>
  <si>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</si>
  <si>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</si>
  <si>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</si>
  <si>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</si>
  <si>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</si>
  <si>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</si>
  <si>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</si>
  <si>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</si>
  <si>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</si>
  <si>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</si>
  <si>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</si>
  <si>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</si>
  <si>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</si>
  <si>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</si>
  <si>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</si>
  <si>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</si>
  <si>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</si>
  <si>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</si>
  <si>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</si>
  <si>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</si>
  <si>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</si>
  <si>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</si>
  <si>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</si>
  <si>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</si>
  <si>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</si>
  <si>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</si>
  <si>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</si>
  <si>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</si>
  <si>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</si>
  <si>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</si>
  <si>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</si>
  <si>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</si>
  <si>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</si>
  <si>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</si>
  <si>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</si>
  <si>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</si>
  <si>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</si>
  <si>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</si>
  <si>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</si>
  <si>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</si>
  <si>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</si>
  <si>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</si>
  <si>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</si>
  <si>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</si>
  <si>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</si>
  <si>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</si>
  <si>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</si>
  <si>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</si>
  <si>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</si>
  <si>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</si>
  <si>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</si>
  <si>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</si>
  <si>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</si>
  <si>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</si>
  <si>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</si>
  <si>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</si>
  <si>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</si>
  <si>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</si>
  <si>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</si>
  <si>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</si>
  <si>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</si>
  <si>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</si>
  <si>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</si>
  <si>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</si>
  <si>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</si>
  <si>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</si>
  <si>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</si>
  <si>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</si>
  <si>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</si>
  <si>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</si>
  <si>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</si>
  <si>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</si>
  <si>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</si>
  <si>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</si>
  <si>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</si>
  <si>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</si>
  <si>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</si>
  <si>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</si>
  <si>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</si>
  <si>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</si>
  <si>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</si>
  <si>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</si>
  <si>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</si>
  <si>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</si>
  <si>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</si>
  <si>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</si>
  <si>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</si>
  <si>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</si>
  <si>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</si>
  <si>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</si>
  <si>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</si>
  <si>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</si>
  <si>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</si>
  <si>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</si>
  <si>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</si>
  <si>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</si>
  <si>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</si>
  <si>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</si>
  <si>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</si>
  <si>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</si>
  <si>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</si>
  <si>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</si>
  <si>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</si>
  <si>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</si>
  <si>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</si>
  <si>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</si>
  <si>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</si>
  <si>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</si>
  <si>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</si>
  <si>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</si>
  <si>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</si>
  <si>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</si>
  <si>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</si>
  <si>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</si>
  <si>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</si>
  <si>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</si>
  <si>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</si>
  <si>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</si>
  <si>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</si>
  <si>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</si>
  <si>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</si>
  <si>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</si>
  <si>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</si>
  <si>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</si>
  <si>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</si>
  <si>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</si>
  <si>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</si>
  <si>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</si>
  <si>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</si>
  <si>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</si>
  <si>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</si>
  <si>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</si>
  <si>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</si>
  <si>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</si>
  <si>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</si>
  <si>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</si>
  <si>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</si>
  <si>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</si>
  <si>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</si>
  <si>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</si>
  <si>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</si>
  <si>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</si>
  <si>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</si>
  <si>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</si>
  <si>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</si>
  <si>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</si>
  <si>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</si>
  <si>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</si>
  <si>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</si>
  <si>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</si>
  <si>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</si>
  <si>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</si>
  <si>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</si>
  <si>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</si>
  <si>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</si>
  <si>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</si>
  <si>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</si>
  <si>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</si>
  <si>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</si>
  <si>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</si>
  <si>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</si>
  <si>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</si>
  <si>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</si>
  <si>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</si>
  <si>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</si>
  <si>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</si>
  <si>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</si>
  <si>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</si>
  <si>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</si>
  <si>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</si>
  <si>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</si>
  <si>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</si>
  <si>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</si>
  <si>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</si>
  <si>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</si>
  <si>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</si>
  <si>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</si>
  <si>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</si>
  <si>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</si>
  <si>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</si>
  <si>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</si>
  <si>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</si>
  <si>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</si>
  <si>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</si>
  <si>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</si>
  <si>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</si>
  <si>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</si>
  <si>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</si>
  <si>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</si>
  <si>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</si>
  <si>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</si>
  <si>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</si>
  <si>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</si>
  <si>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</si>
  <si>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</si>
  <si>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</si>
  <si>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</si>
  <si>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</si>
  <si>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</si>
  <si>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</si>
  <si>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</si>
  <si>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</si>
  <si>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</si>
  <si>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</si>
  <si>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</si>
  <si>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</si>
  <si>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</si>
  <si>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</si>
  <si>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</si>
  <si>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</si>
  <si>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</si>
  <si>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</si>
  <si>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</si>
  <si>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</si>
  <si>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</si>
  <si>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</si>
  <si>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</si>
  <si>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</si>
  <si>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</si>
  <si>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</si>
  <si>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</si>
  <si>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</si>
  <si>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</si>
  <si>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</si>
  <si>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</si>
  <si>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</si>
  <si>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</si>
  <si>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</si>
  <si>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</si>
  <si>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</si>
  <si>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</si>
  <si>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</si>
  <si>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</si>
  <si>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</si>
  <si>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</si>
  <si>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</si>
  <si>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</si>
  <si>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</si>
  <si>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</si>
  <si>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</si>
  <si>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</si>
  <si>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</si>
  <si>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</si>
  <si>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</si>
  <si>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</si>
  <si>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</si>
  <si>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</si>
  <si>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</si>
  <si>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</si>
  <si>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</si>
  <si>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</si>
  <si>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</si>
  <si>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</si>
  <si>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</si>
  <si>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</si>
  <si>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</si>
  <si>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</si>
  <si>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</si>
  <si>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</si>
  <si>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</si>
  <si>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</si>
  <si>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</si>
  <si>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</si>
  <si>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</si>
  <si>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</si>
  <si>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</si>
  <si>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</si>
  <si>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</si>
  <si>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</si>
  <si>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</si>
  <si>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</si>
  <si>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</si>
  <si>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</si>
  <si>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</si>
  <si>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</si>
  <si>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</si>
  <si>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</si>
  <si>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</si>
  <si>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</si>
  <si>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</si>
  <si>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</si>
  <si>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</si>
  <si>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</si>
  <si>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</si>
  <si>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</si>
  <si>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</si>
  <si>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</si>
  <si>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</si>
  <si>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</si>
  <si>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</si>
  <si>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</si>
  <si>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</si>
  <si>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</si>
  <si>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</si>
  <si>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</si>
  <si>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</si>
  <si>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</si>
  <si>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</si>
  <si>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</si>
  <si>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</si>
  <si>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</si>
  <si>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</si>
  <si>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</si>
  <si>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</si>
  <si>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</si>
  <si>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</si>
  <si>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</si>
  <si>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</si>
  <si>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</si>
  <si>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</si>
  <si>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</si>
  <si>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</si>
  <si>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</si>
  <si>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</si>
  <si>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</si>
  <si>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</si>
  <si>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</si>
  <si>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</si>
  <si>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</si>
  <si>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</si>
  <si>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</si>
  <si>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</si>
  <si>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</si>
  <si>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</si>
  <si>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</si>
  <si>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</si>
  <si>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</si>
  <si>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</si>
  <si>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</si>
  <si>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</si>
  <si>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</si>
  <si>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</si>
  <si>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</si>
  <si>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</si>
  <si>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</si>
  <si>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</si>
  <si>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</si>
  <si>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</si>
  <si>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</si>
  <si>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</si>
  <si>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</si>
  <si>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</si>
  <si>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</si>
  <si>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</si>
  <si>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</si>
  <si>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</si>
  <si>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</si>
  <si>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</si>
  <si>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</si>
  <si>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</si>
  <si>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</si>
  <si>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</si>
  <si>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</si>
  <si>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</si>
  <si>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</si>
  <si>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</si>
  <si>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</si>
  <si>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</si>
  <si>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</si>
  <si>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</si>
  <si>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</si>
  <si>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</si>
  <si>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</si>
  <si>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</si>
  <si>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</si>
  <si>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</si>
  <si>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</si>
  <si>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</si>
  <si>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</si>
  <si>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</si>
  <si>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</si>
  <si>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</si>
  <si>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</si>
  <si>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</si>
  <si>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</si>
  <si>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</si>
  <si>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</si>
  <si>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</si>
  <si>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</si>
  <si>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</si>
  <si>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</si>
  <si>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</si>
  <si>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</si>
  <si>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</si>
  <si>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</si>
  <si>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</si>
  <si>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</si>
  <si>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</si>
  <si>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</si>
  <si>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</si>
  <si>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</si>
  <si>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</si>
  <si>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</si>
  <si>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</si>
  <si>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</si>
  <si>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</si>
  <si>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</si>
  <si>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</si>
  <si>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</si>
  <si>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</si>
  <si>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</si>
  <si>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</si>
  <si>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</si>
  <si>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</si>
  <si>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</si>
  <si>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</si>
  <si>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</si>
  <si>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</si>
  <si>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</si>
  <si>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</si>
  <si>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</si>
  <si>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</si>
  <si>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</si>
  <si>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</si>
  <si>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</si>
  <si>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</si>
  <si>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</si>
  <si>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</si>
  <si>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</si>
  <si>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</si>
  <si>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</si>
  <si>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</si>
  <si>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</si>
  <si>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</si>
  <si>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</si>
  <si>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</si>
  <si>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</si>
  <si>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</si>
  <si>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</si>
  <si>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</si>
  <si>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</si>
  <si>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</si>
  <si>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</si>
  <si>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</si>
  <si>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</si>
  <si>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</si>
  <si>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</si>
  <si>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</si>
  <si>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</si>
  <si>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</si>
  <si>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</si>
  <si>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</si>
  <si>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</si>
  <si>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</si>
  <si>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</si>
  <si>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</si>
  <si>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</si>
  <si>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</si>
  <si>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</si>
  <si>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</si>
  <si>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</si>
  <si>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</si>
  <si>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</si>
  <si>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</si>
  <si>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</si>
  <si>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</si>
  <si>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</si>
  <si>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</si>
  <si>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</si>
  <si>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</si>
  <si>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</si>
  <si>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</si>
  <si>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</si>
  <si>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</si>
  <si>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</si>
  <si>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</si>
  <si>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</si>
  <si>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</si>
  <si>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</si>
  <si>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</si>
  <si>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</si>
  <si>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</si>
  <si>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</si>
  <si>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</si>
  <si>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</si>
  <si>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</si>
  <si>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</si>
  <si>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</si>
  <si>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</si>
  <si>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</si>
  <si>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</si>
  <si>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</si>
  <si>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</si>
  <si>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</si>
  <si>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</si>
  <si>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</si>
  <si>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</si>
  <si>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</si>
  <si>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</si>
  <si>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</si>
  <si>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</si>
  <si>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</si>
  <si>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</si>
  <si>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</si>
  <si>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</si>
  <si>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</si>
  <si>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</si>
  <si>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</si>
  <si>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</si>
  <si>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</si>
  <si>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</si>
  <si>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</si>
  <si>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</si>
  <si>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</si>
  <si>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</si>
  <si>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</si>
  <si>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</si>
  <si>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</si>
  <si>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</si>
  <si>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</si>
  <si>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</si>
  <si>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</si>
  <si>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</si>
  <si>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</si>
  <si>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</si>
  <si>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</si>
  <si>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</si>
  <si>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</si>
  <si>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</si>
  <si>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</si>
  <si>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</si>
  <si>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</si>
  <si>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</si>
  <si>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</si>
  <si>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</si>
  <si>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</si>
  <si>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</si>
  <si>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</si>
  <si>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</si>
  <si>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</si>
  <si>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</si>
  <si>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</si>
  <si>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</si>
  <si>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</si>
  <si>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</si>
  <si>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</si>
  <si>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</si>
  <si>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</si>
  <si>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</si>
  <si>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</si>
  <si>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</si>
  <si>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</si>
  <si>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</si>
  <si>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</si>
  <si>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</si>
  <si>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</si>
  <si>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</si>
  <si>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</si>
  <si>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</si>
  <si>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</si>
  <si>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</si>
  <si>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</si>
  <si>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</si>
  <si>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</si>
  <si>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</si>
  <si>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</si>
  <si>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</si>
  <si>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</si>
  <si>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</si>
  <si>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</si>
  <si>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</si>
  <si>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</si>
  <si>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</si>
  <si>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</si>
  <si>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</si>
  <si>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</si>
  <si>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</si>
  <si>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</si>
  <si>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</si>
  <si>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</si>
  <si>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</si>
  <si>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</si>
  <si>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</si>
  <si>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</si>
  <si>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</si>
  <si>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</si>
  <si>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</si>
  <si>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</si>
  <si>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</si>
  <si>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</si>
  <si>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</si>
  <si>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</si>
  <si>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</si>
  <si>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</si>
  <si>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</si>
  <si>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</si>
  <si>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</si>
  <si>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</si>
  <si>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</si>
  <si>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</si>
  <si>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</si>
  <si>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</si>
  <si>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</si>
  <si>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</si>
  <si>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</si>
  <si>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</si>
  <si>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</si>
  <si>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</si>
  <si>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</si>
  <si>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</si>
  <si>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</si>
  <si>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</si>
  <si>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</si>
  <si>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</si>
  <si>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</si>
  <si>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</si>
  <si>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</si>
  <si>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</si>
  <si>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</si>
  <si>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</si>
  <si>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</si>
  <si>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</si>
  <si>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</si>
  <si>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</si>
  <si>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</si>
  <si>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</si>
  <si>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</si>
  <si>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</si>
  <si>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</si>
  <si>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</si>
  <si>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</si>
  <si>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</si>
  <si>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</si>
  <si>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</si>
  <si>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</si>
  <si>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</si>
  <si>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</si>
  <si>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</si>
  <si>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</si>
  <si>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</si>
  <si>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</si>
  <si>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</si>
  <si>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</si>
  <si>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</si>
  <si>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</si>
  <si>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</si>
  <si>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</si>
  <si>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</si>
  <si>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</si>
  <si>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</si>
  <si>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</si>
  <si>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</si>
  <si>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</si>
  <si>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</si>
  <si>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</si>
  <si>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</si>
  <si>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</si>
  <si>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</si>
  <si>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</si>
  <si>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</si>
  <si>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</si>
  <si>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</si>
  <si>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</si>
  <si>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</si>
  <si>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</si>
  <si>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</si>
  <si>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</si>
  <si>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</si>
  <si>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</si>
  <si>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</si>
  <si>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</si>
  <si>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</si>
  <si>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</si>
  <si>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</si>
  <si>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</si>
  <si>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</si>
  <si>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</si>
  <si>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</si>
  <si>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</si>
  <si>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</si>
  <si>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</si>
  <si>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</si>
  <si>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</si>
  <si>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</si>
  <si>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</si>
  <si>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</si>
  <si>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</si>
  <si>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</si>
  <si>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</si>
  <si>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</si>
  <si>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</si>
  <si>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</si>
  <si>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</si>
  <si>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</si>
  <si>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</si>
  <si>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</si>
  <si>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</si>
  <si>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</si>
  <si>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</si>
  <si>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</si>
  <si>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</si>
  <si>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</si>
  <si>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</si>
  <si>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</si>
  <si>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</si>
  <si>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</si>
  <si>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</si>
  <si>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</si>
  <si>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</si>
  <si>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</si>
  <si>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</si>
  <si>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</si>
  <si>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</si>
  <si>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</si>
  <si>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</si>
  <si>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</si>
  <si>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</si>
  <si>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</si>
  <si>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</si>
  <si>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</si>
  <si>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</si>
  <si>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</si>
  <si>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</si>
  <si>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</si>
  <si>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</si>
  <si>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</si>
  <si>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</si>
  <si>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</si>
  <si>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</si>
  <si>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</si>
  <si>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</si>
  <si>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</si>
  <si>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</si>
  <si>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</si>
  <si>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</si>
  <si>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</si>
  <si>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</si>
  <si>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</si>
  <si>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</si>
  <si>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</si>
  <si>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</si>
  <si>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</si>
  <si>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</si>
  <si>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</si>
  <si>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</si>
  <si>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</si>
  <si>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</si>
  <si>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</si>
  <si>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</si>
  <si>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</si>
  <si>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</si>
  <si>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</si>
  <si>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</si>
  <si>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</si>
  <si>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</si>
  <si>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</si>
  <si>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</si>
  <si>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</si>
  <si>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</si>
  <si>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</si>
  <si>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</si>
  <si>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</si>
  <si>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</si>
  <si>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</si>
  <si>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</si>
  <si>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</si>
  <si>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</si>
  <si>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</si>
  <si>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</si>
  <si>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</si>
  <si>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</si>
  <si>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</si>
  <si>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</si>
  <si>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</si>
  <si>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</si>
  <si>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</si>
  <si>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</si>
  <si>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</si>
  <si>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</si>
  <si>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</si>
  <si>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</si>
  <si>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</si>
  <si>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</si>
  <si>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</si>
  <si>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</si>
  <si>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</si>
  <si>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</si>
  <si>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</si>
  <si>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</si>
  <si>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</si>
  <si>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</si>
  <si>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</si>
  <si>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</si>
  <si>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</si>
  <si>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</si>
  <si>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</si>
  <si>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</si>
  <si>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</si>
  <si>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</si>
  <si>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</si>
  <si>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</si>
  <si>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</si>
  <si>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</si>
  <si>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</si>
  <si>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</si>
  <si>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</si>
  <si>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</si>
  <si>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</si>
  <si>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</si>
  <si>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</si>
  <si>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</si>
  <si>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</si>
  <si>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</si>
  <si>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</si>
  <si>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</si>
  <si>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</si>
  <si>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</si>
  <si>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</si>
  <si>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</si>
  <si>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</si>
  <si>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</si>
  <si>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</si>
  <si>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</si>
  <si>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</si>
  <si>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</si>
  <si>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</si>
  <si>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</si>
  <si>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</si>
  <si>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</si>
  <si>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</si>
  <si>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</si>
  <si>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</si>
  <si>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</si>
  <si>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</si>
  <si>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</si>
  <si>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</si>
  <si>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</si>
  <si>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</si>
  <si>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</si>
  <si>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</si>
  <si>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</si>
  <si>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</si>
  <si>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</si>
  <si>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</si>
  <si>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</si>
  <si>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</si>
  <si>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</si>
  <si>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</si>
  <si>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</si>
  <si>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</si>
  <si>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</si>
  <si>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</si>
  <si>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</si>
  <si>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</si>
  <si>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</si>
  <si>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</si>
  <si>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</si>
  <si>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</si>
  <si>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</si>
  <si>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</si>
  <si>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</si>
  <si>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</si>
  <si>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</si>
  <si>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</si>
  <si>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</si>
  <si>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</si>
  <si>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</si>
  <si>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</si>
  <si>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</si>
  <si>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</si>
  <si>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</si>
  <si>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</si>
  <si>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</si>
  <si>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</si>
  <si>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</si>
  <si>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</si>
  <si>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</si>
  <si>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</si>
  <si>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</si>
  <si>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</si>
  <si>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</si>
  <si>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</si>
  <si>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</si>
  <si>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</si>
  <si>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</si>
  <si>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</si>
  <si>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</si>
  <si>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</si>
  <si>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</si>
  <si>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</si>
  <si>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</si>
  <si>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</si>
  <si>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</si>
  <si>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</si>
  <si>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</si>
  <si>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</si>
  <si>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</si>
  <si>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</si>
  <si>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</si>
  <si>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</si>
  <si>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</si>
  <si>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</si>
  <si>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</si>
  <si>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</si>
  <si>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</si>
  <si>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</si>
  <si>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</si>
  <si>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</si>
  <si>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</si>
  <si>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</si>
  <si>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</si>
  <si>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</si>
  <si>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</si>
  <si>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</si>
  <si>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</si>
  <si>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</si>
  <si>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</si>
  <si>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</si>
  <si>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</si>
  <si>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</si>
  <si>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</si>
  <si>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</si>
  <si>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</si>
  <si>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</si>
  <si>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</si>
  <si>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</si>
  <si>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</si>
  <si>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</si>
  <si>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</si>
  <si>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</si>
  <si>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</si>
  <si>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</si>
  <si>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</si>
  <si>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</si>
  <si>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</si>
  <si>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</si>
  <si>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</si>
  <si>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</si>
  <si>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</si>
  <si>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</si>
  <si>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</si>
  <si>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</si>
  <si>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</si>
  <si>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</si>
  <si>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</si>
  <si>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</si>
  <si>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</si>
  <si>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</si>
  <si>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</si>
  <si>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</si>
  <si>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</si>
  <si>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</si>
  <si>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</si>
  <si>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</si>
  <si>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</si>
  <si>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</si>
  <si>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</si>
  <si>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</si>
  <si>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</si>
  <si>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</si>
  <si>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</si>
  <si>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</si>
  <si>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</si>
  <si>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</si>
  <si>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</si>
  <si>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</si>
  <si>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</si>
  <si>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</si>
  <si>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</si>
  <si>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</si>
  <si>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</si>
  <si>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</si>
  <si>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</si>
  <si>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</si>
  <si>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</si>
  <si>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</si>
  <si>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</si>
  <si>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</si>
  <si>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</si>
  <si>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</si>
  <si>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</si>
  <si>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</si>
  <si>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</si>
  <si>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</si>
  <si>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</si>
  <si>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</si>
  <si>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</si>
  <si>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</si>
  <si>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</si>
  <si>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</si>
  <si>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</si>
  <si>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</si>
  <si>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</si>
  <si>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</si>
  <si>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</si>
  <si>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</si>
  <si>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</si>
  <si>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</si>
  <si>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</si>
  <si>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</si>
  <si>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</si>
  <si>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</si>
  <si>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</si>
  <si>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</si>
  <si>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</si>
  <si>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</si>
  <si>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</si>
  <si>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</si>
  <si>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</si>
  <si>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</si>
  <si>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</si>
  <si>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</si>
  <si>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</si>
  <si>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</si>
  <si>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</si>
  <si>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</si>
  <si>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</si>
  <si>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</si>
  <si>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</si>
  <si>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</si>
  <si>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</si>
  <si>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</si>
  <si>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</si>
  <si>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</si>
  <si>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</si>
  <si>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</si>
  <si>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</si>
  <si>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</si>
  <si>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</si>
  <si>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</si>
  <si>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</si>
  <si>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</si>
  <si>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</si>
  <si>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</si>
  <si>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</si>
  <si>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</si>
  <si>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</si>
  <si>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</si>
  <si>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</si>
  <si>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</si>
  <si>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</si>
  <si>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</si>
  <si>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</si>
  <si>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</si>
  <si>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</si>
  <si>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</si>
  <si>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</si>
  <si>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</si>
  <si>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</si>
  <si>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</si>
  <si>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</si>
  <si>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</si>
  <si>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</si>
  <si>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</si>
  <si>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</si>
  <si>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</si>
  <si>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</si>
  <si>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</si>
  <si>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</si>
  <si>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</si>
  <si>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</si>
  <si>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</si>
  <si>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</si>
  <si>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</si>
  <si>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</si>
  <si>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</si>
  <si>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</si>
  <si>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</si>
  <si>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</si>
  <si>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</si>
  <si>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</si>
  <si>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</si>
  <si>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</si>
  <si>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</si>
  <si>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</si>
  <si>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</si>
  <si>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</si>
  <si>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</si>
  <si>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</si>
  <si>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</si>
  <si>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</si>
  <si>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</si>
  <si>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</si>
  <si>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</si>
  <si>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</si>
  <si>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</si>
  <si>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</si>
  <si>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</si>
  <si>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</si>
  <si>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</si>
  <si>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</si>
  <si>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</si>
  <si>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</si>
  <si>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</si>
  <si>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</si>
  <si>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</si>
  <si>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</si>
  <si>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</si>
  <si>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</si>
  <si>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</si>
  <si>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</si>
  <si>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</si>
  <si>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</si>
  <si>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</si>
  <si>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</si>
  <si>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</si>
  <si>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</si>
  <si>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</si>
  <si>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</si>
  <si>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</si>
  <si>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</si>
  <si>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</si>
  <si>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</si>
  <si>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</si>
  <si>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</si>
  <si>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</si>
  <si>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</si>
  <si>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</si>
  <si>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</si>
  <si>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</si>
  <si>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</si>
  <si>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</si>
  <si>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</si>
  <si>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</si>
  <si>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</si>
  <si>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</si>
  <si>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</si>
  <si>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</si>
  <si>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</si>
  <si>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</si>
  <si>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</si>
  <si>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</si>
  <si>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</si>
  <si>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</si>
  <si>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</si>
  <si>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</si>
  <si>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</si>
  <si>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</si>
  <si>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</si>
  <si>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</si>
  <si>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</si>
  <si>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</si>
  <si>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</si>
  <si>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</si>
  <si>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</si>
  <si>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</si>
  <si>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</si>
  <si>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</si>
  <si>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</si>
  <si>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</si>
  <si>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</si>
  <si>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</si>
  <si>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</si>
  <si>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</si>
  <si>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</si>
  <si>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</si>
  <si>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</si>
  <si>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</si>
  <si>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</si>
  <si>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</si>
  <si>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</si>
  <si>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</si>
  <si>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</si>
  <si>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</si>
  <si>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</si>
  <si>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</si>
  <si>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</si>
  <si>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</si>
  <si>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</si>
  <si>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</si>
  <si>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</si>
  <si>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</si>
  <si>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</si>
  <si>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</si>
  <si>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</si>
  <si>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</si>
  <si>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</si>
  <si>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</si>
  <si>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</si>
  <si>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</si>
  <si>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</si>
  <si>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</si>
  <si>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</si>
  <si>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</si>
  <si>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</si>
  <si>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</si>
  <si>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</si>
  <si>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</si>
  <si>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</si>
  <si>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</si>
  <si>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</si>
  <si>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</si>
  <si>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</si>
  <si>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</si>
  <si>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</si>
  <si>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</si>
  <si>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</si>
  <si>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</si>
  <si>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</si>
  <si>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</si>
  <si>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</si>
  <si>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</si>
  <si>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</si>
  <si>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</si>
  <si>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</si>
  <si>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</si>
  <si>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</si>
  <si>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</si>
  <si>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</si>
  <si>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</si>
  <si>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</si>
  <si>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</si>
  <si>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</si>
  <si>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</si>
  <si>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</si>
  <si>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</si>
  <si>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</si>
  <si>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</si>
  <si>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</si>
  <si>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</si>
  <si>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</si>
  <si>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</si>
  <si>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</si>
  <si>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</si>
  <si>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</si>
  <si>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</si>
  <si>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</si>
  <si>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</si>
  <si>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</si>
  <si>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</si>
  <si>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</si>
  <si>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</si>
  <si>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</si>
  <si>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</si>
  <si>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</si>
  <si>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</si>
  <si>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</si>
  <si>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</si>
  <si>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</si>
  <si>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</si>
  <si>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</si>
  <si>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</si>
  <si>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</si>
  <si>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</si>
  <si>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</si>
  <si>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</si>
  <si>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</si>
  <si>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</si>
  <si>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</si>
  <si>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</si>
  <si>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</si>
  <si>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</si>
  <si>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</si>
  <si>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</si>
  <si>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</si>
  <si>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</si>
  <si>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</si>
  <si>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</si>
  <si>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</si>
  <si>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</si>
  <si>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</si>
  <si>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</si>
  <si>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</si>
  <si>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</si>
  <si>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</si>
  <si>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</si>
  <si>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</si>
  <si>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</si>
  <si>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</si>
  <si>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</si>
  <si>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</si>
  <si>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</si>
  <si>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</si>
  <si>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</si>
  <si>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Realizando carregament de Pedra no TAG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</si>
  <si>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</si>
  <si>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</si>
  <si>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</si>
  <si>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</si>
  <si>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</si>
  <si>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</si>
  <si>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MC1 08h03 / autorizado entrada na via 08h05 / Em intervalo 08h39 até 14h03.</t>
  </si>
  <si>
    <t>Não solicita MC1 / Em manutenção.</t>
  </si>
  <si>
    <t>Mc1 08h00 / Aguardando partida do M82</t>
  </si>
  <si>
    <t>ZIQ-ZPQ</t>
  </si>
  <si>
    <t>ZIQZPD</t>
  </si>
  <si>
    <t>Inspeção RIV</t>
  </si>
  <si>
    <t xml:space="preserve">MC1 10h09 /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</si>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</sst>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40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N1" activePane="topRight" state="frozen"/>
      <selection pane="topRight" activeCell="BJ400" sqref="BJ4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1" t="s">
        <v>1127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1128</v>
      </c>
      <c r="BI1" s="346"/>
      <c r="BJ1" s="347"/>
      <c r="BK1" s="348"/>
      <c r="BL1" s="49"/>
      <c r="BM1" s="338" t="s">
        <v>1129</v>
      </c>
      <c r="BN1" s="339"/>
      <c r="BO1" s="339"/>
      <c r="BP1" s="339"/>
      <c r="BQ1" s="339"/>
      <c r="BR1" s="339"/>
      <c r="BS1" s="34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1" t="s">
        <v>1130</v>
      </c>
      <c r="AJ2" s="342"/>
      <c r="AK2" s="342"/>
      <c r="AL2" s="342"/>
      <c r="AM2" s="342"/>
      <c r="AN2" s="342"/>
      <c r="AO2" s="342"/>
      <c r="AP2" s="342"/>
      <c r="AQ2" s="344"/>
      <c r="AR2" s="239"/>
      <c r="AS2" s="356" t="s">
        <v>1133</v>
      </c>
      <c r="AT2" s="343"/>
      <c r="AU2" s="343"/>
      <c r="AV2" s="343"/>
      <c r="AW2" s="343"/>
      <c r="AX2" s="342"/>
      <c r="AY2" s="344"/>
      <c r="AZ2" s="4"/>
      <c r="BA2" s="335" t="s">
        <v>1134</v>
      </c>
      <c r="BB2" s="337"/>
      <c r="BC2" s="341" t="s">
        <v>1131</v>
      </c>
      <c r="BD2" s="342"/>
      <c r="BE2" s="342"/>
      <c r="BF2" s="344"/>
      <c r="BG2" s="3"/>
      <c r="BH2" s="349"/>
      <c r="BI2" s="350"/>
      <c r="BJ2" s="351"/>
      <c r="BK2" s="352"/>
      <c r="BL2" s="49"/>
      <c r="BM2" s="353"/>
      <c r="BN2" s="354"/>
      <c r="BO2" s="354"/>
      <c r="BP2" s="354"/>
      <c r="BQ2" s="354"/>
      <c r="BR2" s="354"/>
      <c r="BS2" s="35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5" t="s">
        <v>1135</v>
      </c>
      <c r="AJ3" s="337"/>
      <c r="AK3" s="335" t="s">
        <v>1136</v>
      </c>
      <c r="AL3" s="336"/>
      <c r="AM3" s="336"/>
      <c r="AN3" s="336"/>
      <c r="AO3" s="336"/>
      <c r="AP3" s="336"/>
      <c r="AQ3" s="337"/>
      <c r="AR3" s="240"/>
      <c r="AS3" s="359" t="s">
        <v>1142</v>
      </c>
      <c r="AT3" s="360"/>
      <c r="AU3" s="359" t="s">
        <v>1143</v>
      </c>
      <c r="AV3" s="360"/>
      <c r="AW3" s="359" t="s">
        <v>1144</v>
      </c>
      <c r="AX3" s="361"/>
      <c r="AY3" s="63" t="s">
        <v>1145</v>
      </c>
      <c r="AZ3" s="63"/>
      <c r="BA3" s="357"/>
      <c r="BB3" s="358"/>
      <c r="BC3" s="335" t="s">
        <v>1138</v>
      </c>
      <c r="BD3" s="336"/>
      <c r="BE3" s="336"/>
      <c r="BF3" s="337"/>
      <c r="BG3" s="62"/>
      <c r="BH3" s="349"/>
      <c r="BI3" s="350"/>
      <c r="BJ3" s="351"/>
      <c r="BK3" s="352"/>
      <c r="BL3" s="49"/>
      <c r="BM3" s="338" t="s">
        <v>1146</v>
      </c>
      <c r="BN3" s="339"/>
      <c r="BO3" s="339"/>
      <c r="BP3" s="340"/>
      <c r="BQ3" s="338" t="s">
        <v>757</v>
      </c>
      <c r="BR3" s="339"/>
      <c r="BS3" s="340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 t="s">
        <v>988</v>
      </c>
      <c r="BN387" s="14" t="s">
        <v>988</v>
      </c>
      <c r="BO387" s="165" t="s">
        <v>988</v>
      </c>
      <c r="BP387" s="16" t="s">
        <v>2065</v>
      </c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>SemOportunidadeSemOportunidade</v>
      </c>
    </row>
    <row r="388" spans="1:72" hidden="1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>
        <v>0.50694444444444442</v>
      </c>
      <c r="AS388" s="38">
        <v>0</v>
      </c>
      <c r="AT388" s="38">
        <v>4.1666666666666664E-2</v>
      </c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4.1666666666666664E-2</v>
      </c>
      <c r="AZ388" s="13"/>
      <c r="BA388" s="71">
        <v>15</v>
      </c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2</v>
      </c>
      <c r="BI388" s="16"/>
      <c r="BJ388" s="16" t="s">
        <v>2067</v>
      </c>
      <c r="BK388" s="16" t="s">
        <v>2068</v>
      </c>
      <c r="BL388" s="15"/>
      <c r="BM388" s="14" t="s">
        <v>982</v>
      </c>
      <c r="BN388" s="14" t="s">
        <v>982</v>
      </c>
      <c r="BO388" s="165" t="s">
        <v>982</v>
      </c>
      <c r="BP388" s="16" t="s">
        <v>607</v>
      </c>
      <c r="BQ388" s="12" t="str">
        <f t="shared" si="61"/>
        <v>Intervalo</v>
      </c>
      <c r="BR388" s="18">
        <f t="shared" si="62"/>
        <v>0.5</v>
      </c>
      <c r="BS388" s="18">
        <f t="shared" si="63"/>
        <v>1</v>
      </c>
      <c r="BT388" s="225" t="str">
        <f t="shared" si="59"/>
        <v>OKOK</v>
      </c>
    </row>
    <row r="389" spans="1:72" hidden="1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>
        <v>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2069</v>
      </c>
      <c r="BK389" s="16" t="s">
        <v>2070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2070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 hidden="1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2071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2072</v>
      </c>
      <c r="BK390" s="16" t="s">
        <v>2072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2073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 hidden="1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2073</v>
      </c>
      <c r="BK391" s="16" t="s">
        <v>2073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2073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 hidden="1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2073</v>
      </c>
      <c r="BK392" s="16" t="s">
        <v>2073</v>
      </c>
      <c r="BL392" s="15"/>
      <c r="BM392" s="14" t="s">
        <v>988</v>
      </c>
      <c r="BN392" s="14" t="s">
        <v>988</v>
      </c>
      <c r="BO392" s="165" t="s">
        <v>988</v>
      </c>
      <c r="BP392" s="334" t="s">
        <v>2073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 hidden="1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0.5854166666666667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0.22500000000000003</v>
      </c>
      <c r="AZ393" s="13"/>
      <c r="BA393" s="71">
        <v>1505</v>
      </c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2074</v>
      </c>
      <c r="BK393" s="16" t="s">
        <v>2075</v>
      </c>
      <c r="BL393" s="15"/>
      <c r="BM393" s="14" t="s">
        <v>982</v>
      </c>
      <c r="BN393" s="14" t="s">
        <v>982</v>
      </c>
      <c r="BO393" s="165" t="s">
        <v>982</v>
      </c>
      <c r="BP393" s="16" t="s">
        <v>607</v>
      </c>
      <c r="BQ393" s="12" t="str">
        <f t="shared" si="61"/>
        <v>Aderente</v>
      </c>
      <c r="BR393" s="18">
        <f t="shared" si="62"/>
        <v>2.7000000000000006</v>
      </c>
      <c r="BS393" s="18">
        <f t="shared" si="63"/>
        <v>5.0166666666666666</v>
      </c>
      <c r="BT393" s="225" t="str">
        <f t="shared" si="59"/>
        <v>OKOK</v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2076</v>
      </c>
      <c r="BK398" s="16" t="s">
        <v>2076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2076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>
        <v>0.33333333333333331</v>
      </c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1</v>
      </c>
      <c r="BI399" s="16"/>
      <c r="BJ399" s="16" t="s">
        <v>2077</v>
      </c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2078</v>
      </c>
      <c r="N400" s="204" t="s">
        <v>2079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2080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>
        <v>0.42291666666666666</v>
      </c>
      <c r="AS400" s="38"/>
      <c r="AT400" s="38"/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/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1</v>
      </c>
      <c r="BI400" s="16"/>
      <c r="BJ400" s="16" t="s">
        <v>2081</v>
      </c>
      <c r="BK400" s="16"/>
      <c r="BL400" s="15"/>
      <c r="BM400" s="14"/>
      <c r="BN400" s="14"/>
      <c r="BO400" s="165"/>
      <c r="BP400" s="16"/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95" sqref="B395:U39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1215</v>
      </c>
      <c r="R1" s="366"/>
      <c r="U1" s="102"/>
      <c r="V1" s="367" t="s">
        <v>2082</v>
      </c>
      <c r="W1" s="367"/>
      <c r="X1" s="367"/>
      <c r="Y1" s="104"/>
    </row>
    <row r="2" spans="1:25" s="100" customFormat="1" ht="11.25" customHeight="1">
      <c r="A2" s="105" t="s">
        <v>2083</v>
      </c>
      <c r="B2" s="105" t="s">
        <v>2084</v>
      </c>
      <c r="C2" s="105" t="s">
        <v>603</v>
      </c>
      <c r="D2" s="106" t="s">
        <v>1167</v>
      </c>
      <c r="E2" s="106" t="s">
        <v>1168</v>
      </c>
      <c r="F2" s="106" t="s">
        <v>2085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2086</v>
      </c>
      <c r="U2" s="108" t="s">
        <v>1170</v>
      </c>
      <c r="V2" s="103">
        <f ca="1">TODAY()-1</f>
        <v>45990</v>
      </c>
      <c r="W2" s="103">
        <f ca="1">V2-1</f>
        <v>45989</v>
      </c>
      <c r="X2" s="103">
        <f ca="1">W2-1</f>
        <v>45988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1505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1505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1526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1505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1526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1505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1526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1505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1526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1505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1526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1000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1505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1505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15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1526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1505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1526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1000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1505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1526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1000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1505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15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1526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1505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15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1526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1000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1505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15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1000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1505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1000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1505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15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1526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1000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1505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15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1526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15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1000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15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1526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1000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40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15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1526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1000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1000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15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1000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40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15</v>
      </c>
      <c r="W326" s="112">
        <f ca="1">_xlfn.XLOOKUP(G326&amp;$W$2,BS_CONTROLE[CHAVE],BS_CONTROLE[Quantidade_11],"-")</f>
        <v>1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1526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1000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0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0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3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40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15</v>
      </c>
      <c r="W344" s="112">
        <f ca="1">_xlfn.XLOOKUP(G344&amp;$W$2,BS_CONTROLE[CHAVE],BS_CONTROLE[Quantidade_11],"-")</f>
        <v>1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2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1526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1000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0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3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15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1000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3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1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40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15</v>
      </c>
      <c r="W370" s="112">
        <f ca="1">_xlfn.XLOOKUP(G370&amp;$W$2,BS_CONTROLE[CHAVE],BS_CONTROLE[Quantidade_11],"-")</f>
        <v>1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2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250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1526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1000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0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2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15</v>
      </c>
      <c r="W385" s="112">
        <f ca="1">_xlfn.XLOOKUP(G385&amp;$W$2,BS_CONTROLE[CHAVE],BS_CONTROLE[Quantidade_11],"-")</f>
        <v>1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1000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>
        <f ca="1">_xlfn.XLOOKUP(G388&amp;$W$2,BS_CONTROLE[CHAVE],BS_CONTROLE[Quantidade_11],"-")</f>
        <v>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0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>
        <f ca="1">_xlfn.XLOOKUP(G390&amp;$V$2,BS_CONTROLE[CHAVE],BS_CONTROLE[Quantidade_11],"-")</f>
        <v>1505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1000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>
        <f ca="1">_xlfn.XLOOKUP(G396&amp;$V$2,BS_CONTROLE[CHAVE],BS_CONTROLE[Quantidade_11],"-")</f>
        <v>1505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377" sqref="Q3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8" t="s">
        <v>2087</v>
      </c>
      <c r="D5" s="369"/>
      <c r="E5" s="369"/>
      <c r="F5" s="369"/>
      <c r="G5" s="369"/>
      <c r="H5" s="369"/>
      <c r="I5" s="369"/>
      <c r="J5" s="370"/>
      <c r="K5" s="371" t="s">
        <v>2088</v>
      </c>
      <c r="L5" s="372"/>
      <c r="M5" s="372"/>
      <c r="N5" s="372"/>
      <c r="O5" s="373" t="s">
        <v>2089</v>
      </c>
      <c r="P5" s="374"/>
      <c r="Q5" s="375"/>
    </row>
    <row r="6" spans="1:17" s="93" customFormat="1" ht="15.75" customHeight="1">
      <c r="A6" s="87" t="s">
        <v>2085</v>
      </c>
      <c r="B6" s="94" t="s">
        <v>2084</v>
      </c>
      <c r="C6" s="95" t="s">
        <v>1167</v>
      </c>
      <c r="D6" s="96" t="s">
        <v>1168</v>
      </c>
      <c r="E6" s="95" t="s">
        <v>2090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2091</v>
      </c>
      <c r="M6" s="139" t="s">
        <v>626</v>
      </c>
      <c r="N6" s="140" t="s">
        <v>1162</v>
      </c>
      <c r="O6" s="246" t="s">
        <v>1205</v>
      </c>
      <c r="P6" s="157"/>
      <c r="Q6" s="193" t="s">
        <v>2092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programada no km 547, junta crítica no km 567,400 pronta 08:30, intervalo das 08:40 ate 10:40, realizou 2 soldas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autorizado as 11:25 em deslocamento para TIN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autorizado as 11:25 em deslocamento para TIN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 xml:space="preserve"> Ronda ok 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Em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 xml:space="preserve">MC1 9:41, autorizado as 11:23, em intervalo as 12:05 até as 13:40, realizou 850m de socaria 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 xml:space="preserve">Em intervalo as 11:15, realizou 1 solda 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Em intervalo as 11:41 até as 13:41, sem produção chuva no local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MC1 08:19, em deslocamento para PUR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Em intervalo as 10:10, cancelou devido começar a chover novamente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09:23 autorizado as 09:24, em intervalo as  12:14, intervalo reduzido devido trilho quebrado km 403,800 I86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 xml:space="preserve">Intervalo aberto as 12:35 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Aguarda chegada do W50 para abertura de intervalo, intervalo aberto as 12:28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 xml:space="preserve">Em deslocamento para intervalo, intervalo aberto as 12:28 até as 13:29, realizou descarga de 453 dormentes 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09:26, autorizado as 09:27, em intervalo as 10:10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Equipe pronta as 10:04, PRIORIZADO E40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MC1 09:27, autorizado as 11:26 em deslocamento para intervalo as 14:30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 xml:space="preserve">MC1 09:27, autorizado as 11:26 em deslocamento para intervalo, em intervalo as 13:40 descarga ok 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autorizado as 09:31, em inspeção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 as 10:39, aguarda oportunidade após M86 as 12h, em intervalo as 12:43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>Equipe pronta  as 10:30, em intervalo as 11 até as 15h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Expansão libera as 19h o E46, previsão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09:57, realizou 2 soldas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Em intervalo as 12:39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 xml:space="preserve">Equipe em deslocamento para TOM MC1 13h, MC1 13:35 aguarda faixa para mnb devido loco 9346 estar retida 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>Equipe pronta as 08:40, em intervalo as 9h, realizou 1 solda, segundo intervalo as 11:53, realizou 2 soldas.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 xml:space="preserve">Deslocamento ok 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 xml:space="preserve">TP realizou 3 soldas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MC1 11:11, em deslocamento para TGR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TRO, trilho quebrado km 538, ficou dando passagem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Em intervalo as 11:38 até as 14:03, solicitou licença devido avaria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10h, avariou as 13:08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Em intervalo as 08:05 até as 12:05, realizou 1 solda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Em intervalo as 09:31 até as 15h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Ronda ok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 xml:space="preserve">MC1 08:08, autorizado as 08:13, cruzando com C82 previsão de partir 10h, em deslocamento 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12:31, realizou 4 soldas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Intervalos cancelados para D+1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 xml:space="preserve">MC1 11:21, aguarda autorizado as 11:47, em deslocamento para TIQ 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08:24, intervalo alterado para D+1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>Em intervalo as 10h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Equipe pronta as 9h, sem oportunidade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>Equipe pronta as 9h, aguarda oportunidade, em intervalo as 11:41, realizou 2 soldas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 xml:space="preserve">Em intervalo as 09:54 até as 15h, realizado 6 soldas 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 xml:space="preserve">MC1 10:44, autorizado as 11:03, em inspeção 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Sem informação do pátio para retirar locomotiva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Equipe pronta as 07:27, sem oportunidade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 xml:space="preserve">Avariado 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sem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08:30, sem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 até as 13h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 xml:space="preserve">Em intervalo as 08:05 realizou 2 soldas 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MC1 09:12, autorizado as 11:35, em intervalo as 12:14 até as 15:14, realizou 6 soldas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MC1 09:03, sem oportunidade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Realizado 2 FX Total 02h15 de intervalo em TOM416 (Prod. Total 1854m)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Realizado intervalo para socaria no km 200+500 em TID201, prod. Total 770m (Baixa produtivodade)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Sem produção em D, devido chuvas no local - Sem condições de realizar a atividade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Sem produção em D, devido chuvas no local - Sem condições de realizar a atividade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09hrs,realizado o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07:11,realizado a 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07:11,realizado a 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realizado intervalo execução da solda das 10:05 ate 11:35/prod.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realizaou o intervalo da 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realizaou o intervalo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realizou o 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>MC1 07:33, realizou o  intervalo execução da solda das 11:06 ate 13:06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 xml:space="preserve">TP pronta 11:46, realizado o intervalo para alivio tensão 12:54 ate 14:24/ prod 300 metros, intervalo concedido parcialmente devido falta de faixa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 xml:space="preserve">MC1 08:42, realizado a descarga de dormentes no km 231 12:11 ate 12:57/ prod 561 dormentes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 xml:space="preserve">MC1 08:42, realizado a descarga de dormentes no km 231 12:11 ate 12:57/ prod 561 dormentes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realizado o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realizado o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 xml:space="preserve">MC1 10:18, realizado a execução da solda das 11:25 ate 14:30/ prod 5 soldas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foi solicitado devido dificil acesso ao local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e">
        <f>IF($A$2=1,IF(FN_MC!BJ360="","*",FN_MC!BJ360),IF(FN_MC!#REF!="","*",FN_MC!#REF!))</f>
        <v>#REF!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realizado o 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realizado o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realizado 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realizado o  intervalo da execução de solda das 10hrs até 13hrs/ prod 3 soldas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>MC1 09:48 segue em deslocamento de TIQ-TAG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sem prev de liberar, TP pronta 11:44, previsão apos R98 12:30 / Perdeu temperatura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sem prev de liberar, TP pronta 11:44, previsão apos R98 12:30 / Perdeu temperatura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2</v>
      </c>
      <c r="P378" s="90"/>
      <c r="Q378" s="145" t="str">
        <f>IF($A$2=1,IF(FN_MC!BJ388="","*",FN_MC!BJ388),IF(FN_MC!BK388="","*",FN_MC!BK388))</f>
        <v>Realizando carregament de Pedra no TAG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Não solicita MC1 / Manutenção programada.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Em intervalo 08h39 até 14h03.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2092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2093</v>
      </c>
      <c r="C2" s="95" t="s">
        <v>1152</v>
      </c>
      <c r="D2" s="95" t="s">
        <v>1154</v>
      </c>
      <c r="E2" s="95" t="s">
        <v>2094</v>
      </c>
      <c r="F2" s="95" t="s">
        <v>2095</v>
      </c>
      <c r="G2" s="95" t="s">
        <v>2096</v>
      </c>
      <c r="H2" s="95" t="s">
        <v>2097</v>
      </c>
      <c r="I2" s="95" t="s">
        <v>2098</v>
      </c>
      <c r="J2" s="95" t="s">
        <v>2099</v>
      </c>
      <c r="K2" s="131" t="s">
        <v>2100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2025-11-30T13:37:46Z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