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494" documentId="120_S{118792C3-22EF-5104-A093-F22BFE3913F3}" xr6:coauthVersionLast="47" xr6:coauthVersionMax="47" xr10:uidLastSave="{36BFD2F0-8105-4FC1-A362-8E1403B9794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/>
  <c r="M345" i="1" a="1"/>
  <c r="M345" i="1"/>
  <c r="N344" i="1" a="1"/>
  <c r="N344" i="1"/>
  <c r="M344" i="1" a="1"/>
  <c r="M344" i="1"/>
  <c r="N341" i="1" a="1"/>
  <c r="N341" i="1"/>
  <c r="M341" i="1" a="1"/>
  <c r="M341" i="1"/>
  <c r="N340" i="1" a="1"/>
  <c r="N340" i="1"/>
  <c r="M340" i="1" a="1"/>
  <c r="M340" i="1"/>
  <c r="N339" i="1" a="1"/>
  <c r="N339" i="1"/>
  <c r="M339" i="1" a="1"/>
  <c r="M339" i="1"/>
  <c r="N338" i="1" a="1"/>
  <c r="N338" i="1"/>
  <c r="M338" i="1" a="1"/>
  <c r="M338" i="1"/>
  <c r="M333" i="1" a="1"/>
  <c r="M333" i="1"/>
  <c r="M332" i="1" a="1"/>
  <c r="M332" i="1"/>
  <c r="M331" i="1" a="1"/>
  <c r="M331" i="1"/>
  <c r="N329" i="1" a="1"/>
  <c r="N329" i="1"/>
  <c r="M329" i="1" a="1"/>
  <c r="M329" i="1"/>
  <c r="N328" i="1" a="1"/>
  <c r="N328" i="1"/>
  <c r="M328" i="1" a="1"/>
  <c r="M328" i="1"/>
  <c r="N327" i="1" a="1"/>
  <c r="N327" i="1"/>
  <c r="M327" i="1" a="1"/>
  <c r="M327" i="1"/>
  <c r="N326" i="1" a="1"/>
  <c r="N326" i="1"/>
  <c r="M326" i="1" a="1"/>
  <c r="M326" i="1"/>
  <c r="N325" i="1" a="1"/>
  <c r="N325" i="1"/>
  <c r="M325" i="1" a="1"/>
  <c r="M325" i="1"/>
  <c r="N320" i="1" a="1"/>
  <c r="N320" i="1"/>
  <c r="M320" i="1" a="1"/>
  <c r="M320" i="1"/>
  <c r="N319" i="1" a="1"/>
  <c r="N319" i="1"/>
  <c r="M319" i="1" a="1"/>
  <c r="M319" i="1"/>
  <c r="N315" i="1" a="1"/>
  <c r="N315" i="1"/>
  <c r="M315" i="1" a="1"/>
  <c r="M315" i="1"/>
  <c r="N314" i="1" a="1"/>
  <c r="N314" i="1"/>
  <c r="M314" i="1" a="1"/>
  <c r="M314" i="1"/>
  <c r="M311" i="1" a="1"/>
  <c r="M311" i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K325" i="15"/>
  <c r="L325" i="15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230" i="1" l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<sst xmlns="http://schemas.openxmlformats.org/spreadsheetml/2006/main" count="7270" uniqueCount="1537">
  <si>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</si>
  <si>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</si>
  <si>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</si>
  <si>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</si>
  <si>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</si>
  <si>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</si>
  <si>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</si>
  <si>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</si>
  <si>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</si>
  <si>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</si>
  <si>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</si>
  <si>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</si>
  <si>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</si>
  <si>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</si>
  <si>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</si>
  <si>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</si>
  <si>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</si>
  <si>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</si>
  <si>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</si>
  <si>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</si>
  <si>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</si>
  <si>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</si>
  <si>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</si>
  <si>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</si>
  <si>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</si>
  <si>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</si>
  <si>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</si>
  <si>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</si>
  <si>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</si>
  <si>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</si>
  <si>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</si>
  <si>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</si>
  <si>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</si>
  <si>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</si>
  <si>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</si>
  <si>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</si>
  <si>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</si>
  <si>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</si>
  <si>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</si>
  <si>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</si>
  <si>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</si>
  <si>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</si>
  <si>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</si>
  <si>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</si>
  <si>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</si>
  <si>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</si>
  <si>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</si>
  <si>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</si>
  <si>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</si>
  <si>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</si>
  <si>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</si>
  <si>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</si>
  <si>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</si>
  <si>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</si>
  <si>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</si>
  <si>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</si>
  <si>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</si>
  <si>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</si>
  <si>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</si>
  <si>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</si>
  <si>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</si>
  <si>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</si>
  <si>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</si>
  <si>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</si>
  <si>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</si>
  <si>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</si>
  <si>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</si>
  <si>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</si>
  <si>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</si>
  <si>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</si>
  <si>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</si>
  <si>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</si>
  <si>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</si>
  <si>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</si>
  <si>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</si>
  <si>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</si>
  <si>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</si>
  <si>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</si>
  <si>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</si>
  <si>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</si>
  <si>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</si>
  <si>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</si>
  <si>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</si>
  <si>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</si>
  <si>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</si>
  <si>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</si>
  <si>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</si>
  <si>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</si>
  <si>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</si>
  <si>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</si>
  <si>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</si>
  <si>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</si>
  <si>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</si>
  <si>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</si>
  <si>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</si>
  <si>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</si>
  <si>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</si>
  <si>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</si>
  <si>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</si>
  <si>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</si>
  <si>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</si>
  <si>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</si>
  <si>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</si>
  <si>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</si>
  <si>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</si>
  <si>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</si>
  <si>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</si>
  <si>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</si>
  <si>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</si>
  <si>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</si>
  <si>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</si>
  <si>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</si>
  <si>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</si>
  <si>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</si>
  <si>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</si>
  <si>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</si>
  <si>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</si>
  <si>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</si>
  <si>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</si>
  <si>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</si>
  <si>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</si>
  <si>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</si>
  <si>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</si>
  <si>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</si>
  <si>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</si>
  <si>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</si>
  <si>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</si>
  <si>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</si>
  <si>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</si>
  <si>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</si>
  <si>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</si>
  <si>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</si>
  <si>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</si>
  <si>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</si>
  <si>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</si>
  <si>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</si>
  <si>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</si>
  <si>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</si>
  <si>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</si>
  <si>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</si>
  <si>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</si>
  <si>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</si>
  <si>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</si>
  <si>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</si>
  <si>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</si>
  <si>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</si>
  <si>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</si>
  <si>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</si>
  <si>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</si>
  <si>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</si>
  <si>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</si>
  <si>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</si>
  <si>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</si>
  <si>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</si>
  <si>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</si>
  <si>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</si>
  <si>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</si>
  <si>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</si>
  <si>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</si>
  <si>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</si>
  <si>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</si>
  <si>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</si>
  <si>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</si>
  <si>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</si>
  <si>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</si>
  <si>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</si>
  <si>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</si>
  <si>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</si>
  <si>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</si>
  <si>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</si>
  <si>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</si>
  <si>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</si>
  <si>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</si>
  <si>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</si>
  <si>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</si>
  <si>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</si>
  <si>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</si>
  <si>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</si>
  <si>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</si>
  <si>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</si>
  <si>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</si>
  <si>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</si>
  <si>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</si>
  <si>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</si>
  <si>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</si>
  <si>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</si>
  <si>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</si>
  <si>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</si>
  <si>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</si>
  <si>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</si>
  <si>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</si>
  <si>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</si>
  <si>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</si>
  <si>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</si>
  <si>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</si>
  <si>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</si>
  <si>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</si>
  <si>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</si>
  <si>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</si>
  <si>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</si>
  <si>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</si>
  <si>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</si>
  <si>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</si>
  <si>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</si>
  <si>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</si>
  <si>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</si>
  <si>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</si>
  <si>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</si>
  <si>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</si>
  <si>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</si>
  <si>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</si>
  <si>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</si>
  <si>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</si>
  <si>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</si>
  <si>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</si>
  <si>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</si>
  <si>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</si>
  <si>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</si>
  <si>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</si>
  <si>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</si>
  <si>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</si>
  <si>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</si>
  <si>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</si>
  <si>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</si>
  <si>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</si>
  <si>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</si>
  <si>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</si>
  <si>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</si>
  <si>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</si>
  <si>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</si>
  <si>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</si>
  <si>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</si>
  <si>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</si>
  <si>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</si>
  <si>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</si>
  <si>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</si>
  <si>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</si>
  <si>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</si>
  <si>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</si>
  <si>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</si>
  <si>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</si>
  <si>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</si>
  <si>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</si>
  <si>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</si>
  <si>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</si>
  <si>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</si>
  <si>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</si>
  <si>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</si>
  <si>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</si>
  <si>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</si>
  <si>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</si>
  <si>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</si>
  <si>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</si>
  <si>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</si>
  <si>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</si>
  <si>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</si>
  <si>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</si>
  <si>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</si>
  <si>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</si>
  <si>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</si>
  <si>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</si>
  <si>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</si>
  <si>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</si>
  <si>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</si>
  <si>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</si>
  <si>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</si>
  <si>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</si>
  <si>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</si>
  <si>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</si>
  <si>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</si>
  <si>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</si>
  <si>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</si>
  <si>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</si>
  <si>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</si>
  <si>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</si>
  <si>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</si>
  <si>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</si>
  <si>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</si>
  <si>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</si>
  <si>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</si>
  <si>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</si>
  <si>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</si>
  <si>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</si>
  <si>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</si>
  <si>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</si>
  <si>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</si>
  <si>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</si>
  <si>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</si>
  <si>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</si>
  <si>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</si>
  <si>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</si>
  <si>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</si>
  <si>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</si>
  <si>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</si>
  <si>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</si>
  <si>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</si>
  <si>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</si>
  <si>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</si>
  <si>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</si>
  <si>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</si>
  <si>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</si>
  <si>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</si>
  <si>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</si>
  <si>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</si>
  <si>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</si>
  <si>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</si>
  <si>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</si>
  <si>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</si>
  <si>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</si>
  <si>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</si>
  <si>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</si>
  <si>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</si>
  <si>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</si>
  <si>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</si>
  <si>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</si>
  <si>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</si>
  <si>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</si>
  <si>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</si>
  <si>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</si>
  <si>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</si>
  <si>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</si>
  <si>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</si>
  <si>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</si>
  <si>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</si>
  <si>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</si>
  <si>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</si>
  <si>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</si>
  <si>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</si>
  <si>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</si>
  <si>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</si>
  <si>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</si>
  <si>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</si>
  <si>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</si>
  <si>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</si>
  <si>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</si>
  <si>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</si>
  <si>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</si>
  <si>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</si>
  <si>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</si>
  <si>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</si>
  <si>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</si>
  <si>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</si>
  <si>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</si>
  <si>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</si>
  <si>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</si>
  <si>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</si>
  <si>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</si>
  <si>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</si>
  <si>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</si>
  <si>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</si>
  <si>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</si>
  <si>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</si>
  <si>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</si>
  <si>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</si>
  <si>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</si>
  <si>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</si>
  <si>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</si>
  <si>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</si>
  <si>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</si>
  <si>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</si>
  <si>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</si>
  <si>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</si>
  <si>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</si>
  <si>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</si>
  <si>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</si>
  <si>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</si>
  <si>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</si>
  <si>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</si>
  <si>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</si>
  <si>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</si>
  <si>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</si>
  <si>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</si>
  <si>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</si>
  <si>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</si>
  <si>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</si>
  <si>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</si>
  <si>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</si>
  <si>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</si>
  <si>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</si>
  <si>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</si>
  <si>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</si>
  <si>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</si>
  <si>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</si>
  <si>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</si>
  <si>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</si>
  <si>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</si>
  <si>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</si>
  <si>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</si>
  <si>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</si>
  <si>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</si>
  <si>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</si>
  <si>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</si>
  <si>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</si>
  <si>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</si>
  <si>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</si>
  <si>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</si>
  <si>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</si>
  <si>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</si>
  <si>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</si>
  <si>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</si>
  <si>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</si>
  <si>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</si>
  <si>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</si>
  <si>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</si>
  <si>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</si>
  <si>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</si>
  <si>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</si>
  <si>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</si>
  <si>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</si>
  <si>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</si>
  <si>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</si>
  <si>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</si>
  <si>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</si>
  <si>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</si>
  <si>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</si>
  <si>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</si>
  <si>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</si>
  <si>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</si>
  <si>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</si>
  <si>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</si>
  <si>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</si>
  <si>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</si>
  <si>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</si>
  <si>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</si>
  <si>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</si>
  <si>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</si>
  <si>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</si>
  <si>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</si>
  <si>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</si>
  <si>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</si>
  <si>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</si>
  <si>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</si>
  <si>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</si>
  <si>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</si>
  <si>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</si>
  <si>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</si>
  <si>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</si>
  <si>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</si>
  <si>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</si>
  <si>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</si>
  <si>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</si>
  <si>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</si>
  <si>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</si>
  <si>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</si>
  <si>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</si>
  <si>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</si>
  <si>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</si>
  <si>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</si>
  <si>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</si>
  <si>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</si>
  <si>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</si>
  <si>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</si>
  <si>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</si>
  <si>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</si>
  <si>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</si>
  <si>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</si>
  <si>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</si>
  <si>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</si>
  <si>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</si>
  <si>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</si>
  <si>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</si>
  <si>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</si>
  <si>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</si>
  <si>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</si>
  <si>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</si>
  <si>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</si>
  <si>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</si>
  <si>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</si>
  <si>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</si>
  <si>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</si>
  <si>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</si>
  <si>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</si>
  <si>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</si>
  <si>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</si>
  <si>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</si>
  <si>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</si>
  <si>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</si>
  <si>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</si>
  <si>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</si>
  <si>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</si>
  <si>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</si>
  <si>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</si>
  <si>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</si>
  <si>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</si>
  <si>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</si>
  <si>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</si>
  <si>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</si>
  <si>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</si>
  <si>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</si>
  <si>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</si>
  <si>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</si>
  <si>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</si>
  <si>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</si>
  <si>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</si>
  <si>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</si>
  <si>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</si>
  <si>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</si>
  <si>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</si>
  <si>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</si>
  <si>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</si>
  <si>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</si>
  <si>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</si>
  <si>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</si>
  <si>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</si>
  <si>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</si>
  <si>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</si>
  <si>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</si>
  <si>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</si>
  <si>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</si>
  <si>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</si>
  <si>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</si>
  <si>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</si>
  <si>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</si>
  <si>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</si>
  <si>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</si>
  <si>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</si>
  <si>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</si>
  <si>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</si>
  <si>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</si>
  <si>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</si>
  <si>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</si>
  <si>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</si>
  <si>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</si>
  <si>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</si>
  <si>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</si>
  <si>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</si>
  <si>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</si>
  <si>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</si>
  <si>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</si>
  <si>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</si>
  <si>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</si>
  <si>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</si>
  <si>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</si>
  <si>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</si>
  <si>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</si>
  <si>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</si>
  <si>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</si>
  <si>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</si>
  <si>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</si>
  <si>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</si>
  <si>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</si>
  <si>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</si>
  <si>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</si>
  <si>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</si>
  <si>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</si>
  <si>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</si>
  <si>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</si>
  <si>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</si>
  <si>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</si>
  <si>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</si>
  <si>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</si>
  <si>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</si>
  <si>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</si>
  <si>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</si>
  <si>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</si>
  <si>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</si>
  <si>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</si>
  <si>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</si>
  <si>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</si>
  <si>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</si>
  <si>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</si>
  <si>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</si>
  <si>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</si>
  <si>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</si>
  <si>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</si>
  <si>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</si>
  <si>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</si>
  <si>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</si>
  <si>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</si>
  <si>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</si>
  <si>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</si>
  <si>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</si>
  <si>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</si>
  <si>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</si>
  <si>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</si>
  <si>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</si>
  <si>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</si>
  <si>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</si>
  <si>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</si>
  <si>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</si>
  <si>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</si>
  <si>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</si>
  <si>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</si>
  <si>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</si>
  <si>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</si>
  <si>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</si>
  <si>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</si>
  <si>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</si>
  <si>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</si>
  <si>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</si>
  <si>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</si>
  <si>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</si>
  <si>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</si>
  <si>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</si>
  <si>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</si>
  <si>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</si>
  <si>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</si>
  <si>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</si>
  <si>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</si>
  <si>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</si>
  <si>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</si>
  <si>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</si>
  <si>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</si>
  <si>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</si>
  <si>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</si>
  <si>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</si>
  <si>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</si>
  <si>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</si>
  <si>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</si>
  <si>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</si>
  <si>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</si>
  <si>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</si>
  <si>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</si>
  <si>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</si>
  <si>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</si>
  <si>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</si>
  <si>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</si>
  <si>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</si>
  <si>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</si>
  <si>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</si>
  <si>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</si>
  <si>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</si>
  <si>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</si>
  <si>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</si>
  <si>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</si>
  <si>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</si>
  <si>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</si>
  <si>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</si>
  <si>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</si>
  <si>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</si>
  <si>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</si>
  <si>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</si>
  <si>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</si>
  <si>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</si>
  <si>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</si>
  <si>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</si>
  <si>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</si>
  <si>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</si>
  <si>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</si>
  <si>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</si>
  <si>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</si>
  <si>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</si>
  <si>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</si>
  <si>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</si>
  <si>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</si>
  <si>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</si>
  <si>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</si>
  <si>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</si>
  <si>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</si>
  <si>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</si>
  <si>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</si>
  <si>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</si>
  <si>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</si>
  <si>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</si>
  <si>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</si>
  <si>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</si>
  <si>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</si>
  <si>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</si>
  <si>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</si>
  <si>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</si>
  <si>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</si>
  <si>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</si>
  <si>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</si>
  <si>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</si>
  <si>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</si>
  <si>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</si>
  <si>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</si>
  <si>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</si>
  <si>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</si>
  <si>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</si>
  <si>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</si>
  <si>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</si>
  <si>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</si>
  <si>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</si>
  <si>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</si>
  <si>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</si>
  <si>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</si>
  <si>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</si>
  <si>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</si>
  <si>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</si>
  <si>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</si>
  <si>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</si>
  <si>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</si>
  <si>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</si>
  <si>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</si>
  <si>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</si>
  <si>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</si>
  <si>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</si>
  <si>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</si>
  <si>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</si>
  <si>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</si>
  <si>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</si>
  <si>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</si>
  <si>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</si>
  <si>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</si>
  <si>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</si>
  <si>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</si>
  <si>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</si>
  <si>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</si>
  <si>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</si>
  <si>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</si>
  <si>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</si>
  <si>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</si>
  <si>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</si>
  <si>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</si>
  <si>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</si>
  <si>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</si>
  <si>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</si>
  <si>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</si>
  <si>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</si>
  <si>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</si>
  <si>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</si>
  <si>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</si>
  <si>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</si>
  <si>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</si>
  <si>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</si>
  <si>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</si>
  <si>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</si>
  <si>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</si>
  <si>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</si>
  <si>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</si>
  <si>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</si>
  <si>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</si>
  <si>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</si>
  <si>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</si>
  <si>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</si>
  <si>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</si>
  <si>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</si>
  <si>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</si>
  <si>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</si>
  <si>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</si>
  <si>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</si>
  <si>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</si>
  <si>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</si>
  <si>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</si>
  <si>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</si>
  <si>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</si>
  <si>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</si>
  <si>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</si>
  <si>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</si>
  <si>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</si>
  <si>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</si>
  <si>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</si>
  <si>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</si>
  <si>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</si>
  <si>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</si>
  <si>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</si>
  <si>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</si>
  <si>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</si>
  <si>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</si>
  <si>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</si>
  <si>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</si>
  <si>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</si>
  <si>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</si>
  <si>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</si>
  <si>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</si>
  <si>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</si>
  <si>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</si>
  <si>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</si>
  <si>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</si>
  <si>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</si>
  <si>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</si>
  <si>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</si>
  <si>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</si>
  <si>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</si>
  <si>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</si>
  <si>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</si>
  <si>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</si>
  <si>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</si>
  <si>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</si>
  <si>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</si>
  <si>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</si>
  <si>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</si>
  <si>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</si>
  <si>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</si>
  <si>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</si>
  <si>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</si>
  <si>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</si>
  <si>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</si>
  <si>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</si>
  <si>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</si>
  <si>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</si>
  <si>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</si>
  <si>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</si>
  <si>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</si>
  <si>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</si>
  <si>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</si>
  <si>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</si>
  <si>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</si>
  <si>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</si>
  <si>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</si>
  <si>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</si>
  <si>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</si>
  <si>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</si>
  <si>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</si>
  <si>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</si>
  <si>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</si>
  <si>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</si>
  <si>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</si>
  <si>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</si>
  <si>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</si>
  <si>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</si>
  <si>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</si>
  <si>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</si>
  <si>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</si>
  <si>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</si>
  <si>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</si>
  <si>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</si>
  <si>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</si>
  <si>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</si>
  <si>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</si>
  <si>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</si>
  <si>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</si>
  <si>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</si>
  <si>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</si>
  <si>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</si>
  <si>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</si>
  <si>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</si>
  <si>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</si>
  <si>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</si>
  <si>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</si>
  <si>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</si>
  <si>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</si>
  <si>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</si>
  <si>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</si>
  <si>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</si>
  <si>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</si>
  <si>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</si>
  <si>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</si>
  <si>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</si>
  <si>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</si>
  <si>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</si>
  <si>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</si>
  <si>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</si>
  <si>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</si>
  <si>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</si>
  <si>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</si>
  <si>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</si>
  <si>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</si>
  <si>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</si>
  <si>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</si>
  <si>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</si>
  <si>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</si>
  <si>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</si>
  <si>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</si>
  <si>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</si>
  <si>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</si>
  <si>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</si>
  <si>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</si>
  <si>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</si>
  <si>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</si>
  <si>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</si>
  <si>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</si>
  <si>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</si>
  <si>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</si>
  <si>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</si>
  <si>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</si>
  <si>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</si>
  <si>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</si>
  <si>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</si>
  <si>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</si>
  <si>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</si>
  <si>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</si>
  <si>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</si>
  <si>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</si>
  <si>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</si>
  <si>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</si>
  <si>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</si>
  <si>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</si>
  <si>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</si>
  <si>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</si>
  <si>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</si>
  <si>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</si>
  <si>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</si>
  <si>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</si>
  <si>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</si>
  <si>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</si>
  <si>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</si>
  <si>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</si>
  <si>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</si>
  <si>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</si>
  <si>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</si>
  <si>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</si>
  <si>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</si>
  <si>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</si>
  <si>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</si>
  <si>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</si>
  <si>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</si>
  <si>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</si>
  <si>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</si>
  <si>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</si>
  <si>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</si>
  <si>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</si>
  <si>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</si>
  <si>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</si>
  <si>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</si>
  <si>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</si>
  <si>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</si>
  <si>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</si>
  <si>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</si>
  <si>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</si>
  <si>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</si>
  <si>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</si>
  <si>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</si>
  <si>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</si>
  <si>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</si>
  <si>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</si>
  <si>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</si>
  <si>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</si>
  <si>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</si>
  <si>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</si>
  <si>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</si>
  <si>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</si>
  <si>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</si>
  <si>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</si>
  <si>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</si>
  <si>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</si>
  <si>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</si>
  <si>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</si>
  <si>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</si>
  <si>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</si>
  <si>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</si>
  <si>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</si>
  <si>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</si>
  <si>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</si>
  <si>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</si>
  <si>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</si>
  <si>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</si>
  <si>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</si>
  <si>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</si>
  <si>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</si>
  <si>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</si>
  <si>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</si>
  <si>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</si>
  <si>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</si>
  <si>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</si>
  <si>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</si>
  <si>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</si>
  <si>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</si>
  <si>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</si>
  <si>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</si>
  <si>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</si>
  <si>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</si>
  <si>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</si>
  <si>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</si>
  <si>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</si>
  <si>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</si>
  <si>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</si>
  <si>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</si>
  <si>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</si>
  <si>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</si>
  <si>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</si>
  <si>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</si>
  <si>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</si>
  <si>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</si>
  <si>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</si>
  <si>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</si>
  <si>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</si>
  <si>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</si>
  <si>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</si>
  <si>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</si>
  <si>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</si>
  <si>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</si>
  <si>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</si>
  <si>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</si>
  <si>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</si>
  <si>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</si>
  <si>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</si>
  <si>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</si>
  <si>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</si>
  <si>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</si>
  <si>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</si>
  <si>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</si>
  <si>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</si>
  <si>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</si>
  <si>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</si>
  <si>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</si>
  <si>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</si>
  <si>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</si>
  <si>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</si>
  <si>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</si>
  <si>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</si>
  <si>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</si>
  <si>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</si>
  <si>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</si>
  <si>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</si>
  <si>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</si>
  <si>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</si>
  <si>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</si>
  <si>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</si>
  <si>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</si>
  <si>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</si>
  <si>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</si>
  <si>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</si>
  <si>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</si>
  <si>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</si>
  <si>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</si>
  <si>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</si>
  <si>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</si>
  <si>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</si>
  <si>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</si>
  <si>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</si>
  <si>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</si>
  <si>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</si>
  <si>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</si>
  <si>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</si>
  <si>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</si>
  <si>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</si>
  <si>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</si>
  <si>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</si>
  <si>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</si>
  <si>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</si>
  <si>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</si>
  <si>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</si>
  <si>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</si>
  <si>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</si>
  <si>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</si>
  <si>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</si>
  <si>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</si>
  <si>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</si>
  <si>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</si>
  <si>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</si>
  <si>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</si>
  <si>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</si>
  <si>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</si>
  <si>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</si>
  <si>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</si>
  <si>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</si>
  <si>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</si>
  <si>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</si>
  <si>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</si>
  <si>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</si>
  <si>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</si>
  <si>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</si>
  <si>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</si>
  <si>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</si>
  <si>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</si>
  <si>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</si>
  <si>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</si>
  <si>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</si>
  <si>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</si>
  <si>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</si>
  <si>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</si>
  <si>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</si>
  <si>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</si>
  <si>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</si>
  <si>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</si>
  <si>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</si>
  <si>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</si>
  <si>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</si>
  <si>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</si>
  <si>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</si>
  <si>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</si>
  <si>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</si>
  <si>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</si>
  <si>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</si>
  <si>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</si>
  <si>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</si>
  <si>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</si>
  <si>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</si>
  <si>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</si>
  <si>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</si>
  <si>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</si>
  <si>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</si>
  <si>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</si>
  <si>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</si>
  <si>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</si>
  <si>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</si>
  <si>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</si>
  <si>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</si>
  <si>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</si>
  <si>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</si>
  <si>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</si>
  <si>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</si>
  <si>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</si>
  <si>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</si>
  <si>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</si>
  <si>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</si>
  <si>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</si>
  <si>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</si>
  <si>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</si>
  <si>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</si>
  <si>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</si>
  <si>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</si>
  <si>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</si>
  <si>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</si>
  <si>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</si>
  <si>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</si>
  <si>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</si>
  <si>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</si>
  <si>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</si>
  <si>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</si>
  <si>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</si>
  <si>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</si>
  <si>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</si>
  <si>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</si>
  <si>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</si>
  <si>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</si>
  <si>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</si>
  <si>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</si>
  <si>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</si>
  <si>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</si>
  <si>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</si>
  <si>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</si>
  <si>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</si>
  <si>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</si>
  <si>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</si>
  <si>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</si>
  <si>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</si>
  <si>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</si>
  <si>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</si>
  <si>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</si>
  <si>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</si>
  <si>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</si>
  <si>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</si>
  <si>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</si>
  <si>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</si>
  <si>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</si>
  <si>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</si>
  <si>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</si>
  <si>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</si>
  <si>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</si>
  <si>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</si>
  <si>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</si>
  <si>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</si>
  <si>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</si>
  <si>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</si>
  <si>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</si>
  <si>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</si>
  <si>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</si>
  <si>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</si>
  <si>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</si>
  <si>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</si>
  <si>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</si>
  <si>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</si>
  <si>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</si>
  <si>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</si>
  <si>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</si>
  <si>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</si>
  <si>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</si>
  <si>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</si>
  <si>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</si>
  <si>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</si>
  <si>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</si>
  <si>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</si>
  <si>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</si>
  <si>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</si>
  <si>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</si>
  <si>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</si>
  <si>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</si>
  <si>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</si>
  <si>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</si>
  <si>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</si>
  <si>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</si>
  <si>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</si>
  <si>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</si>
  <si>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</si>
  <si>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</si>
  <si>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</si>
  <si>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</si>
  <si>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</si>
  <si>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</si>
  <si>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</si>
  <si>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</si>
  <si>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</si>
  <si>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</si>
  <si>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</si>
  <si>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</si>
  <si>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</si>
  <si>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</si>
  <si>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</si>
  <si>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</si>
  <si>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</si>
  <si>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</si>
  <si>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</si>
  <si>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</si>
  <si>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</si>
  <si>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</si>
  <si>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</si>
  <si>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</si>
  <si>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</si>
  <si>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</si>
  <si>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</si>
  <si>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</si>
  <si>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</si>
  <si>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</si>
  <si>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</si>
  <si>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</si>
  <si>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</si>
  <si>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</si>
  <si>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</si>
  <si>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</si>
  <si>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</si>
  <si>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</si>
  <si>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</si>
  <si>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</si>
  <si>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</si>
  <si>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</si>
  <si>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</si>
  <si>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</si>
  <si>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</si>
  <si>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</si>
  <si>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</si>
  <si>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</si>
  <si>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</si>
  <si>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</si>
  <si>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</si>
  <si>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</si>
  <si>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</si>
  <si>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</si>
  <si>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</si>
  <si>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</si>
  <si>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</si>
  <si>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</si>
  <si>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</si>
  <si>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</si>
  <si>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</si>
  <si>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</si>
  <si>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</si>
  <si>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</si>
  <si>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</si>
  <si>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</si>
  <si>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</si>
  <si>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</si>
  <si>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</si>
  <si>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</si>
  <si>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</si>
  <si>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</si>
  <si>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</si>
  <si>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</si>
  <si>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</si>
  <si>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</si>
  <si>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</si>
  <si>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</si>
  <si>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</si>
  <si>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</si>
  <si>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</si>
  <si>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</si>
  <si>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</si>
  <si>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</si>
  <si>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</si>
  <si>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</si>
  <si>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</si>
  <si>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</si>
  <si>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</si>
  <si>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</si>
  <si>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</si>
  <si>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</si>
  <si>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</si>
  <si>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</si>
  <si>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</si>
  <si>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</si>
  <si>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</si>
  <si>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</si>
  <si>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</si>
  <si>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</si>
  <si>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</si>
  <si>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</si>
  <si>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</si>
  <si>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</si>
  <si>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</si>
  <si>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</si>
  <si>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</si>
  <si>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</si>
  <si>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</si>
  <si>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</si>
  <si>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</si>
  <si>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</si>
  <si>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</si>
  <si>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</si>
  <si>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</si>
  <si>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</si>
  <si>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</si>
  <si>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</si>
  <si>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</si>
  <si>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</si>
  <si>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</si>
  <si>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</si>
  <si>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</si>
  <si>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</si>
  <si>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</si>
  <si>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</si>
  <si>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</si>
  <si>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</si>
  <si>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</si>
  <si>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</si>
  <si>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</si>
  <si>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</si>
  <si>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</si>
  <si>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</si>
  <si>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</si>
  <si>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</si>
  <si>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</si>
  <si>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</si>
  <si>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</si>
  <si>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</si>
  <si>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</si>
  <si>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</si>
  <si>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</si>
  <si>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</si>
  <si>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</si>
  <si>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</si>
  <si>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</si>
  <si>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</si>
  <si>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</si>
  <si>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</si>
  <si>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</si>
  <si>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</si>
  <si>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</si>
  <si>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</si>
  <si>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</si>
  <si>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</si>
  <si>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</si>
  <si>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</si>
  <si>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</si>
  <si>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</si>
  <si>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</si>
  <si>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</si>
  <si>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</si>
  <si>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</si>
  <si>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</si>
  <si>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</si>
  <si>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</si>
  <si>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</si>
  <si>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</si>
  <si>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</si>
  <si>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</si>
  <si>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</si>
  <si>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</si>
  <si>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</si>
  <si>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</si>
  <si>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</si>
  <si>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</si>
  <si>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</si>
  <si>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</si>
  <si>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</si>
  <si>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</si>
  <si>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</si>
  <si>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</si>
  <si>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</si>
  <si>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</si>
  <si>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</si>
  <si>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</si>
  <si>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</si>
  <si>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</si>
  <si>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</si>
  <si>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</si>
  <si>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</si>
  <si>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</si>
  <si>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</si>
  <si>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</si>
  <si>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</si>
  <si>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</si>
  <si>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</si>
  <si>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</si>
  <si>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</si>
  <si>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</si>
  <si>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</si>
  <si>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</si>
  <si>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</si>
  <si>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</si>
  <si>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</si>
  <si>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</si>
  <si>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</si>
  <si>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</si>
  <si>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</si>
  <si>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</si>
  <si>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</si>
  <si>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</si>
  <si>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</si>
  <si>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</si>
  <si>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</si>
  <si>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</si>
  <si>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</si>
  <si>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</si>
  <si>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</si>
  <si>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</si>
  <si>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</si>
  <si>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</si>
  <si>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</si>
  <si>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</si>
  <si>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</si>
  <si>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</si>
  <si>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</si>
  <si>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</si>
  <si>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</si>
  <si>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</si>
  <si>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</si>
  <si>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</si>
  <si>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</si>
  <si>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</si>
  <si>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</si>
  <si>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</si>
  <si>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</si>
  <si>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</si>
  <si>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</si>
  <si>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</si>
  <si>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</si>
  <si>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</si>
  <si>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</si>
  <si>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</si>
  <si>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</si>
  <si>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</si>
  <si>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</si>
  <si>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</si>
  <si>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</si>
  <si>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</si>
  <si>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</si>
  <si>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</si>
  <si>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</si>
  <si>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</si>
  <si>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</si>
  <si>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</si>
  <si>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</si>
  <si>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</si>
  <si>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</si>
  <si>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</si>
  <si>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</si>
  <si>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</si>
  <si>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</si>
  <si>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</si>
  <si>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</si>
  <si>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</si>
  <si>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</si>
  <si>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</si>
  <si>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</si>
  <si>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</si>
  <si>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</si>
  <si>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</si>
  <si>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</si>
  <si>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</si>
  <si>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</si>
  <si>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</si>
  <si>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</si>
  <si>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</si>
  <si>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</si>
  <si>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</si>
  <si>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Em intervalo das 14h41 até 16h41 /</t>
  </si>
  <si>
    <t xml:space="preserve">MC1 09h29 / </t>
  </si>
  <si>
    <t>MC1 09h29 /  Sem oportunidade de faixa</t>
  </si>
  <si>
    <t>MC1 08h27 /  Sem oportunidade de faixa</t>
  </si>
  <si>
    <t>TP pronto 12h53 / Em intervalo das 14h23 até 15h53</t>
  </si>
  <si>
    <t>MC1 07h27/ autorizado entrada na via 11h03 / Em deslocamento para km de trabalho</t>
  </si>
  <si>
    <t>MC1 07h27/ autorizado entrada na via 11h03 / Em intervalo</t>
  </si>
  <si>
    <t>Cancelado / chuva</t>
  </si>
  <si>
    <t>ZPT105</t>
  </si>
  <si>
    <t>ZEV-1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</si>
  <si>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</si>
  <si>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</si>
  <si>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</si>
  <si>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</si>
  <si>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</si>
  <si>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</si>
  <si>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</si>
  <si>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</si>
  <si>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</si>
  <si>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</si>
  <si>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</si>
  <si>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</si>
  <si>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V11</t>
  </si>
  <si>
    <t>ZHO-2</t>
  </si>
  <si>
    <t>ZHO-ZAC</t>
  </si>
  <si>
    <t>ZHOZAC</t>
  </si>
  <si>
    <t>W61 - Deslocamento e entrando pelo AMV Norte- Eng. Ferraz- Atividade: Recolhimento de Dormentes e Descarga de Pedra  /  W61 deve ser o primeiro veículo a sair de ZEV.</t>
  </si>
  <si>
    <t>Socaria mecanizada  - Socaria do Km 75+180 ao 77+000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</si>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</sst>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K294" sqref="BK29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0" t="s">
        <v>950</v>
      </c>
      <c r="C1" s="211"/>
      <c r="D1" s="211"/>
      <c r="E1" s="3"/>
      <c r="F1" s="210" t="s">
        <v>951</v>
      </c>
      <c r="G1" s="211"/>
      <c r="H1" s="212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11"/>
      <c r="U1" s="211"/>
      <c r="V1" s="211"/>
      <c r="W1" s="211"/>
      <c r="X1" s="211"/>
      <c r="Y1" s="211"/>
      <c r="Z1" s="211"/>
      <c r="AA1" s="211"/>
      <c r="AB1" s="211"/>
      <c r="AC1" s="211"/>
      <c r="AD1" s="211"/>
      <c r="AE1" s="211"/>
      <c r="AF1" s="211"/>
      <c r="AG1" s="213"/>
      <c r="AH1" s="5"/>
      <c r="AI1" s="187" t="s">
        <v>952</v>
      </c>
      <c r="AJ1" s="188"/>
      <c r="AK1" s="188"/>
      <c r="AL1" s="188"/>
      <c r="AM1" s="189"/>
      <c r="AN1" s="190"/>
      <c r="AO1" s="188"/>
      <c r="AP1" s="188"/>
      <c r="AQ1" s="188"/>
      <c r="AR1" s="188"/>
      <c r="AS1" s="188"/>
      <c r="AT1" s="188"/>
      <c r="AU1" s="188"/>
      <c r="AV1" s="188"/>
      <c r="AW1" s="188"/>
      <c r="AX1" s="188"/>
      <c r="AY1" s="188"/>
      <c r="AZ1" s="188"/>
      <c r="BA1" s="188"/>
      <c r="BB1" s="188"/>
      <c r="BC1" s="188"/>
      <c r="BD1" s="188"/>
      <c r="BE1" s="188"/>
      <c r="BF1" s="191"/>
      <c r="BG1" s="5"/>
      <c r="BH1" s="192" t="s">
        <v>953</v>
      </c>
      <c r="BI1" s="193"/>
      <c r="BJ1" s="193"/>
      <c r="BK1" s="194"/>
      <c r="BL1" s="5"/>
      <c r="BM1" s="184" t="s">
        <v>954</v>
      </c>
      <c r="BN1" s="185"/>
      <c r="BO1" s="185"/>
      <c r="BP1" s="185"/>
      <c r="BQ1" s="185"/>
      <c r="BR1" s="185"/>
      <c r="BS1" s="186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87" t="s">
        <v>955</v>
      </c>
      <c r="AJ2" s="188"/>
      <c r="AK2" s="188"/>
      <c r="AL2" s="188"/>
      <c r="AM2" s="189"/>
      <c r="AN2" s="190"/>
      <c r="AO2" s="188"/>
      <c r="AP2" s="188"/>
      <c r="AQ2" s="191"/>
      <c r="AR2" s="6"/>
      <c r="AS2" s="187" t="s">
        <v>958</v>
      </c>
      <c r="AT2" s="188"/>
      <c r="AU2" s="188"/>
      <c r="AV2" s="188"/>
      <c r="AW2" s="188"/>
      <c r="AX2" s="188"/>
      <c r="AY2" s="191"/>
      <c r="AZ2" s="6"/>
      <c r="BA2" s="201" t="s">
        <v>959</v>
      </c>
      <c r="BB2" s="202"/>
      <c r="BC2" s="187" t="s">
        <v>956</v>
      </c>
      <c r="BD2" s="188"/>
      <c r="BE2" s="188"/>
      <c r="BF2" s="191"/>
      <c r="BG2" s="5"/>
      <c r="BH2" s="195"/>
      <c r="BI2" s="196"/>
      <c r="BJ2" s="196"/>
      <c r="BK2" s="197"/>
      <c r="BL2" s="5"/>
      <c r="BM2" s="198"/>
      <c r="BN2" s="199"/>
      <c r="BO2" s="199"/>
      <c r="BP2" s="199"/>
      <c r="BQ2" s="199"/>
      <c r="BR2" s="199"/>
      <c r="BS2" s="200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201" t="s">
        <v>960</v>
      </c>
      <c r="AJ3" s="202"/>
      <c r="AK3" s="201" t="s">
        <v>961</v>
      </c>
      <c r="AL3" s="207"/>
      <c r="AM3" s="208"/>
      <c r="AN3" s="209"/>
      <c r="AO3" s="207"/>
      <c r="AP3" s="207"/>
      <c r="AQ3" s="202"/>
      <c r="AR3" s="63"/>
      <c r="AS3" s="205" t="s">
        <v>967</v>
      </c>
      <c r="AT3" s="206"/>
      <c r="AU3" s="205" t="s">
        <v>968</v>
      </c>
      <c r="AV3" s="206"/>
      <c r="AW3" s="205" t="s">
        <v>969</v>
      </c>
      <c r="AX3" s="206"/>
      <c r="AY3" s="63" t="s">
        <v>970</v>
      </c>
      <c r="AZ3" s="63"/>
      <c r="BA3" s="203"/>
      <c r="BB3" s="204"/>
      <c r="BC3" s="201" t="s">
        <v>963</v>
      </c>
      <c r="BD3" s="207"/>
      <c r="BE3" s="207"/>
      <c r="BF3" s="202"/>
      <c r="BG3" s="62"/>
      <c r="BH3" s="195"/>
      <c r="BI3" s="196"/>
      <c r="BJ3" s="196"/>
      <c r="BK3" s="197"/>
      <c r="BL3" s="62"/>
      <c r="BM3" s="184" t="s">
        <v>971</v>
      </c>
      <c r="BN3" s="185"/>
      <c r="BO3" s="185"/>
      <c r="BP3" s="186"/>
      <c r="BQ3" s="184" t="s">
        <v>742</v>
      </c>
      <c r="BR3" s="185"/>
      <c r="BS3" s="186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1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1</v>
      </c>
      <c r="BI283" s="17"/>
      <c r="BJ283" s="17" t="s">
        <v>1427</v>
      </c>
      <c r="BK283" s="18" t="s">
        <v>1428</v>
      </c>
      <c r="BL283" s="16"/>
      <c r="BM283" s="130"/>
      <c r="BN283" s="130"/>
      <c r="BO283" s="130"/>
      <c r="BP283" s="18"/>
      <c r="BQ283" s="12" t="str">
        <f t="shared" si="28"/>
        <v>Aderente</v>
      </c>
      <c r="BR283" s="19">
        <f t="shared" si="29"/>
        <v>2.4444444444444446</v>
      </c>
      <c r="BS283" s="19">
        <f t="shared" si="30"/>
        <v>1</v>
      </c>
      <c r="BT283" s="8" t="str">
        <f t="shared" si="31"/>
        <v/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/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1</v>
      </c>
      <c r="BI293" s="17"/>
      <c r="BJ293" s="17" t="s">
        <v>1436</v>
      </c>
      <c r="BK293" s="18" t="s">
        <v>1437</v>
      </c>
      <c r="BL293" s="16"/>
      <c r="BM293" s="130"/>
      <c r="BN293" s="130"/>
      <c r="BO293" s="130"/>
      <c r="BP293" s="18"/>
      <c r="BQ293" s="12" t="str">
        <f t="shared" si="28"/>
        <v>Produção e Intervalo</v>
      </c>
      <c r="BR293" s="19">
        <f t="shared" si="29"/>
        <v>0.99999999999999911</v>
      </c>
      <c r="BS293" s="19">
        <f t="shared" si="30"/>
        <v>0</v>
      </c>
      <c r="BT293" s="8" t="str">
        <f t="shared" si="31"/>
        <v/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/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1</v>
      </c>
      <c r="BI296" s="17"/>
      <c r="BJ296" s="17" t="s">
        <v>1080</v>
      </c>
      <c r="BK296" s="18" t="s">
        <v>1441</v>
      </c>
      <c r="BL296" s="16"/>
      <c r="BM296" s="130"/>
      <c r="BN296" s="130"/>
      <c r="BO296" s="130"/>
      <c r="BP296" s="18"/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/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/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1</v>
      </c>
      <c r="BI297" s="17"/>
      <c r="BJ297" s="17" t="s">
        <v>1080</v>
      </c>
      <c r="BK297" s="18" t="s">
        <v>1441</v>
      </c>
      <c r="BL297" s="16"/>
      <c r="BM297" s="130"/>
      <c r="BN297" s="130"/>
      <c r="BO297" s="130"/>
      <c r="BP297" s="18"/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/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/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1</v>
      </c>
      <c r="BI298" s="17"/>
      <c r="BJ298" s="17" t="s">
        <v>1442</v>
      </c>
      <c r="BK298" s="18" t="s">
        <v>1443</v>
      </c>
      <c r="BL298" s="16"/>
      <c r="BM298" s="130"/>
      <c r="BN298" s="130"/>
      <c r="BO298" s="130"/>
      <c r="BP298" s="18"/>
      <c r="BQ298" s="12" t="str">
        <f t="shared" si="28"/>
        <v>Produção</v>
      </c>
      <c r="BR298" s="19">
        <f t="shared" si="29"/>
        <v>1.0000000000000004</v>
      </c>
      <c r="BS298" s="19">
        <f t="shared" si="30"/>
        <v>0</v>
      </c>
      <c r="BT298" s="8" t="str">
        <f t="shared" si="31"/>
        <v/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1446</v>
      </c>
      <c r="J302" s="105">
        <v>54</v>
      </c>
      <c r="K302" s="105">
        <v>106</v>
      </c>
      <c r="L302" s="105"/>
      <c r="M302" s="127" t="s">
        <v>1151</v>
      </c>
      <c r="N302" s="127" t="s">
        <v>1152</v>
      </c>
      <c r="O302" s="106">
        <v>0.3125</v>
      </c>
      <c r="P302" s="106">
        <v>4.1666666666666664E-2</v>
      </c>
      <c r="Q302" s="105">
        <v>45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tr">
        <f>BS_CONTROLE[[#This Row],[Local - Partida]]</f>
        <v>ZPT105</v>
      </c>
      <c r="AL302" s="31" t="str">
        <f>BS_CONTROLE[[#This Row],[Local - Encerramento]]</f>
        <v>ZEV-1</v>
      </c>
      <c r="AM302" s="105" t="s">
        <v>1361</v>
      </c>
      <c r="AN302" s="105" t="s">
        <v>335</v>
      </c>
      <c r="AO302" s="105">
        <f>IF(BS_CONTROLE[[#This Row],[SUB]]=0, "-", BS_CONTROLE[[#This Row],[SUB]])</f>
        <v>54</v>
      </c>
      <c r="AP302" s="105">
        <v>124</v>
      </c>
      <c r="AQ302" s="105">
        <v>106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/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2" s="150"/>
      <c r="BG302" s="16"/>
      <c r="BH302" s="17">
        <v>1</v>
      </c>
      <c r="BI302" s="17"/>
      <c r="BJ302" s="17" t="s">
        <v>1447</v>
      </c>
      <c r="BK302" s="18" t="s">
        <v>1448</v>
      </c>
      <c r="BL302" s="16"/>
      <c r="BM302" s="130" t="s">
        <v>440</v>
      </c>
      <c r="BN302" s="130" t="s">
        <v>469</v>
      </c>
      <c r="BO302" s="130" t="s">
        <v>530</v>
      </c>
      <c r="BP302" s="18" t="s">
        <v>1447</v>
      </c>
      <c r="BQ302" s="12" t="str">
        <f t="shared" si="28"/>
        <v>Produção</v>
      </c>
      <c r="BR302" s="19">
        <f t="shared" si="29"/>
        <v>1</v>
      </c>
      <c r="BS302" s="19">
        <f t="shared" si="30"/>
        <v>0</v>
      </c>
      <c r="BT302" s="8" t="str">
        <f t="shared" si="31"/>
        <v>CCOCirculaçãoIntervaloOportunidade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1449</v>
      </c>
      <c r="BK303" s="18" t="s">
        <v>1450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8.3333333333333329E-2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1451</v>
      </c>
      <c r="BK304" s="18" t="s">
        <v>1452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Intervalo</v>
      </c>
      <c r="BR304" s="19">
        <f t="shared" si="29"/>
        <v>0.75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1453</v>
      </c>
      <c r="BK305" s="18" t="s">
        <v>1454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1454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1455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1</v>
      </c>
      <c r="BI306" s="17"/>
      <c r="BJ306" s="17" t="s">
        <v>1456</v>
      </c>
      <c r="BK306" s="18" t="s">
        <v>1457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1458</v>
      </c>
      <c r="X308" s="104" t="s">
        <v>421</v>
      </c>
      <c r="Y308" s="129"/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/>
      <c r="AS308" s="108"/>
      <c r="AT308" s="108"/>
      <c r="AU308" s="136"/>
      <c r="AV308" s="136"/>
      <c r="AW308" s="14"/>
      <c r="AX308" s="14"/>
      <c r="AY308" s="164">
        <f t="shared" si="26"/>
        <v>0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Produção e Intervalo</v>
      </c>
      <c r="BR308" s="19">
        <f t="shared" si="29"/>
        <v>0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</v>
      </c>
      <c r="B309" s="102"/>
      <c r="C309" s="135" t="str">
        <f>IF(BS_CONTROLE[[#This Row],[DATA]]="","",WEEKNUM(BS_CONTROLE[[#This Row],[DATA]]))</f>
        <v/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>
        <f t="shared" si="26"/>
        <v>0</v>
      </c>
      <c r="AZ309" s="153"/>
      <c r="BA309" s="109"/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1459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1461</v>
      </c>
      <c r="N310" s="127" t="s">
        <v>1462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/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/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/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/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/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/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/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/>
      <c r="AS315" s="108"/>
      <c r="AT315" s="108"/>
      <c r="AU315" s="136"/>
      <c r="AV315" s="136"/>
      <c r="AW315" s="14"/>
      <c r="AX315" s="14"/>
      <c r="AY315" s="164">
        <f t="shared" si="26"/>
        <v>0</v>
      </c>
      <c r="AZ315" s="153"/>
      <c r="BA315" s="109"/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/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/>
      <c r="AS316" s="108"/>
      <c r="AT316" s="108"/>
      <c r="AU316" s="136"/>
      <c r="AV316" s="136"/>
      <c r="AW316" s="14"/>
      <c r="AX316" s="14"/>
      <c r="AY316" s="164">
        <f t="shared" si="26"/>
        <v>0</v>
      </c>
      <c r="AZ316" s="153"/>
      <c r="BA316" s="109"/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/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/>
      <c r="AS317" s="108"/>
      <c r="AT317" s="108"/>
      <c r="AU317" s="136"/>
      <c r="AV317" s="136"/>
      <c r="AW317" s="14"/>
      <c r="AX317" s="14"/>
      <c r="AY317" s="164">
        <f t="shared" si="26"/>
        <v>0</v>
      </c>
      <c r="AZ317" s="153"/>
      <c r="BA317" s="109"/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/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/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/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/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/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/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/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/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/>
      <c r="AS324" s="108"/>
      <c r="AT324" s="108"/>
      <c r="AU324" s="136"/>
      <c r="AV324" s="136"/>
      <c r="AW324" s="14"/>
      <c r="AX324" s="14"/>
      <c r="AY324" s="164">
        <f t="shared" si="26"/>
        <v>0</v>
      </c>
      <c r="AZ324" s="153"/>
      <c r="BA324" s="109"/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/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/>
      <c r="AS325" s="108"/>
      <c r="AT325" s="108"/>
      <c r="AU325" s="136"/>
      <c r="AV325" s="136"/>
      <c r="AW325" s="14"/>
      <c r="AX325" s="14"/>
      <c r="AY325" s="164">
        <f t="shared" si="26"/>
        <v>0</v>
      </c>
      <c r="AZ325" s="153"/>
      <c r="BA325" s="109"/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/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/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/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ZRB-ZEV</v>
      </c>
      <c r="AN327" s="105">
        <f>IF(BS_CONTROLE[[#This Row],[SB]]=0, "-", BS_CONTROLE[[#This Row],[SB]])</f>
        <v>1571561</v>
      </c>
      <c r="AO327" s="105">
        <f>IF(BS_CONTROLE[[#This Row],[SUB]]=0, "-", BS_CONTROLE[[#This Row],[SUB]])</f>
        <v>48</v>
      </c>
      <c r="AP327" s="105">
        <f>BS_CONTROLE[[#This Row],[KM - Inicio]]</f>
        <v>156.33199999999999</v>
      </c>
      <c r="AQ327" s="105">
        <f>BS_CONTROLE[[#This Row],[KM - Inicio]]</f>
        <v>156.33199999999999</v>
      </c>
      <c r="AR327" s="108"/>
      <c r="AS327" s="108"/>
      <c r="AT327" s="108"/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0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Produção e Intervalo</v>
      </c>
      <c r="BR327" s="19">
        <f t="shared" si="29"/>
        <v>0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/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/>
      <c r="AS328" s="108"/>
      <c r="AT328" s="108"/>
      <c r="AU328" s="136"/>
      <c r="AV328" s="136"/>
      <c r="AW328" s="14"/>
      <c r="AX328" s="14"/>
      <c r="AY328" s="164">
        <f t="shared" si="36"/>
        <v>0</v>
      </c>
      <c r="AZ328" s="153"/>
      <c r="BA328" s="109"/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/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tr">
        <f>IF(BS_CONTROLE[[#This Row],[Entre - Estações]]=0, "-", BS_CONTROLE[[#This Row],[Entre - Estações]])</f>
        <v>ZRB-ZEV</v>
      </c>
      <c r="AN329" s="105">
        <f>IF(BS_CONTROLE[[#This Row],[SB]]=0, "-", BS_CONTROLE[[#This Row],[SB]])</f>
        <v>1571561</v>
      </c>
      <c r="AO329" s="105">
        <f>IF(BS_CONTROLE[[#This Row],[SUB]]=0, "-", BS_CONTROLE[[#This Row],[SUB]])</f>
        <v>48</v>
      </c>
      <c r="AP329" s="105">
        <f>BS_CONTROLE[[#This Row],[KM - Inicio]]</f>
        <v>156.93</v>
      </c>
      <c r="AQ329" s="105">
        <f>BS_CONTROLE[[#This Row],[KM - Inicio]]</f>
        <v>156.93</v>
      </c>
      <c r="AR329" s="108"/>
      <c r="AS329" s="108"/>
      <c r="AT329" s="108"/>
      <c r="AU329" s="136"/>
      <c r="AV329" s="136"/>
      <c r="AW329" s="14"/>
      <c r="AX329" s="14"/>
      <c r="AY329" s="164">
        <f t="shared" si="36"/>
        <v>0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8"/>
        <v>Produção e Intervalo</v>
      </c>
      <c r="BR329" s="19">
        <f t="shared" si="39"/>
        <v>0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/>
      <c r="AS331" s="108"/>
      <c r="AT331" s="108"/>
      <c r="AU331" s="136"/>
      <c r="AV331" s="136"/>
      <c r="AW331" s="14"/>
      <c r="AX331" s="14"/>
      <c r="AY331" s="164">
        <f t="shared" si="36"/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1463</v>
      </c>
      <c r="X332" s="104" t="s">
        <v>416</v>
      </c>
      <c r="Y332" s="129"/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/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1464</v>
      </c>
      <c r="X333" s="104" t="s">
        <v>416</v>
      </c>
      <c r="Y333" s="129"/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/>
      <c r="AS333" s="108"/>
      <c r="AT333" s="108"/>
      <c r="AU333" s="136"/>
      <c r="AV333" s="136"/>
      <c r="AW333" s="14"/>
      <c r="AX333" s="14"/>
      <c r="AY333" s="164">
        <f t="shared" si="36"/>
        <v>0</v>
      </c>
      <c r="AZ333" s="153"/>
      <c r="BA333" s="109"/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/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/>
      <c r="AS334" s="108"/>
      <c r="AT334" s="108"/>
      <c r="AU334" s="136"/>
      <c r="AV334" s="136"/>
      <c r="AW334" s="14"/>
      <c r="AX334" s="14"/>
      <c r="AY334" s="164">
        <f t="shared" si="36"/>
        <v>0</v>
      </c>
      <c r="AZ334" s="153"/>
      <c r="BA334" s="109"/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/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/>
      <c r="AS335" s="108"/>
      <c r="AT335" s="108"/>
      <c r="AU335" s="136"/>
      <c r="AV335" s="136"/>
      <c r="AW335" s="14"/>
      <c r="AX335" s="14"/>
      <c r="AY335" s="164">
        <f t="shared" si="36"/>
        <v>0</v>
      </c>
      <c r="AZ335" s="153"/>
      <c r="BA335" s="109"/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/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/>
      <c r="AS336" s="108"/>
      <c r="AT336" s="108"/>
      <c r="AU336" s="136"/>
      <c r="AV336" s="136"/>
      <c r="AW336" s="14"/>
      <c r="AX336" s="14"/>
      <c r="AY336" s="164">
        <f t="shared" si="36"/>
        <v>0</v>
      </c>
      <c r="AZ336" s="153"/>
      <c r="BA336" s="109"/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/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/>
      <c r="AS338" s="108"/>
      <c r="AT338" s="108"/>
      <c r="AU338" s="136"/>
      <c r="AV338" s="136"/>
      <c r="AW338" s="14"/>
      <c r="AX338" s="14"/>
      <c r="AY338" s="164">
        <f t="shared" si="36"/>
        <v>0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8"/>
        <v>Produção e Intervalo</v>
      </c>
      <c r="BR338" s="19">
        <f t="shared" si="39"/>
        <v>0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1465</v>
      </c>
      <c r="X339" s="104" t="s">
        <v>416</v>
      </c>
      <c r="Y339" s="129"/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/>
      <c r="AS339" s="108"/>
      <c r="AT339" s="108"/>
      <c r="AU339" s="136"/>
      <c r="AV339" s="136"/>
      <c r="AW339" s="14"/>
      <c r="AX339" s="14"/>
      <c r="AY339" s="164">
        <f t="shared" si="36"/>
        <v>0</v>
      </c>
      <c r="AZ339" s="153"/>
      <c r="BA339" s="109"/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1465</v>
      </c>
      <c r="X340" s="104" t="s">
        <v>416</v>
      </c>
      <c r="Y340" s="129"/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/>
      <c r="AS340" s="108"/>
      <c r="AT340" s="108"/>
      <c r="AU340" s="136"/>
      <c r="AV340" s="136"/>
      <c r="AW340" s="14"/>
      <c r="AX340" s="14"/>
      <c r="AY340" s="164">
        <f t="shared" si="36"/>
        <v>0</v>
      </c>
      <c r="AZ340" s="153"/>
      <c r="BA340" s="109"/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1465</v>
      </c>
      <c r="X341" s="104" t="s">
        <v>416</v>
      </c>
      <c r="Y341" s="129"/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/>
      <c r="AS341" s="108"/>
      <c r="AT341" s="108"/>
      <c r="AU341" s="136"/>
      <c r="AV341" s="136"/>
      <c r="AW341" s="14"/>
      <c r="AX341" s="14"/>
      <c r="AY341" s="164">
        <f t="shared" si="36"/>
        <v>0</v>
      </c>
      <c r="AZ341" s="153"/>
      <c r="BA341" s="109"/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1466</v>
      </c>
      <c r="X343" s="104" t="s">
        <v>416</v>
      </c>
      <c r="Y343" s="129"/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/>
      <c r="AS343" s="108"/>
      <c r="AT343" s="108"/>
      <c r="AU343" s="136"/>
      <c r="AV343" s="136"/>
      <c r="AW343" s="14"/>
      <c r="AX343" s="14"/>
      <c r="AY343" s="164">
        <f t="shared" si="36"/>
        <v>0</v>
      </c>
      <c r="AZ343" s="153"/>
      <c r="BA343" s="109"/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/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/>
      <c r="AS344" s="108"/>
      <c r="AT344" s="108"/>
      <c r="AU344" s="136"/>
      <c r="AV344" s="136"/>
      <c r="AW344" s="14"/>
      <c r="AX344" s="14"/>
      <c r="AY344" s="164">
        <f t="shared" si="36"/>
        <v>0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1467</v>
      </c>
      <c r="X345" s="104" t="s">
        <v>421</v>
      </c>
      <c r="Y345" s="129"/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1468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1469</v>
      </c>
      <c r="C4" s="160" t="s">
        <v>1470</v>
      </c>
      <c r="D4" s="160" t="s">
        <v>1471</v>
      </c>
      <c r="E4" s="160" t="s">
        <v>1472</v>
      </c>
      <c r="F4" s="160" t="s">
        <v>4</v>
      </c>
      <c r="G4" s="160" t="s">
        <v>1473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1474</v>
      </c>
      <c r="C6" s="161">
        <v>407867</v>
      </c>
      <c r="D6" s="161" t="s">
        <v>1475</v>
      </c>
      <c r="E6" s="161" t="s">
        <v>824</v>
      </c>
      <c r="F6" s="161" t="s">
        <v>1476</v>
      </c>
      <c r="G6" s="162"/>
    </row>
    <row r="7" spans="2:7">
      <c r="B7" s="182" t="s">
        <v>1477</v>
      </c>
      <c r="C7" s="182">
        <v>293644</v>
      </c>
      <c r="D7" s="182" t="s">
        <v>1478</v>
      </c>
      <c r="E7" s="182" t="s">
        <v>824</v>
      </c>
      <c r="F7" s="182" t="s">
        <v>1476</v>
      </c>
      <c r="G7" s="183" t="s">
        <v>1479</v>
      </c>
    </row>
    <row r="8" spans="2:7">
      <c r="B8" s="161" t="s">
        <v>1480</v>
      </c>
      <c r="C8" s="161">
        <v>256790</v>
      </c>
      <c r="D8" s="161" t="s">
        <v>1481</v>
      </c>
      <c r="E8" s="161" t="s">
        <v>825</v>
      </c>
      <c r="F8" s="161" t="s">
        <v>1482</v>
      </c>
      <c r="G8" s="162">
        <v>46357</v>
      </c>
    </row>
    <row r="9" spans="2:7" ht="29.25">
      <c r="B9" s="161" t="s">
        <v>1483</v>
      </c>
      <c r="C9" s="161"/>
      <c r="D9" s="161"/>
      <c r="E9" s="161" t="s">
        <v>825</v>
      </c>
      <c r="F9" s="161" t="s">
        <v>1482</v>
      </c>
      <c r="G9" s="162" t="s">
        <v>1484</v>
      </c>
    </row>
    <row r="10" spans="2:7">
      <c r="B10" s="161" t="s">
        <v>1485</v>
      </c>
      <c r="C10" s="161">
        <v>265193</v>
      </c>
      <c r="D10" s="161" t="s">
        <v>1486</v>
      </c>
      <c r="E10" s="161" t="s">
        <v>826</v>
      </c>
      <c r="F10" s="161" t="s">
        <v>54</v>
      </c>
      <c r="G10" s="161" t="s">
        <v>1487</v>
      </c>
    </row>
    <row r="11" spans="2:7">
      <c r="B11" s="161" t="s">
        <v>1488</v>
      </c>
      <c r="C11" s="161">
        <v>293716</v>
      </c>
      <c r="D11" s="161" t="s">
        <v>1489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1490</v>
      </c>
      <c r="C12" s="161">
        <v>257258</v>
      </c>
      <c r="D12" s="161" t="s">
        <v>1491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1492</v>
      </c>
      <c r="C13" s="161">
        <v>371147</v>
      </c>
      <c r="D13" s="161" t="s">
        <v>1493</v>
      </c>
      <c r="E13" s="161" t="s">
        <v>827</v>
      </c>
      <c r="F13" s="161" t="s">
        <v>71</v>
      </c>
      <c r="G13" s="161" t="s">
        <v>1487</v>
      </c>
    </row>
    <row r="14" spans="2:7">
      <c r="B14" s="161" t="s">
        <v>1494</v>
      </c>
      <c r="C14" s="161">
        <v>259230</v>
      </c>
      <c r="D14" s="161" t="s">
        <v>1495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1496</v>
      </c>
      <c r="C15" s="161">
        <v>370705</v>
      </c>
      <c r="D15" s="161"/>
      <c r="E15" s="161" t="s">
        <v>827</v>
      </c>
      <c r="F15" s="161" t="s">
        <v>71</v>
      </c>
      <c r="G15" s="161" t="s">
        <v>1487</v>
      </c>
    </row>
    <row r="16" spans="2:7" ht="29.25">
      <c r="B16" s="161" t="s">
        <v>1497</v>
      </c>
      <c r="C16" s="161">
        <v>258542</v>
      </c>
      <c r="D16" s="161" t="s">
        <v>1498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1499</v>
      </c>
      <c r="C17" s="161">
        <v>257050</v>
      </c>
      <c r="D17" s="161" t="s">
        <v>1500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1501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1502</v>
      </c>
      <c r="D4" s="163" t="s">
        <v>1503</v>
      </c>
      <c r="E4" s="163" t="s">
        <v>1504</v>
      </c>
      <c r="F4" s="160" t="s">
        <v>1505</v>
      </c>
      <c r="G4" s="163" t="s">
        <v>1506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1507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1508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1507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1507</v>
      </c>
      <c r="G9" s="167"/>
    </row>
    <row r="10" spans="2:7" ht="19.5" customHeight="1">
      <c r="B10" s="167" t="s">
        <v>1509</v>
      </c>
      <c r="C10" s="167">
        <v>9038</v>
      </c>
      <c r="D10" s="168">
        <v>46063</v>
      </c>
      <c r="E10" s="167">
        <v>11450</v>
      </c>
      <c r="F10" s="169" t="s">
        <v>1510</v>
      </c>
      <c r="G10" s="167"/>
    </row>
    <row r="11" spans="2:7" ht="19.5" customHeight="1">
      <c r="B11" s="167" t="s">
        <v>744</v>
      </c>
      <c r="C11" s="167" t="s">
        <v>1511</v>
      </c>
      <c r="D11" s="168">
        <v>46056</v>
      </c>
      <c r="E11" s="167">
        <v>9100</v>
      </c>
      <c r="F11" s="169" t="s">
        <v>1512</v>
      </c>
      <c r="G11" s="167" t="s">
        <v>1513</v>
      </c>
    </row>
    <row r="12" spans="2:7" ht="19.5" customHeight="1">
      <c r="B12" s="167" t="s">
        <v>744</v>
      </c>
      <c r="C12" s="167" t="s">
        <v>1514</v>
      </c>
      <c r="D12" s="168">
        <v>46058</v>
      </c>
      <c r="E12" s="167">
        <v>12000</v>
      </c>
      <c r="F12" s="169" t="s">
        <v>1507</v>
      </c>
      <c r="G12" s="167"/>
    </row>
    <row r="13" spans="2:7" ht="19.5" customHeight="1">
      <c r="B13" s="167" t="s">
        <v>744</v>
      </c>
      <c r="C13" s="167" t="s">
        <v>1515</v>
      </c>
      <c r="D13" s="168">
        <v>46058</v>
      </c>
      <c r="E13" s="167">
        <v>12000</v>
      </c>
      <c r="F13" s="169" t="s">
        <v>1507</v>
      </c>
      <c r="G13" s="167"/>
    </row>
    <row r="14" spans="2:7" ht="19.5" customHeight="1">
      <c r="B14" s="167" t="s">
        <v>744</v>
      </c>
      <c r="C14" s="167" t="s">
        <v>1516</v>
      </c>
      <c r="D14" s="168">
        <v>46058</v>
      </c>
      <c r="E14" s="167">
        <v>13800</v>
      </c>
      <c r="F14" s="169" t="s">
        <v>1507</v>
      </c>
      <c r="G14" s="167" t="s">
        <v>1517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1518</v>
      </c>
      <c r="D5" s="218"/>
      <c r="E5" s="218"/>
      <c r="F5" s="218"/>
      <c r="G5" s="218"/>
      <c r="H5" s="218"/>
      <c r="I5" s="218"/>
      <c r="J5" s="219"/>
      <c r="K5" s="220" t="s">
        <v>1519</v>
      </c>
      <c r="L5" s="221"/>
      <c r="M5" s="221"/>
      <c r="N5" s="221"/>
      <c r="O5" s="222" t="s">
        <v>1520</v>
      </c>
      <c r="P5" s="223"/>
    </row>
    <row r="6" spans="1:16" s="74" customFormat="1" ht="15" customHeight="1">
      <c r="A6" s="66" t="s">
        <v>1521</v>
      </c>
      <c r="B6" s="75" t="s">
        <v>1522</v>
      </c>
      <c r="C6" s="76" t="s">
        <v>992</v>
      </c>
      <c r="D6" s="77" t="s">
        <v>993</v>
      </c>
      <c r="E6" s="76" t="s">
        <v>1523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1524</v>
      </c>
      <c r="M6" s="80" t="s">
        <v>611</v>
      </c>
      <c r="N6" s="81" t="s">
        <v>987</v>
      </c>
      <c r="O6" s="158" t="s">
        <v>1030</v>
      </c>
      <c r="P6" s="133" t="s">
        <v>1525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1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1</v>
      </c>
      <c r="P293" s="147" t="str">
        <f>IF($A$2=1,IF(SP_SUL!BJ293="","*",SP_SUL!BJ293),IF(SP_SUL!BK293="","*",SP_SUL!BK293))</f>
        <v>TP pronto 11h00 / Em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1</v>
      </c>
      <c r="P296" s="147" t="str">
        <f>IF($A$2=1,IF(SP_SUL!BJ296="","*",SP_SUL!BJ296),IF(SP_SUL!BK296="","*",SP_SUL!BK296))</f>
        <v>TP pronto 12h53 / Em intervalo das 14h23 até 15h53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1</v>
      </c>
      <c r="P297" s="147" t="str">
        <f>IF($A$2=1,IF(SP_SUL!BJ297="","*",SP_SUL!BJ297),IF(SP_SUL!BK297="","*",SP_SUL!BK297))</f>
        <v>TP pronto 12h53 / Em intervalo das 14h23 até 15h53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1</v>
      </c>
      <c r="P298" s="147" t="str">
        <f>IF($A$2=1,IF(SP_SUL!BJ298="","*",SP_SUL!BJ298),IF(SP_SUL!BK298="","*",SP_SUL!BK298))</f>
        <v>MC1 07h27/ autorizado entrada na via 11h03 / Em intervalo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ZEV-ZPT</v>
      </c>
      <c r="E302" s="83" t="str">
        <f>IF(SP_SUL!D302="","*",SP_SUL!D302)</f>
        <v>A84</v>
      </c>
      <c r="F302" s="83" t="str">
        <f>IF(SP_SUL!H302="","*",SP_SUL!H302)</f>
        <v>ZPT105</v>
      </c>
      <c r="G302" s="83" t="str">
        <f>IF(SP_SUL!M302="","*",SP_SUL!M302)</f>
        <v>ZPT-ZEV</v>
      </c>
      <c r="H302" s="116">
        <f>IF(SP_SUL!K302="","*",SP_SUL!K302)</f>
        <v>106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ZPT105</v>
      </c>
      <c r="L302" s="83" t="str">
        <f>IF(SP_SUL!AM302="","*",SP_SUL!AM302)</f>
        <v>ZPG</v>
      </c>
      <c r="M302" s="83">
        <f>IF(SP_SUL!AP302="","*",SP_SUL!AP302)</f>
        <v>124</v>
      </c>
      <c r="N302" s="83" t="str">
        <f>IF(SP_SUL!AM302="","*",SP_SUL!AM302)</f>
        <v>ZPG</v>
      </c>
      <c r="O302" s="110">
        <f>IF(SP_SUL!BH302="","*",SP_SUL!BH302)</f>
        <v>1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8.3333333333333329E-2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1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KLECIO (TP-699)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ZRB-ZEV</v>
      </c>
      <c r="M327" s="83">
        <f>IF(SP_SUL!AP327="","*",SP_SUL!AP327)</f>
        <v>156.33199999999999</v>
      </c>
      <c r="N327" s="83" t="str">
        <f>IF(SP_SUL!AM327="","*",SP_SUL!AM327)</f>
        <v>ZRB-ZEV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ZRB-ZEV</v>
      </c>
      <c r="M329" s="83">
        <f>IF(SP_SUL!AP329="","*",SP_SUL!AP329)</f>
        <v>156.93</v>
      </c>
      <c r="N329" s="83" t="str">
        <f>IF(SP_SUL!AM329="","*",SP_SUL!AM329)</f>
        <v>ZRB-ZEV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H293" sqref="H293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1526</v>
      </c>
      <c r="V1" s="229"/>
      <c r="W1" s="229"/>
    </row>
    <row r="2" spans="1:23" ht="15" customHeight="1">
      <c r="A2" s="87" t="s">
        <v>1527</v>
      </c>
      <c r="B2" s="87" t="s">
        <v>1522</v>
      </c>
      <c r="C2" s="87" t="s">
        <v>411</v>
      </c>
      <c r="D2" s="88" t="s">
        <v>992</v>
      </c>
      <c r="E2" s="88" t="s">
        <v>4</v>
      </c>
      <c r="F2" s="88" t="s">
        <v>1521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1528</v>
      </c>
      <c r="T2" s="91" t="s">
        <v>995</v>
      </c>
      <c r="U2" s="138">
        <f ca="1">TODAY()-1</f>
        <v>46064</v>
      </c>
      <c r="V2" s="138">
        <f ca="1">U2-1</f>
        <v>46063</v>
      </c>
      <c r="W2" s="138">
        <f ca="1">V2-1</f>
        <v>46062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300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810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600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600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0</v>
      </c>
      <c r="V53" s="137">
        <f ca="1">_xlfn.XLOOKUP(G53&amp;$V$2,BS_CONTROLE[CHAVE],BS_CONTROLE[Quantidade_11],"-")</f>
        <v>300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810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22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300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810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104</v>
      </c>
      <c r="V96" s="137">
        <f ca="1">_xlfn.XLOOKUP(G96&amp;$V$2,BS_CONTROLE[CHAVE],BS_CONTROLE[Quantidade_11],"-")</f>
        <v>0</v>
      </c>
      <c r="W96" s="137">
        <f ca="1">_xlfn.XLOOKUP(G96&amp;$W$2,BS_CONTROLE[CHAVE],BS_CONTROLE[Quantidade_11],"-")</f>
        <v>200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22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300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810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600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104</v>
      </c>
      <c r="V122" s="137">
        <f ca="1">_xlfn.XLOOKUP(G122&amp;$V$2,BS_CONTROLE[CHAVE],BS_CONTROLE[Quantidade_11],"-")</f>
        <v>0</v>
      </c>
      <c r="W122" s="137">
        <f ca="1">_xlfn.XLOOKUP(G122&amp;$W$2,BS_CONTROLE[CHAVE],BS_CONTROLE[Quantidade_11],"-")</f>
        <v>200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22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0</v>
      </c>
      <c r="V139" s="137">
        <f ca="1">_xlfn.XLOOKUP(G139&amp;$V$2,BS_CONTROLE[CHAVE],BS_CONTROLE[Quantidade_11],"-")</f>
        <v>300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810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600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104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200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580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810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104</v>
      </c>
      <c r="V186" s="137">
        <f ca="1">_xlfn.XLOOKUP(G186&amp;$V$2,BS_CONTROLE[CHAVE],BS_CONTROLE[Quantidade_11],"-")</f>
        <v>0</v>
      </c>
      <c r="W186" s="137">
        <f ca="1">_xlfn.XLOOKUP(G186&amp;$W$2,BS_CONTROLE[CHAVE],BS_CONTROLE[Quantidade_11],"-")</f>
        <v>200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580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104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200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580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22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0</v>
      </c>
      <c r="V200" s="137">
        <f ca="1">_xlfn.XLOOKUP(G200&amp;$V$2,BS_CONTROLE[CHAVE],BS_CONTROLE[Quantidade_11],"-")</f>
        <v>300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810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>
        <f ca="1">_xlfn.XLOOKUP(G205&amp;$W$2,BS_CONTROLE[CHAVE],BS_CONTROLE[Quantidade_11],"-")</f>
        <v>0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600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52</v>
      </c>
      <c r="V209" s="137">
        <f ca="1">_xlfn.XLOOKUP(G209&amp;$V$2,BS_CONTROLE[CHAVE],BS_CONTROLE[Quantidade_11],"-")</f>
        <v>45</v>
      </c>
      <c r="W209" s="137">
        <f ca="1">_xlfn.XLOOKUP(G209&amp;$W$2,BS_CONTROLE[CHAVE],BS_CONTROLE[Quantidade_11],"-")</f>
        <v>84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>
        <f ca="1">_xlfn.XLOOKUP(G213&amp;$U$2,BS_CONTROLE[CHAVE],BS_CONTROLE[Quantidade_11],"-")</f>
        <v>1</v>
      </c>
      <c r="V213" s="137" t="str">
        <f ca="1">_xlfn.XLOOKUP(G213&amp;$V$2,BS_CONTROLE[CHAVE],BS_CONTROLE[Quantidade_11],"-")</f>
        <v>-</v>
      </c>
      <c r="W213" s="137">
        <f ca="1">_xlfn.XLOOKUP(G213&amp;$W$2,BS_CONTROLE[CHAVE],BS_CONTROLE[Quantidade_11],"-")</f>
        <v>0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104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200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580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22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300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0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312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810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600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52</v>
      </c>
      <c r="V236" s="137">
        <f ca="1">_xlfn.XLOOKUP(G236&amp;$V$2,BS_CONTROLE[CHAVE],BS_CONTROLE[Quantidade_11],"-")</f>
        <v>45</v>
      </c>
      <c r="W236" s="137">
        <f ca="1">_xlfn.XLOOKUP(G236&amp;$W$2,BS_CONTROLE[CHAVE],BS_CONTROLE[Quantidade_11],"-")</f>
        <v>84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0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104</v>
      </c>
      <c r="V249" s="137">
        <f ca="1">_xlfn.XLOOKUP(G249&amp;$V$2,BS_CONTROLE[CHAVE],BS_CONTROLE[Quantidade_11],"-")</f>
        <v>0</v>
      </c>
      <c r="W249" s="137">
        <f ca="1">_xlfn.XLOOKUP(G249&amp;$W$2,BS_CONTROLE[CHAVE],BS_CONTROLE[Quantidade_11],"-")</f>
        <v>200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580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22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0</v>
      </c>
      <c r="V261" s="137">
        <f ca="1">_xlfn.XLOOKUP(G261&amp;$V$2,BS_CONTROLE[CHAVE],BS_CONTROLE[Quantidade_11],"-")</f>
        <v>300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312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810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600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>
        <f ca="1">_xlfn.XLOOKUP(G274&amp;$U$2,BS_CONTROLE[CHAVE],BS_CONTROLE[Quantidade_11],"-")</f>
        <v>1</v>
      </c>
      <c r="V274" s="137" t="str">
        <f ca="1">_xlfn.XLOOKUP(G274&amp;$V$2,BS_CONTROLE[CHAVE],BS_CONTROLE[Quantidade_11],"-")</f>
        <v>-</v>
      </c>
      <c r="W274" s="137">
        <f ca="1">_xlfn.XLOOKUP(G274&amp;$W$2,BS_CONTROLE[CHAVE],BS_CONTROLE[Quantidade_11],"-")</f>
        <v>0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52</v>
      </c>
      <c r="V275" s="137">
        <f ca="1">_xlfn.XLOOKUP(G275&amp;$V$2,BS_CONTROLE[CHAVE],BS_CONTROLE[Quantidade_11],"-")</f>
        <v>45</v>
      </c>
      <c r="W275" s="137">
        <f ca="1">_xlfn.XLOOKUP(G275&amp;$W$2,BS_CONTROLE[CHAVE],BS_CONTROLE[Quantidade_11],"-")</f>
        <v>84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104</v>
      </c>
      <c r="V276" s="137">
        <f ca="1">_xlfn.XLOOKUP(G276&amp;$V$2,BS_CONTROLE[CHAVE],BS_CONTROLE[Quantidade_11],"-")</f>
        <v>0</v>
      </c>
      <c r="W276" s="137">
        <f ca="1">_xlfn.XLOOKUP(G276&amp;$W$2,BS_CONTROLE[CHAVE],BS_CONTROLE[Quantidade_11],"-")</f>
        <v>200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0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580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22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0</v>
      </c>
      <c r="V287" s="137">
        <f ca="1">_xlfn.XLOOKUP(G287&amp;$V$2,BS_CONTROLE[CHAVE],BS_CONTROLE[Quantidade_11],"-")</f>
        <v>300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>
        <f ca="1">_xlfn.XLOOKUP(G290&amp;$W$2,BS_CONTROLE[CHAVE],BS_CONTROLE[Quantidade_11],"-")</f>
        <v>0</v>
      </c>
    </row>
    <row r="291" spans="1:23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810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600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ZEV-ZPT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ZPT105</v>
      </c>
      <c r="J299" s="145" t="str">
        <f>IF(SP_SUL!I302="","*",SP_SUL!I302)</f>
        <v>ZEV-1</v>
      </c>
      <c r="K299" s="139" t="str">
        <f>IF(SP_SUL!M302="","*",SP_SUL!M302)</f>
        <v>ZPT-ZEV</v>
      </c>
      <c r="L299" s="139" t="str">
        <f>IF(SP_SUL!N302="","*",SP_SUL!N302)</f>
        <v>ZPTZEV</v>
      </c>
      <c r="M299" s="140">
        <f>IF(SP_SUL!J302="","*",SP_SUL!J302)</f>
        <v>54</v>
      </c>
      <c r="N299" s="144">
        <f>IF(SP_SUL!K302="","*",SP_SUL!K302)</f>
        <v>106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45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52</v>
      </c>
      <c r="V299" s="137">
        <f ca="1">_xlfn.XLOOKUP(G299&amp;$V$2,BS_CONTROLE[CHAVE],BS_CONTROLE[Quantidade_11],"-")</f>
        <v>45</v>
      </c>
      <c r="W299" s="137">
        <f ca="1">_xlfn.XLOOKUP(G299&amp;$W$2,BS_CONTROLE[CHAVE],BS_CONTROLE[Quantidade_11],"-")</f>
        <v>84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8.3333333333333329E-2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104</v>
      </c>
      <c r="V301" s="137">
        <f ca="1">_xlfn.XLOOKUP(G301&amp;$V$2,BS_CONTROLE[CHAVE],BS_CONTROLE[Quantidade_11],"-")</f>
        <v>0</v>
      </c>
      <c r="W301" s="137">
        <f ca="1">_xlfn.XLOOKUP(G301&amp;$W$2,BS_CONTROLE[CHAVE],BS_CONTROLE[Quantidade_11],"-")</f>
        <v>200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22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*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580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*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0</v>
      </c>
      <c r="V312" s="137">
        <f ca="1">_xlfn.XLOOKUP(G312&amp;$V$2,BS_CONTROLE[CHAVE],BS_CONTROLE[Quantidade_11],"-")</f>
        <v>300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*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0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*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810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*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*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>
        <f ca="1">_xlfn.XLOOKUP(G319&amp;$W$2,BS_CONTROLE[CHAVE],BS_CONTROLE[Quantidade_11],"-")</f>
        <v>0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1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*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*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0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*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2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82" sqref="B282:K28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1529</v>
      </c>
      <c r="C2" s="121" t="s">
        <v>977</v>
      </c>
      <c r="D2" s="76" t="s">
        <v>979</v>
      </c>
      <c r="E2" s="76" t="s">
        <v>1530</v>
      </c>
      <c r="F2" s="99" t="s">
        <v>1531</v>
      </c>
      <c r="G2" s="76" t="s">
        <v>1532</v>
      </c>
      <c r="H2" s="76" t="s">
        <v>1533</v>
      </c>
      <c r="I2" s="76" t="s">
        <v>1534</v>
      </c>
      <c r="J2" s="76" t="s">
        <v>1535</v>
      </c>
      <c r="K2" s="78" t="s">
        <v>1536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ZPT105</v>
      </c>
      <c r="F298" s="100" t="str">
        <f>IF(SP_SUL!M302="","*",SP_SUL!M302)</f>
        <v>ZPT-ZEV</v>
      </c>
      <c r="G298" s="95" t="str">
        <f>IF(SP_SUL!I302="","*",SP_SUL!I302)</f>
        <v>ZEV-1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KLECIO (TP-699)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*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*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*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*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*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*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*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*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*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2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2026-02-12T17:43:59Z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