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11" documentId="8_{B6337239-1A00-434D-AAD0-422EA1FEB5AE}" xr6:coauthVersionLast="47" xr6:coauthVersionMax="47" xr10:uidLastSave="{08BF12F0-FD42-4300-B08A-852FE4EB6DD2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78" i="1" l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K272" i="11"/>
  <c r="M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G274" i="11"/>
  <c r="H274" i="11"/>
  <c r="I274" i="11"/>
  <c r="J274" i="11"/>
  <c r="O274" i="11"/>
  <c r="Q274" i="11"/>
  <c r="A275" i="11"/>
  <c r="B275" i="11"/>
  <c r="E275" i="11"/>
  <c r="F275" i="11"/>
  <c r="G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G277" i="11"/>
  <c r="H277" i="11"/>
  <c r="I277" i="11"/>
  <c r="J277" i="11"/>
  <c r="M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G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G273" i="11" s="1"/>
  <c r="M274" i="1" a="1"/>
  <c r="M274" i="1" s="1"/>
  <c r="G276" i="11" s="1"/>
  <c r="N274" i="1" a="1"/>
  <c r="N274" i="1" s="1"/>
  <c r="M276" i="1" a="1"/>
  <c r="M276" i="1" s="1"/>
  <c r="G278" i="11" s="1"/>
  <c r="N276" i="1" a="1"/>
  <c r="N276" i="1" s="1"/>
  <c r="H277" i="1" a="1"/>
  <c r="H277" i="1" s="1"/>
  <c r="F279" i="11" s="1"/>
  <c r="I277" i="1" a="1"/>
  <c r="I277" i="1" s="1"/>
  <c r="M277" i="1" a="1"/>
  <c r="M277" i="1" s="1"/>
  <c r="G279" i="11" s="1"/>
  <c r="N277" i="1" a="1"/>
  <c r="N277" i="1" s="1"/>
  <c r="M278" i="1" a="1"/>
  <c r="M278" i="1" s="1"/>
  <c r="G280" i="1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L280" i="12" s="1"/>
  <c r="M282" i="1" a="1"/>
  <c r="M282" i="1" s="1"/>
  <c r="G284" i="11" s="1"/>
  <c r="N281" i="1" a="1"/>
  <c r="N281" i="1" s="1"/>
  <c r="L279" i="12" s="1"/>
  <c r="M281" i="1" a="1"/>
  <c r="M281" i="1" s="1"/>
  <c r="G283" i="1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L271" i="1"/>
  <c r="AK271" i="1"/>
  <c r="K273" i="11" s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5" i="11" s="1"/>
  <c r="AO273" i="1"/>
  <c r="AN273" i="1"/>
  <c r="AM273" i="1"/>
  <c r="AL273" i="1"/>
  <c r="AK273" i="1"/>
  <c r="K275" i="11" s="1"/>
  <c r="AI273" i="1"/>
  <c r="U273" i="1"/>
  <c r="T273" i="1" a="1"/>
  <c r="T273" i="1" s="1"/>
  <c r="S273" i="1" a="1"/>
  <c r="S273" i="1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D255" i="11" s="1"/>
  <c r="S253" i="1" a="1"/>
  <c r="S253" i="1" s="1"/>
  <c r="C255" i="11" s="1"/>
  <c r="R253" i="1"/>
  <c r="S251" i="12" s="1"/>
  <c r="G253" i="1"/>
  <c r="C253" i="1"/>
  <c r="A253" i="1"/>
  <c r="AJ278" i="1"/>
  <c r="AK278" i="1"/>
  <c r="K280" i="11" s="1"/>
  <c r="AL278" i="1"/>
  <c r="AM278" i="1"/>
  <c r="AN278" i="1"/>
  <c r="AO278" i="1"/>
  <c r="AP278" i="1"/>
  <c r="M280" i="11" s="1"/>
  <c r="AQ278" i="1"/>
  <c r="BS236" i="1"/>
  <c r="R278" i="1"/>
  <c r="S276" i="12" s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L275" i="12"/>
  <c r="BC276" i="1" a="1"/>
  <c r="BC276" i="1"/>
  <c r="T276" i="1" a="1"/>
  <c r="T276" i="1"/>
  <c r="S276" i="1" a="1"/>
  <c r="S276" i="1"/>
  <c r="L274" i="12"/>
  <c r="BC275" i="1" a="1"/>
  <c r="BC275" i="1"/>
  <c r="T275" i="1" a="1"/>
  <c r="T275" i="1"/>
  <c r="S275" i="1" a="1"/>
  <c r="S275" i="1"/>
  <c r="L273" i="12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8" i="11" s="1"/>
  <c r="AL276" i="1"/>
  <c r="AM276" i="1"/>
  <c r="AN276" i="1"/>
  <c r="AO276" i="1"/>
  <c r="BD276" i="1" s="1" a="1"/>
  <c r="BD276" i="1" s="1"/>
  <c r="AP276" i="1"/>
  <c r="M278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9" i="11" s="1"/>
  <c r="AL277" i="1"/>
  <c r="AM277" i="1"/>
  <c r="AN277" i="1"/>
  <c r="AO277" i="1"/>
  <c r="BD277" i="1" s="1" a="1"/>
  <c r="BD277" i="1" s="1"/>
  <c r="AP277" i="1"/>
  <c r="M279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G271" i="11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G268" i="11" s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G267" i="11" s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G266" i="11" s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G265" i="11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D254" i="11" s="1"/>
  <c r="S252" i="1" a="1"/>
  <c r="S252" i="1"/>
  <c r="C254" i="11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D257" i="11" s="1"/>
  <c r="S255" i="1" a="1"/>
  <c r="S255" i="1"/>
  <c r="C257" i="11" s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D259" i="11" s="1"/>
  <c r="S257" i="1" a="1"/>
  <c r="S257" i="1"/>
  <c r="C259" i="11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D258" i="11" s="1"/>
  <c r="S256" i="1" a="1"/>
  <c r="S256" i="1"/>
  <c r="C258" i="11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D256" i="11" s="1"/>
  <c r="S254" i="1" a="1"/>
  <c r="S254" i="1"/>
  <c r="C256" i="11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D250" i="11" s="1"/>
  <c r="S248" i="1" a="1"/>
  <c r="S248" i="1"/>
  <c r="C250" i="11" s="1"/>
  <c r="N248" i="1" a="1"/>
  <c r="N248" i="1"/>
  <c r="L246" i="12" s="1"/>
  <c r="M248" i="1" a="1"/>
  <c r="M248" i="1"/>
  <c r="G250" i="11" s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L282" i="12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J287" i="1"/>
  <c r="AK287" i="1"/>
  <c r="K289" i="11" s="1"/>
  <c r="AL287" i="1"/>
  <c r="AN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L290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N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78" i="1" l="1" a="1"/>
  <c r="BD278" i="1" s="1"/>
  <c r="BE278" i="1"/>
  <c r="G272" i="11"/>
  <c r="AM270" i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L271" i="11"/>
  <c r="N271" i="11"/>
  <c r="D267" i="12"/>
  <c r="C271" i="11"/>
  <c r="E267" i="12"/>
  <c r="D271" i="11"/>
  <c r="L279" i="11"/>
  <c r="N279" i="11"/>
  <c r="L278" i="11"/>
  <c r="N278" i="11"/>
  <c r="L277" i="11"/>
  <c r="N277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L273" i="11"/>
  <c r="N273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2" i="11" l="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<sst xmlns="http://schemas.openxmlformats.org/spreadsheetml/2006/main" count="8825" uniqueCount="1813">
  <si>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</si>
  <si>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</si>
  <si>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</si>
  <si>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</si>
  <si>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</si>
  <si>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</si>
  <si>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</si>
  <si>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</si>
  <si>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</si>
  <si>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</si>
  <si>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</si>
  <si>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</si>
  <si>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</si>
  <si>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</si>
  <si>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</si>
  <si>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</si>
  <si>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</si>
  <si>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</si>
  <si>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</si>
  <si>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</si>
  <si>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</si>
  <si>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</si>
  <si>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</si>
  <si>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</si>
  <si>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</si>
  <si>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</si>
  <si>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</si>
  <si>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</si>
  <si>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</si>
  <si>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</si>
  <si>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</si>
  <si>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</si>
  <si>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</si>
  <si>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</si>
  <si>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</si>
  <si>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</si>
  <si>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</si>
  <si>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</si>
  <si>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</si>
  <si>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</si>
  <si>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</si>
  <si>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</si>
  <si>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</si>
  <si>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</si>
  <si>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</si>
  <si>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</si>
  <si>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</si>
  <si>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</si>
  <si>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</si>
  <si>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</si>
  <si>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</si>
  <si>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</si>
  <si>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</si>
  <si>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</si>
  <si>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</si>
  <si>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</si>
  <si>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</si>
  <si>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</si>
  <si>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</si>
  <si>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</si>
  <si>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</si>
  <si>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</si>
  <si>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</si>
  <si>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</si>
  <si>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</si>
  <si>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</si>
  <si>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</si>
  <si>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</si>
  <si>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</si>
  <si>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</si>
  <si>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</si>
  <si>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</si>
  <si>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</si>
  <si>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</si>
  <si>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</si>
  <si>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</si>
  <si>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</si>
  <si>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</si>
  <si>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</si>
  <si>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</si>
  <si>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</si>
  <si>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</si>
  <si>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</si>
  <si>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</si>
  <si>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</si>
  <si>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</si>
  <si>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</si>
  <si>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</si>
  <si>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</si>
  <si>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</si>
  <si>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</si>
  <si>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</si>
  <si>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</si>
  <si>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</si>
  <si>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</si>
  <si>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</si>
  <si>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</si>
  <si>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</si>
  <si>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</si>
  <si>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</si>
  <si>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</si>
  <si>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</si>
  <si>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</si>
  <si>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</si>
  <si>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</si>
  <si>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</si>
  <si>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</si>
  <si>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</si>
  <si>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</si>
  <si>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</si>
  <si>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</si>
  <si>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</si>
  <si>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</si>
  <si>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</si>
  <si>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</si>
  <si>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</si>
  <si>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</si>
  <si>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</si>
  <si>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</si>
  <si>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</si>
  <si>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</si>
  <si>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</si>
  <si>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</si>
  <si>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</si>
  <si>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</si>
  <si>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</si>
  <si>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</si>
  <si>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</si>
  <si>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</si>
  <si>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</si>
  <si>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</si>
  <si>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</si>
  <si>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</si>
  <si>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</si>
  <si>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</si>
  <si>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</si>
  <si>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</si>
  <si>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</si>
  <si>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</si>
  <si>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</si>
  <si>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</si>
  <si>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</si>
  <si>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</si>
  <si>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</si>
  <si>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</si>
  <si>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</si>
  <si>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</si>
  <si>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</si>
  <si>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</si>
  <si>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</si>
  <si>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</si>
  <si>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</si>
  <si>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</si>
  <si>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</si>
  <si>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</si>
  <si>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</si>
  <si>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</si>
  <si>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</si>
  <si>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</si>
  <si>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</si>
  <si>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</si>
  <si>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</si>
  <si>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</si>
  <si>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</si>
  <si>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</si>
  <si>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</si>
  <si>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</si>
  <si>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</si>
  <si>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</si>
  <si>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</si>
  <si>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</si>
  <si>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</si>
  <si>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</si>
  <si>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</si>
  <si>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</si>
  <si>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</si>
  <si>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</si>
  <si>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</si>
  <si>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</si>
  <si>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</si>
  <si>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</si>
  <si>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</si>
  <si>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</si>
  <si>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</si>
  <si>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</si>
  <si>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</si>
  <si>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</si>
  <si>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</si>
  <si>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</si>
  <si>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</si>
  <si>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</si>
  <si>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</si>
  <si>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</si>
  <si>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</si>
  <si>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</si>
  <si>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</si>
  <si>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</si>
  <si>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</si>
  <si>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</si>
  <si>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</si>
  <si>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</si>
  <si>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</si>
  <si>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</si>
  <si>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</si>
  <si>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</si>
  <si>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</si>
  <si>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</si>
  <si>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</si>
  <si>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</si>
  <si>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</si>
  <si>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</si>
  <si>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</si>
  <si>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</si>
  <si>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</si>
  <si>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</si>
  <si>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</si>
  <si>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</si>
  <si>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</si>
  <si>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</si>
  <si>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</si>
  <si>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</si>
  <si>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</si>
  <si>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</si>
  <si>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</si>
  <si>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</si>
  <si>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</si>
  <si>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</si>
  <si>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</si>
  <si>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</si>
  <si>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</si>
  <si>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</si>
  <si>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</si>
  <si>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</si>
  <si>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</si>
  <si>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</si>
  <si>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</si>
  <si>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</si>
  <si>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</si>
  <si>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</si>
  <si>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</si>
  <si>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</si>
  <si>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</si>
  <si>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</si>
  <si>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</si>
  <si>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</si>
  <si>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</si>
  <si>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</si>
  <si>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</si>
  <si>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</si>
  <si>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</si>
  <si>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</si>
  <si>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</si>
  <si>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</si>
  <si>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</si>
  <si>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</si>
  <si>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</si>
  <si>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</si>
  <si>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</si>
  <si>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</si>
  <si>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</si>
  <si>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</si>
  <si>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</si>
  <si>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</si>
  <si>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</si>
  <si>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</si>
  <si>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</si>
  <si>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</si>
  <si>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</si>
  <si>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</si>
  <si>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</si>
  <si>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</si>
  <si>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</si>
  <si>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</si>
  <si>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</si>
  <si>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</si>
  <si>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</si>
  <si>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</si>
  <si>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</si>
  <si>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</si>
  <si>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</si>
  <si>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</si>
  <si>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</si>
  <si>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</si>
  <si>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</si>
  <si>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</si>
  <si>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</si>
  <si>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</si>
  <si>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</si>
  <si>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</si>
  <si>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</si>
  <si>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</si>
  <si>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</si>
  <si>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</si>
  <si>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</si>
  <si>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</si>
  <si>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</si>
  <si>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</si>
  <si>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</si>
  <si>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</si>
  <si>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</si>
  <si>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</si>
  <si>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</si>
  <si>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</si>
  <si>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</si>
  <si>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</si>
  <si>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</si>
  <si>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</si>
  <si>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</si>
  <si>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</si>
  <si>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</si>
  <si>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</si>
  <si>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</si>
  <si>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</si>
  <si>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</si>
  <si>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</si>
  <si>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</si>
  <si>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</si>
  <si>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</si>
  <si>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</si>
  <si>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</si>
  <si>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</si>
  <si>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</si>
  <si>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</si>
  <si>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</si>
  <si>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</si>
  <si>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</si>
  <si>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</si>
  <si>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</si>
  <si>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</si>
  <si>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</si>
  <si>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</si>
  <si>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</si>
  <si>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</si>
  <si>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</si>
  <si>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</si>
  <si>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</si>
  <si>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</si>
  <si>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</si>
  <si>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</si>
  <si>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</si>
  <si>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</si>
  <si>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</si>
  <si>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</si>
  <si>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</si>
  <si>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</si>
  <si>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</si>
  <si>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</si>
  <si>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</si>
  <si>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</si>
  <si>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</si>
  <si>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</si>
  <si>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</si>
  <si>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</si>
  <si>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</si>
  <si>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</si>
  <si>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</si>
  <si>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</si>
  <si>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</si>
  <si>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</si>
  <si>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</si>
  <si>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</si>
  <si>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</si>
  <si>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</si>
  <si>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</si>
  <si>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</si>
  <si>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</si>
  <si>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</si>
  <si>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</si>
  <si>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</si>
  <si>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</si>
  <si>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</si>
  <si>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</si>
  <si>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</si>
  <si>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</si>
  <si>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</si>
  <si>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</si>
  <si>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</si>
  <si>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</si>
  <si>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</si>
  <si>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</si>
  <si>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</si>
  <si>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</si>
  <si>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</si>
  <si>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</si>
  <si>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</si>
  <si>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</si>
  <si>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</si>
  <si>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</si>
  <si>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</si>
  <si>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</si>
  <si>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</si>
  <si>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</si>
  <si>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</si>
  <si>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</si>
  <si>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</si>
  <si>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</si>
  <si>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</si>
  <si>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</si>
  <si>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</si>
  <si>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</si>
  <si>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</si>
  <si>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</si>
  <si>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</si>
  <si>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</si>
  <si>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</si>
  <si>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</si>
  <si>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</si>
  <si>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</si>
  <si>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</si>
  <si>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</si>
  <si>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</si>
  <si>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</si>
  <si>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</si>
  <si>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</si>
  <si>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</si>
  <si>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</si>
  <si>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</si>
  <si>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</si>
  <si>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</si>
  <si>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</si>
  <si>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</si>
  <si>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</si>
  <si>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</si>
  <si>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</si>
  <si>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</si>
  <si>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</si>
  <si>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</si>
  <si>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</si>
  <si>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</si>
  <si>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</si>
  <si>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</si>
  <si>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</si>
  <si>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</si>
  <si>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</si>
  <si>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</si>
  <si>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</si>
  <si>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</si>
  <si>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</si>
  <si>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</si>
  <si>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</si>
  <si>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</si>
  <si>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</si>
  <si>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</si>
  <si>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</si>
  <si>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</si>
  <si>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</si>
  <si>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</si>
  <si>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</si>
  <si>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</si>
  <si>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</si>
  <si>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</si>
  <si>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</si>
  <si>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</si>
  <si>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</si>
  <si>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</si>
  <si>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</si>
  <si>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</si>
  <si>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</si>
  <si>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</si>
  <si>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</si>
  <si>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</si>
  <si>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</si>
  <si>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</si>
  <si>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</si>
  <si>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</si>
  <si>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</si>
  <si>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</si>
  <si>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</si>
  <si>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</si>
  <si>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</si>
  <si>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</si>
  <si>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</si>
  <si>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</si>
  <si>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</si>
  <si>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</si>
  <si>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</si>
  <si>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</si>
  <si>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</si>
  <si>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</si>
  <si>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</si>
  <si>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</si>
  <si>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</si>
  <si>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</si>
  <si>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</si>
  <si>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</si>
  <si>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</si>
  <si>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</si>
  <si>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</si>
  <si>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</si>
  <si>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</si>
  <si>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</si>
  <si>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</si>
  <si>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</si>
  <si>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</si>
  <si>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</si>
  <si>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</si>
  <si>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</si>
  <si>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</si>
  <si>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</si>
  <si>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</si>
  <si>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</si>
  <si>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</si>
  <si>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</si>
  <si>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</si>
  <si>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</si>
  <si>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</si>
  <si>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</si>
  <si>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</si>
  <si>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</si>
  <si>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</si>
  <si>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</si>
  <si>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</si>
  <si>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</si>
  <si>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</si>
  <si>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</si>
  <si>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</si>
  <si>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</si>
  <si>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</si>
  <si>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</si>
  <si>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</si>
  <si>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</si>
  <si>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</si>
  <si>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</si>
  <si>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</si>
  <si>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</si>
  <si>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</si>
  <si>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</si>
  <si>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</si>
  <si>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</si>
  <si>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</si>
  <si>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</si>
  <si>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</si>
  <si>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</si>
  <si>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</si>
  <si>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</si>
  <si>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</si>
  <si>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</si>
  <si>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</si>
  <si>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</si>
  <si>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</si>
  <si>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</si>
  <si>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</si>
  <si>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</si>
  <si>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</si>
  <si>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</si>
  <si>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</si>
  <si>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</si>
  <si>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</si>
  <si>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</si>
  <si>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</si>
  <si>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</si>
  <si>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</si>
  <si>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</si>
  <si>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</si>
  <si>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</si>
  <si>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</si>
  <si>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</si>
  <si>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</si>
  <si>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</si>
  <si>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</si>
  <si>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</si>
  <si>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</si>
  <si>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</si>
  <si>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</si>
  <si>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</si>
  <si>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</si>
  <si>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</si>
  <si>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</si>
  <si>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</si>
  <si>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</si>
  <si>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</si>
  <si>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</si>
  <si>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</si>
  <si>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</si>
  <si>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</si>
  <si>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</si>
  <si>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</si>
  <si>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</si>
  <si>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</si>
  <si>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</si>
  <si>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</si>
  <si>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</si>
  <si>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</si>
  <si>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</si>
  <si>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</si>
  <si>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</si>
  <si>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</si>
  <si>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</si>
  <si>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</si>
  <si>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</si>
  <si>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</si>
  <si>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</si>
  <si>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</si>
  <si>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</si>
  <si>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</si>
  <si>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</si>
  <si>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</si>
  <si>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</si>
  <si>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</si>
  <si>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</si>
  <si>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</si>
  <si>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</si>
  <si>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</si>
  <si>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</si>
  <si>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</si>
  <si>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</si>
  <si>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</si>
  <si>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</si>
  <si>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</si>
  <si>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</si>
  <si>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</si>
  <si>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</si>
  <si>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</si>
  <si>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</si>
  <si>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</si>
  <si>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</si>
  <si>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</si>
  <si>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</si>
  <si>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</si>
  <si>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</si>
  <si>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</si>
  <si>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</si>
  <si>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</si>
  <si>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</si>
  <si>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</si>
  <si>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</si>
  <si>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</si>
  <si>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</si>
  <si>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</si>
  <si>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</si>
  <si>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</si>
  <si>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</si>
  <si>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</si>
  <si>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</si>
  <si>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</si>
  <si>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</si>
  <si>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</si>
  <si>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</si>
  <si>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</si>
  <si>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</si>
  <si>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</si>
  <si>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</si>
  <si>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</si>
  <si>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</si>
  <si>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</si>
  <si>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</si>
  <si>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</si>
  <si>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</si>
  <si>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</si>
  <si>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</si>
  <si>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</si>
  <si>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</si>
  <si>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</si>
  <si>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</si>
  <si>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</si>
  <si>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</si>
  <si>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</si>
  <si>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</si>
  <si>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</si>
  <si>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</si>
  <si>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</si>
  <si>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</si>
  <si>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</si>
  <si>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</si>
  <si>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</si>
  <si>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</si>
  <si>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</si>
  <si>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</si>
  <si>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</si>
  <si>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</si>
  <si>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</si>
  <si>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</si>
  <si>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</si>
  <si>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</si>
  <si>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</si>
  <si>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</si>
  <si>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</si>
  <si>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</si>
  <si>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</si>
  <si>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</si>
  <si>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</si>
  <si>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</si>
  <si>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</si>
  <si>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</si>
  <si>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</si>
  <si>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</si>
  <si>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</si>
  <si>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</si>
  <si>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</si>
  <si>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</si>
  <si>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</si>
  <si>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</si>
  <si>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</si>
  <si>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</si>
  <si>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</si>
  <si>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</si>
  <si>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</si>
  <si>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</si>
  <si>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</si>
  <si>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</si>
  <si>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</si>
  <si>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</si>
  <si>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</si>
  <si>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</si>
  <si>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</si>
  <si>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</si>
  <si>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</si>
  <si>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</si>
  <si>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</si>
  <si>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</si>
  <si>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</si>
  <si>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</si>
  <si>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</si>
  <si>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</si>
  <si>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</si>
  <si>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</si>
  <si>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</si>
  <si>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</si>
  <si>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</si>
  <si>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</si>
  <si>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</si>
  <si>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</si>
  <si>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</si>
  <si>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</si>
  <si>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</si>
  <si>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</si>
  <si>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</si>
  <si>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</si>
  <si>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</si>
  <si>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</si>
  <si>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</si>
  <si>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</si>
  <si>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</si>
  <si>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</si>
  <si>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</si>
  <si>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</si>
  <si>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</si>
  <si>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</si>
  <si>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</si>
  <si>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</si>
  <si>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</si>
  <si>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</si>
  <si>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</si>
  <si>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</si>
  <si>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</si>
  <si>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</si>
  <si>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</si>
  <si>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</si>
  <si>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</si>
  <si>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</si>
  <si>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</si>
  <si>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</si>
  <si>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</si>
  <si>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</si>
  <si>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</si>
  <si>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</si>
  <si>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</si>
  <si>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</si>
  <si>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</si>
  <si>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</si>
  <si>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</si>
  <si>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</si>
  <si>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</si>
  <si>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</si>
  <si>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</si>
  <si>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</si>
  <si>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</si>
  <si>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</si>
  <si>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</si>
  <si>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</si>
  <si>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</si>
  <si>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</si>
  <si>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</si>
  <si>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</si>
  <si>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</si>
  <si>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</si>
  <si>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</si>
  <si>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</si>
  <si>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</si>
  <si>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</si>
  <si>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</si>
  <si>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</si>
  <si>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</si>
  <si>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</si>
  <si>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</si>
  <si>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</si>
  <si>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</si>
  <si>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</si>
  <si>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</si>
  <si>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</si>
  <si>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</si>
  <si>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</si>
  <si>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</si>
  <si>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</si>
  <si>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</si>
  <si>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</si>
  <si>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</si>
  <si>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</si>
  <si>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</si>
  <si>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</si>
  <si>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</si>
  <si>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</si>
  <si>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</si>
  <si>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</si>
  <si>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</si>
  <si>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</si>
  <si>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</si>
  <si>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</si>
  <si>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</si>
  <si>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</si>
  <si>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</si>
  <si>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</si>
  <si>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</si>
  <si>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</si>
  <si>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</si>
  <si>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</si>
  <si>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</si>
  <si>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</si>
  <si>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</si>
  <si>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</si>
  <si>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</si>
  <si>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</si>
  <si>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</si>
  <si>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</si>
  <si>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</si>
  <si>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</si>
  <si>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</si>
  <si>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</si>
  <si>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</si>
  <si>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</si>
  <si>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</si>
  <si>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</si>
  <si>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</si>
  <si>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</si>
  <si>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</si>
  <si>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</si>
  <si>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</si>
  <si>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</si>
  <si>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</si>
  <si>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</si>
  <si>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</si>
  <si>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</si>
  <si>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</si>
  <si>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</si>
  <si>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</si>
  <si>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</si>
  <si>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</si>
  <si>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</si>
  <si>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</si>
  <si>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</si>
  <si>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</si>
  <si>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</si>
  <si>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</si>
  <si>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</si>
  <si>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</si>
  <si>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</si>
  <si>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</si>
  <si>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</si>
  <si>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</si>
  <si>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</si>
  <si>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</si>
  <si>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</si>
  <si>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</si>
  <si>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</si>
  <si>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</si>
  <si>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</si>
  <si>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</si>
  <si>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</si>
  <si>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</si>
  <si>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</si>
  <si>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</si>
  <si>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</si>
  <si>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</si>
  <si>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</si>
  <si>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</si>
  <si>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</si>
  <si>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</si>
  <si>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</si>
  <si>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</si>
  <si>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</si>
  <si>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</si>
  <si>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</si>
  <si>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</si>
  <si>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</si>
  <si>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</si>
  <si>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</si>
  <si>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</si>
  <si>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</si>
  <si>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</si>
  <si>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</si>
  <si>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</si>
  <si>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</si>
  <si>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</si>
  <si>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</si>
  <si>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</si>
  <si>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</si>
  <si>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</si>
  <si>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</si>
  <si>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</si>
  <si>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</si>
  <si>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</si>
  <si>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</si>
  <si>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</si>
  <si>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</si>
  <si>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</si>
  <si>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</si>
  <si>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</si>
  <si>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</si>
  <si>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</si>
  <si>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</si>
  <si>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</si>
  <si>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</si>
  <si>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</si>
  <si>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</si>
  <si>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</si>
  <si>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</si>
  <si>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</si>
  <si>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</si>
  <si>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</si>
  <si>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</si>
  <si>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</si>
  <si>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</si>
  <si>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</si>
  <si>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</si>
  <si>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</si>
  <si>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</si>
  <si>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</si>
  <si>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</si>
  <si>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</si>
  <si>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</si>
  <si>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</si>
  <si>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</si>
  <si>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</si>
  <si>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</si>
  <si>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</si>
  <si>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</si>
  <si>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</si>
  <si>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</si>
  <si>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</si>
  <si>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</si>
  <si>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</si>
  <si>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</si>
  <si>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</si>
  <si>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</si>
  <si>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</si>
  <si>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</si>
  <si>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</si>
  <si>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</si>
  <si>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</si>
  <si>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</si>
  <si>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</si>
  <si>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</si>
  <si>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</si>
  <si>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</si>
  <si>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</si>
  <si>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</si>
  <si>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</si>
  <si>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</si>
  <si>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</si>
  <si>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</si>
  <si>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</si>
  <si>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</si>
  <si>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</si>
  <si>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</si>
  <si>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</si>
  <si>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</si>
  <si>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</si>
  <si>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</si>
  <si>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</si>
  <si>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</si>
  <si>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</si>
  <si>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</si>
  <si>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</si>
  <si>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</si>
  <si>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</si>
  <si>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</si>
  <si>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</si>
  <si>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</si>
  <si>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</si>
  <si>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</si>
  <si>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</si>
  <si>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</si>
  <si>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</si>
  <si>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</si>
  <si>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</si>
  <si>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</si>
  <si>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</si>
  <si>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</si>
  <si>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</si>
  <si>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</si>
  <si>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</si>
  <si>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</si>
  <si>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</si>
  <si>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</si>
  <si>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</si>
  <si>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</si>
  <si>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</si>
  <si>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</si>
  <si>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</si>
  <si>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</si>
  <si>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</si>
  <si>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</si>
  <si>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</si>
  <si>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</si>
  <si>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</si>
  <si>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</si>
  <si>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</si>
  <si>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</si>
  <si>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</si>
  <si>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</si>
  <si>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</si>
  <si>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</si>
  <si>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</si>
  <si>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</si>
  <si>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</si>
  <si>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</si>
  <si>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</si>
  <si>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</si>
  <si>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</si>
  <si>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</si>
  <si>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</si>
  <si>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</si>
  <si>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</si>
  <si>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</si>
  <si>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</si>
  <si>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</si>
  <si>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</si>
  <si>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</si>
  <si>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</si>
  <si>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</si>
  <si>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</si>
  <si>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</si>
  <si>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</si>
  <si>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</si>
  <si>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</si>
  <si>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</si>
  <si>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</si>
  <si>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</si>
  <si>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</si>
  <si>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</si>
  <si>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</si>
  <si>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</si>
  <si>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</si>
  <si>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</si>
  <si>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</si>
  <si>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</si>
  <si>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</si>
  <si>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</si>
  <si>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</si>
  <si>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</si>
  <si>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</si>
  <si>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</si>
  <si>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</si>
  <si>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</si>
  <si>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</si>
  <si>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</si>
  <si>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</si>
  <si>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</si>
  <si>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</si>
  <si>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</si>
  <si>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</si>
  <si>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</si>
  <si>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</si>
  <si>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</si>
  <si>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</si>
  <si>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</si>
  <si>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</si>
  <si>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</si>
  <si>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</si>
  <si>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</si>
  <si>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</si>
  <si>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</si>
  <si>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</si>
  <si>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</si>
  <si>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</si>
  <si>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</si>
  <si>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</si>
  <si>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</si>
  <si>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</si>
  <si>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</si>
  <si>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</si>
  <si>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</si>
  <si>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</si>
  <si>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</si>
  <si>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</si>
  <si>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</si>
  <si>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</si>
  <si>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</si>
  <si>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</si>
  <si>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</si>
  <si>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</si>
  <si>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</si>
  <si>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</si>
  <si>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</si>
  <si>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</si>
  <si>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</si>
  <si>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</si>
  <si>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</si>
  <si>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</si>
  <si>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</si>
  <si>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</si>
  <si>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</si>
  <si>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</si>
  <si>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</si>
  <si>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</si>
  <si>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</si>
  <si>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</si>
  <si>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</si>
  <si>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</si>
  <si>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</si>
  <si>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</si>
  <si>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</si>
  <si>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</si>
  <si>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</si>
  <si>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</si>
  <si>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</si>
  <si>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</si>
  <si>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</si>
  <si>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</si>
  <si>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</si>
  <si>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</si>
  <si>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</si>
  <si>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</si>
  <si>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</si>
  <si>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</si>
  <si>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</si>
  <si>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</si>
  <si>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</si>
  <si>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</si>
  <si>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</si>
  <si>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</si>
  <si>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</si>
  <si>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</si>
  <si>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</si>
  <si>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</si>
  <si>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</si>
  <si>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</si>
  <si>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</si>
  <si>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</si>
  <si>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</si>
  <si>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</si>
  <si>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</si>
  <si>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</si>
  <si>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</si>
  <si>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</si>
  <si>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</si>
  <si>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</si>
  <si>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</si>
  <si>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</si>
  <si>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</si>
  <si>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</si>
  <si>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</si>
  <si>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</si>
  <si>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</si>
  <si>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</si>
  <si>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</si>
  <si>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</si>
  <si>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</si>
  <si>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</si>
  <si>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</si>
  <si>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</si>
  <si>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</si>
  <si>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</si>
  <si>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</si>
  <si>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</si>
  <si>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</si>
  <si>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</si>
  <si>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</si>
  <si>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</si>
  <si>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</si>
  <si>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</si>
  <si>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</si>
  <si>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</si>
  <si>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</si>
  <si>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</si>
  <si>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</si>
  <si>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</si>
  <si>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</si>
  <si>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</si>
  <si>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</si>
  <si>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</si>
  <si>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</si>
  <si>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</si>
  <si>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</si>
  <si>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</si>
  <si>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</si>
  <si>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</si>
  <si>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</si>
  <si>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</si>
  <si>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</si>
  <si>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</si>
  <si>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</si>
  <si>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</si>
  <si>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</si>
  <si>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</si>
  <si>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</si>
  <si>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</si>
  <si>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</si>
  <si>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</si>
  <si>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</si>
  <si>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</si>
  <si>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</si>
  <si>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</si>
  <si>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</si>
  <si>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</si>
  <si>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</si>
  <si>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</si>
  <si>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</si>
  <si>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</si>
  <si>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</si>
  <si>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</si>
  <si>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</si>
  <si>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</si>
  <si>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</si>
  <si>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</si>
  <si>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</si>
  <si>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</si>
  <si>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</si>
  <si>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</si>
  <si>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</si>
  <si>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</si>
  <si>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</si>
  <si>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</si>
  <si>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</si>
  <si>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</si>
  <si>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</si>
  <si>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</si>
  <si>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</si>
  <si>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</si>
  <si>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</si>
  <si>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</si>
  <si>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</si>
  <si>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</si>
  <si>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</si>
  <si>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</si>
  <si>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</si>
  <si>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</si>
  <si>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</si>
  <si>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</si>
  <si>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</si>
  <si>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</si>
  <si>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</si>
  <si>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</si>
  <si>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</si>
  <si>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</si>
  <si>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</si>
  <si>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</si>
  <si>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</si>
  <si>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</si>
  <si>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</si>
  <si>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</si>
  <si>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</si>
  <si>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</si>
  <si>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</si>
  <si>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</si>
  <si>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</si>
  <si>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</si>
  <si>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</si>
  <si>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</si>
  <si>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</si>
  <si>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</si>
  <si>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</si>
  <si>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</si>
  <si>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</si>
  <si>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</si>
  <si>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</si>
  <si>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</si>
  <si>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</si>
  <si>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</si>
  <si>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</si>
  <si>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</si>
  <si>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</si>
  <si>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</si>
  <si>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</si>
  <si>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</si>
  <si>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</si>
  <si>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</si>
  <si>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</si>
  <si>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</si>
  <si>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</si>
  <si>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</si>
  <si>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</si>
  <si>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</si>
  <si>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</si>
  <si>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</si>
  <si>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</si>
  <si>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</si>
  <si>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</si>
  <si>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</si>
  <si>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</si>
  <si>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</si>
  <si>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</si>
  <si>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</si>
  <si>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</si>
  <si>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</si>
  <si>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</si>
  <si>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</si>
  <si>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</si>
  <si>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</si>
  <si>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</si>
  <si>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</si>
  <si>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</si>
  <si>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</si>
  <si>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</si>
  <si>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</si>
  <si>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</si>
  <si>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</si>
  <si>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</si>
  <si>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</si>
  <si>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</si>
  <si>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</si>
  <si>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</si>
  <si>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</si>
  <si>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</si>
  <si>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</si>
  <si>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</si>
  <si>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</si>
  <si>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</si>
  <si>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</si>
  <si>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</si>
  <si>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</si>
  <si>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</si>
  <si>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</si>
  <si>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</si>
  <si>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</si>
  <si>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</si>
  <si>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</si>
  <si>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</si>
  <si>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</si>
  <si>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</si>
  <si>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</si>
  <si>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</si>
  <si>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</si>
  <si>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</si>
  <si>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</si>
  <si>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</si>
  <si>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</si>
  <si>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</si>
  <si>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</si>
  <si>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</si>
  <si>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</si>
  <si>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</si>
  <si>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</si>
  <si>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</si>
  <si>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</si>
  <si>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</si>
  <si>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</si>
  <si>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</si>
  <si>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</si>
  <si>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</si>
  <si>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</si>
  <si>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</si>
  <si>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</si>
  <si>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</si>
  <si>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</si>
  <si>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</si>
  <si>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</si>
  <si>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</si>
  <si>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</si>
  <si>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</si>
  <si>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</si>
  <si>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</si>
  <si>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</si>
  <si>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</si>
  <si>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</si>
  <si>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</si>
  <si>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</si>
  <si>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</si>
  <si>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</si>
  <si>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</si>
  <si>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</si>
  <si>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</si>
  <si>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</si>
  <si>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</si>
  <si>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</si>
  <si>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</si>
  <si>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</si>
  <si>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</si>
  <si>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</si>
  <si>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</si>
  <si>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</si>
  <si>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</si>
  <si>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</si>
  <si>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</si>
  <si>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</si>
  <si>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</si>
  <si>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</si>
  <si>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</si>
  <si>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</si>
  <si>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</si>
  <si>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</si>
  <si>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</si>
  <si>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</si>
  <si>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</si>
  <si>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</si>
  <si>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</si>
  <si>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</si>
  <si>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</si>
  <si>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</si>
  <si>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</si>
  <si>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</si>
  <si>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</si>
  <si>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</si>
  <si>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</si>
  <si>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</si>
  <si>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</si>
  <si>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</si>
  <si>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</si>
  <si>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</si>
  <si>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</si>
  <si>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</si>
  <si>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</si>
  <si>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</si>
  <si>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</si>
  <si>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</si>
  <si>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</si>
  <si>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</si>
  <si>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</si>
  <si>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</si>
  <si>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</si>
  <si>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</si>
  <si>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</si>
  <si>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</si>
  <si>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</si>
  <si>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</si>
  <si>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</si>
  <si>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</si>
  <si>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</si>
  <si>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</si>
  <si>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</si>
  <si>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</si>
  <si>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</si>
  <si>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</si>
  <si>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</si>
  <si>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</si>
  <si>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</si>
  <si>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</si>
  <si>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</si>
  <si>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</si>
  <si>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</si>
  <si>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</si>
  <si>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</si>
  <si>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</si>
  <si>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</si>
  <si>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</si>
  <si>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</si>
  <si>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</si>
  <si>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</si>
  <si>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</si>
  <si>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</si>
  <si>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</si>
  <si>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</si>
  <si>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</si>
  <si>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</si>
  <si>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</si>
  <si>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</si>
  <si>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</si>
  <si>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</si>
  <si>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</si>
  <si>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</si>
  <si>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</si>
  <si>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</si>
  <si>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</si>
  <si>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</si>
  <si>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</si>
  <si>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</si>
  <si>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</si>
  <si>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</si>
  <si>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</si>
  <si>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</si>
  <si>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</si>
  <si>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</si>
  <si>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</si>
  <si>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</si>
  <si>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</si>
  <si>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</si>
  <si>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</si>
  <si>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</si>
  <si>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</si>
  <si>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</si>
  <si>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</si>
  <si>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</si>
  <si>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</si>
  <si>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</si>
  <si>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</si>
  <si>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</si>
  <si>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</si>
  <si>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</si>
  <si>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</si>
  <si>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</si>
  <si>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</si>
  <si>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</si>
  <si>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</si>
  <si>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</si>
  <si>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</si>
  <si>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</si>
  <si>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</si>
  <si>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</si>
  <si>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</si>
  <si>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</si>
  <si>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</si>
  <si>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</si>
  <si>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</si>
  <si>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</si>
  <si>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</si>
  <si>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</si>
  <si>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</si>
  <si>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</si>
  <si>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</si>
  <si>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</si>
  <si>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</si>
  <si>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</si>
  <si>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</si>
  <si>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</si>
  <si>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</si>
  <si>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</si>
  <si>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</si>
  <si>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</si>
  <si>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</si>
  <si>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</si>
  <si>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</si>
  <si>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</si>
  <si>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</si>
  <si>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</si>
  <si>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</si>
  <si>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</si>
  <si>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</si>
  <si>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</si>
  <si>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</si>
  <si>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</si>
  <si>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</si>
  <si>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</si>
  <si>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</si>
  <si>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</si>
  <si>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</si>
  <si>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</si>
  <si>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</si>
  <si>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</si>
  <si>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</si>
  <si>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</si>
  <si>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</si>
  <si>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</si>
  <si>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</si>
  <si>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</si>
  <si>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</si>
  <si>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</si>
  <si>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</si>
  <si>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</si>
  <si>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</si>
  <si>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</si>
  <si>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</si>
  <si>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</si>
  <si>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</si>
  <si>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</si>
  <si>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</si>
  <si>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</si>
  <si>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</si>
  <si>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</si>
  <si>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</si>
  <si>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</si>
  <si>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</si>
  <si>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</si>
  <si>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</si>
  <si>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</si>
  <si>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</si>
  <si>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</si>
  <si>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</si>
  <si>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</si>
  <si>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</si>
  <si>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</si>
  <si>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</si>
  <si>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</si>
  <si>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</si>
  <si>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</si>
  <si>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</si>
  <si>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</si>
  <si>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</si>
  <si>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</si>
  <si>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</si>
  <si>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</si>
  <si>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</si>
  <si>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</si>
  <si>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</si>
  <si>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</si>
  <si>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</si>
  <si>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</si>
  <si>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</si>
  <si>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</si>
  <si>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</si>
  <si>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</si>
  <si>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</si>
  <si>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</si>
  <si>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</si>
  <si>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</si>
  <si>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</si>
  <si>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</si>
  <si>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</si>
  <si>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</si>
  <si>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</si>
  <si>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</si>
  <si>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</si>
  <si>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</si>
  <si>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</si>
  <si>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</si>
  <si>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</si>
  <si>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</si>
  <si>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</si>
  <si>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</si>
  <si>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</si>
  <si>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</si>
  <si>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</si>
  <si>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</si>
  <si>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</si>
  <si>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</si>
  <si>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</si>
  <si>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</si>
  <si>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</si>
  <si>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</si>
  <si>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</si>
  <si>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</si>
  <si>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</si>
  <si>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</si>
  <si>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</si>
  <si>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</si>
  <si>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</si>
  <si>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</si>
  <si>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</si>
  <si>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</si>
  <si>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</si>
  <si>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</si>
  <si>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</si>
  <si>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</si>
  <si>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</si>
  <si>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</si>
  <si>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</si>
  <si>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</si>
  <si>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</si>
  <si>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</si>
  <si>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</si>
  <si>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</si>
  <si>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</si>
  <si>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</si>
  <si>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</si>
  <si>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</si>
  <si>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</si>
  <si>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</si>
  <si>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</si>
  <si>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</si>
  <si>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</si>
  <si>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</si>
  <si>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</si>
  <si>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</si>
  <si>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</si>
  <si>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</si>
  <si>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</si>
  <si>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</si>
  <si>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</si>
  <si>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</si>
  <si>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</si>
  <si>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</si>
  <si>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</si>
  <si>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</si>
  <si>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</si>
  <si>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</si>
  <si>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</si>
  <si>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</si>
  <si>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</si>
  <si>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</si>
  <si>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</si>
  <si>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</si>
  <si>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</si>
  <si>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</si>
  <si>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</si>
  <si>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</si>
  <si>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</si>
  <si>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</si>
  <si>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</si>
  <si>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</si>
  <si>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</si>
  <si>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</si>
  <si>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</si>
  <si>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</si>
  <si>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</si>
  <si>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</si>
  <si>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</si>
  <si>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</si>
  <si>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</si>
  <si>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</si>
  <si>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</si>
  <si>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</si>
  <si>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</si>
  <si>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</si>
  <si>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</si>
  <si>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</si>
  <si>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</si>
  <si>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</si>
  <si>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</si>
  <si>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</si>
  <si>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</si>
  <si>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</si>
  <si>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</si>
  <si>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</si>
  <si>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</si>
  <si>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</si>
  <si>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</si>
  <si>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</si>
  <si>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</si>
  <si>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</si>
  <si>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</si>
  <si>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</si>
  <si>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</si>
  <si>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</si>
  <si>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</si>
  <si>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</si>
  <si>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</si>
  <si>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</si>
  <si>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</si>
  <si>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</si>
  <si>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</si>
  <si>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</si>
  <si>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</si>
  <si>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</si>
  <si>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</si>
  <si>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</si>
  <si>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</si>
  <si>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</si>
  <si>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</si>
  <si>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</si>
  <si>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</si>
  <si>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</si>
  <si>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</si>
  <si>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</si>
  <si>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</si>
  <si>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</si>
  <si>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</si>
  <si>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</si>
  <si>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</si>
  <si>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</si>
  <si>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previsão de mc1 as 9h</t>
  </si>
  <si>
    <t>equipe acionada aguarda mc1</t>
  </si>
  <si>
    <t>operador aguarda OS para solicitar mc1</t>
  </si>
  <si>
    <t>equipe no local, aguardando temperatura</t>
  </si>
  <si>
    <t xml:space="preserve">2 Eder Lima + Anderson Cunha </t>
  </si>
  <si>
    <t>previsão de 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</si>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</sst>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33" t="s">
        <v>820</v>
      </c>
      <c r="E76" s="334" t="s">
        <v>606</v>
      </c>
      <c r="F76" s="335" t="s">
        <v>607</v>
      </c>
      <c r="G76" s="335" t="s">
        <v>617</v>
      </c>
      <c r="H76" s="336" t="s">
        <v>820</v>
      </c>
      <c r="I76" s="336">
        <v>1</v>
      </c>
      <c r="J76" s="337">
        <v>1</v>
      </c>
      <c r="K76" s="285" t="s">
        <v>617</v>
      </c>
    </row>
    <row r="77" spans="1:11">
      <c r="A77" s="211" t="s">
        <v>821</v>
      </c>
      <c r="D77" s="338" t="s">
        <v>822</v>
      </c>
      <c r="E77" s="339" t="s">
        <v>606</v>
      </c>
      <c r="F77" s="340" t="s">
        <v>607</v>
      </c>
      <c r="G77" s="340" t="s">
        <v>617</v>
      </c>
      <c r="H77" s="340" t="s">
        <v>823</v>
      </c>
      <c r="I77" s="340">
        <v>1</v>
      </c>
      <c r="J77" s="339">
        <v>1</v>
      </c>
      <c r="K77" s="341" t="s">
        <v>617</v>
      </c>
    </row>
    <row r="78" spans="1:11">
      <c r="A78" s="211" t="s">
        <v>824</v>
      </c>
      <c r="D78" s="351" t="s">
        <v>825</v>
      </c>
      <c r="E78" s="352" t="s">
        <v>606</v>
      </c>
      <c r="F78" s="352" t="s">
        <v>607</v>
      </c>
      <c r="G78" s="353" t="s">
        <v>617</v>
      </c>
      <c r="H78" s="353" t="s">
        <v>826</v>
      </c>
      <c r="I78" s="353">
        <v>0</v>
      </c>
      <c r="J78" s="339">
        <v>0</v>
      </c>
      <c r="K78" s="341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4" topLeftCell="AU5" activePane="bottomRight" state="frozen"/>
      <selection pane="bottomRight" activeCell="BJ277" sqref="BJ2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1132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1133</v>
      </c>
      <c r="BI1" s="366"/>
      <c r="BJ1" s="367"/>
      <c r="BK1" s="368"/>
      <c r="BL1" s="49"/>
      <c r="BM1" s="358" t="s">
        <v>1134</v>
      </c>
      <c r="BN1" s="359"/>
      <c r="BO1" s="359"/>
      <c r="BP1" s="359"/>
      <c r="BQ1" s="359"/>
      <c r="BR1" s="359"/>
      <c r="BS1" s="36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1" t="s">
        <v>1135</v>
      </c>
      <c r="AJ2" s="362"/>
      <c r="AK2" s="362"/>
      <c r="AL2" s="362"/>
      <c r="AM2" s="362"/>
      <c r="AN2" s="362"/>
      <c r="AO2" s="362"/>
      <c r="AP2" s="362"/>
      <c r="AQ2" s="364"/>
      <c r="AR2" s="237"/>
      <c r="AS2" s="376" t="s">
        <v>1138</v>
      </c>
      <c r="AT2" s="363"/>
      <c r="AU2" s="363"/>
      <c r="AV2" s="363"/>
      <c r="AW2" s="363"/>
      <c r="AX2" s="362"/>
      <c r="AY2" s="364"/>
      <c r="AZ2" s="4"/>
      <c r="BA2" s="355" t="s">
        <v>1139</v>
      </c>
      <c r="BB2" s="357"/>
      <c r="BC2" s="361" t="s">
        <v>1136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5" t="s">
        <v>1140</v>
      </c>
      <c r="AJ3" s="357"/>
      <c r="AK3" s="355" t="s">
        <v>1141</v>
      </c>
      <c r="AL3" s="356"/>
      <c r="AM3" s="356"/>
      <c r="AN3" s="356"/>
      <c r="AO3" s="356"/>
      <c r="AP3" s="356"/>
      <c r="AQ3" s="357"/>
      <c r="AR3" s="238"/>
      <c r="AS3" s="379" t="s">
        <v>1147</v>
      </c>
      <c r="AT3" s="380"/>
      <c r="AU3" s="379" t="s">
        <v>1148</v>
      </c>
      <c r="AV3" s="380"/>
      <c r="AW3" s="379" t="s">
        <v>1149</v>
      </c>
      <c r="AX3" s="381"/>
      <c r="AY3" s="63" t="s">
        <v>1150</v>
      </c>
      <c r="AZ3" s="63"/>
      <c r="BA3" s="377"/>
      <c r="BB3" s="378"/>
      <c r="BC3" s="355" t="s">
        <v>1143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1151</v>
      </c>
      <c r="BN3" s="359"/>
      <c r="BO3" s="359"/>
      <c r="BP3" s="360"/>
      <c r="BQ3" s="358" t="s">
        <v>758</v>
      </c>
      <c r="BR3" s="359"/>
      <c r="BS3" s="360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2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11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2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11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3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2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11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3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2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11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3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2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11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3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2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11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3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2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11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3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2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11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3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2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4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11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3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2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11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3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2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11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3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2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11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3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2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11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3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2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11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3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2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11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3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2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11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3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2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11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3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2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11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3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2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11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3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2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11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3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6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11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3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2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11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3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5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4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11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3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6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11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3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2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11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3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2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11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3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2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11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3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2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11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3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2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11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3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2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11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3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2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11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3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2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11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3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2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11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3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2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11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3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2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11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3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6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11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3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2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11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3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6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11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3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2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11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3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2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11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3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2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11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3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2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11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3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2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11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3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2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11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3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2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11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3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6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11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3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6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11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3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2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11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3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6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11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3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6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11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3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2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9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11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3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2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11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3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3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11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3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2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11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3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2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11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3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2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11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3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2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11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3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2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11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3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2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11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3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6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11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3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2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11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3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2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11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3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2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11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3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6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11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3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3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11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3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2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11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3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2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11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3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2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11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3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2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11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3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2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11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3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2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11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3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2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11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3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2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11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3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2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11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3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2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11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3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2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11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3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2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11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3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2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11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3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6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11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3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3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11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3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2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11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3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2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11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3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3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11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3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2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11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3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2"/>
      <c r="F90" s="172"/>
      <c r="G90" s="9"/>
      <c r="H90" s="202"/>
      <c r="I90" s="202"/>
      <c r="J90" s="215"/>
      <c r="K90" s="215"/>
      <c r="L90" s="83"/>
      <c r="M90" s="202"/>
      <c r="N90" s="324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11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2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11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3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2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11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3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2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11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3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2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11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3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6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11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3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2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11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3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2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11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3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2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11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3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2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11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3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6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11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3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3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11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3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2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11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3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2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11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3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2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11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3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2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11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3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2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11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3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2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11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3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2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11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3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6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11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3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2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11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3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6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11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3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2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11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3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6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11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3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6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11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3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8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11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3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6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11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3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6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9" t="s">
        <v>608</v>
      </c>
      <c r="AG117" s="329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11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3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6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11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3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6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5" t="s">
        <v>1455</v>
      </c>
      <c r="W119" s="32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7">
        <v>0.29166666666666669</v>
      </c>
      <c r="AE119" s="325">
        <v>6262</v>
      </c>
      <c r="AF119" s="326" t="s">
        <v>608</v>
      </c>
      <c r="AG119" s="326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11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3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2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11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3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2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11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3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6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11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3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2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11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3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2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11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3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2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11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3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2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11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3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6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11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3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2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11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3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6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11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3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6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11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3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8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11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3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6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11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3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6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11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3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2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11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3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2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11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3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2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11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3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6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11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3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2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11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3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6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11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3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2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11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3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6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11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3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8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11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3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6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11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3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6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11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3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2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11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3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2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11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3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2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11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2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11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2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11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3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2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11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2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11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6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11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2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11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2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11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8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11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3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8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11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2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11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3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2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11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3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2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11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2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11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3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2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11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3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2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11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3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2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11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3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2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11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3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2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11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3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8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11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3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8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11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3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2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11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3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2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11">
        <f>IF(D169="","*",IFERROR(IF(ISODD(COUNT(AS169:AX169)),"ERRO",SUM((AT169-AS169),(AV169-AU169),(AX169-AW169))),"ERRO"))</f>
        <v>3.1250000000000056E-2</v>
      </c>
      <c r="AZ169" s="13"/>
      <c r="BA169" s="332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1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3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8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11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3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8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11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1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3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2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11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3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2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11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3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2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11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3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2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11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3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6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11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3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2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11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3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2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11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3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8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11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3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6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11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3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6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9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11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3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2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11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3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2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11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3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2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11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3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2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11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3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2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11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3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2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11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3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2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11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3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2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11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2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11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3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3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11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2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11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3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2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11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2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11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2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11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2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11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3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2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11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2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11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2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11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2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11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3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2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11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2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11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3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3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11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3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2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11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3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2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11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3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2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11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3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2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11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3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2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11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3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2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11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3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2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11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3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2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11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3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2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4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11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3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2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11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3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2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11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3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5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4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11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3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2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11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3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2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11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3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2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11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3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2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11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3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2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11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3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2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11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3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2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11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3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2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11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3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2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11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3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2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11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3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2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4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11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3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2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11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3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2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11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2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11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2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11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43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2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11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9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2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11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3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2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11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2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11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2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11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2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8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11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50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2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11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2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4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11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2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11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6">
        <v>46010</v>
      </c>
      <c r="C240" s="8">
        <f>IF(BS_CONTROLE[[#This Row],[DATA]]="","",WEEKNUM(BS_CONTROLE[[#This Row],[DATA]]))</f>
        <v>51</v>
      </c>
      <c r="D240" s="51" t="s">
        <v>829</v>
      </c>
      <c r="E240" s="312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11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7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2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11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2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11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4" t="s">
        <v>1684</v>
      </c>
      <c r="BK242" s="344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2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8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11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5" t="s">
        <v>1687</v>
      </c>
      <c r="BK243" s="345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6">
        <v>46010</v>
      </c>
      <c r="C244" s="8">
        <f>IF(BS_CONTROLE[[#This Row],[DATA]]="","",WEEKNUM(BS_CONTROLE[[#This Row],[DATA]]))</f>
        <v>51</v>
      </c>
      <c r="D244" s="51" t="s">
        <v>860</v>
      </c>
      <c r="E244" s="312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8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11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5" t="s">
        <v>1691</v>
      </c>
      <c r="BK244" s="345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6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11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5" t="s">
        <v>1693</v>
      </c>
      <c r="BK245" s="345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2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11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3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2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11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3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2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11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2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11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3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2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11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3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2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11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3" t="str">
        <f t="shared" si="29"/>
        <v/>
      </c>
    </row>
    <row r="252" spans="1:72" ht="23.25">
      <c r="A252" s="167" t="str">
        <f>D252&amp;B252</f>
        <v>W4846011</v>
      </c>
      <c r="B252" s="346">
        <v>46011</v>
      </c>
      <c r="C252" s="8">
        <f>IF(BS_CONTROLE[[#This Row],[DATA]]="","",WEEKNUM(BS_CONTROLE[[#This Row],[DATA]]))</f>
        <v>51</v>
      </c>
      <c r="D252" s="51" t="s">
        <v>834</v>
      </c>
      <c r="E252" s="312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8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11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6">
        <v>46011</v>
      </c>
      <c r="C253" s="8">
        <f>IF(BS_CONTROLE[[#This Row],[DATA]]="","",WEEKNUM(BS_CONTROLE[[#This Row],[DATA]]))</f>
        <v>51</v>
      </c>
      <c r="D253" s="51" t="s">
        <v>751</v>
      </c>
      <c r="E253" s="312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4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11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2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11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6">
        <v>46011</v>
      </c>
      <c r="C255" s="8">
        <f>IF(BS_CONTROLE[[#This Row],[DATA]]="","",WEEKNUM(BS_CONTROLE[[#This Row],[DATA]]))</f>
        <v>51</v>
      </c>
      <c r="D255" s="51" t="s">
        <v>829</v>
      </c>
      <c r="E255" s="312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11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7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2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11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7" t="s">
        <v>1709</v>
      </c>
      <c r="BK256" s="347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2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11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7" t="s">
        <v>1711</v>
      </c>
      <c r="BK257" s="347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7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2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11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7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3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2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11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3"/>
    </row>
    <row r="260" spans="1:72">
      <c r="A260" s="50" t="str">
        <f t="shared" si="30"/>
        <v>W5046012</v>
      </c>
      <c r="B260" s="346">
        <v>46012</v>
      </c>
      <c r="C260" s="8">
        <f>IF(BS_CONTROLE[[#This Row],[DATA]]="","",WEEKNUM(BS_CONTROLE[[#This Row],[DATA]]))</f>
        <v>52</v>
      </c>
      <c r="D260" s="51" t="s">
        <v>835</v>
      </c>
      <c r="E260" s="313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8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11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3" t="str">
        <f t="shared" si="29"/>
        <v>OKOK</v>
      </c>
    </row>
    <row r="261" spans="1:72" ht="23.25">
      <c r="A261" s="167" t="str">
        <f>D261&amp;B261</f>
        <v>W4846012</v>
      </c>
      <c r="B261" s="346">
        <v>46012</v>
      </c>
      <c r="C261" s="8">
        <f>IF(BS_CONTROLE[[#This Row],[DATA]]="","",WEEKNUM(BS_CONTROLE[[#This Row],[DATA]]))</f>
        <v>52</v>
      </c>
      <c r="D261" s="51" t="s">
        <v>834</v>
      </c>
      <c r="E261" s="312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8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11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44" t="s">
        <v>1722</v>
      </c>
      <c r="BK261" s="344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6">
        <v>46012</v>
      </c>
      <c r="C262" s="8">
        <f>IF(BS_CONTROLE[[#This Row],[DATA]]="","",WEEKNUM(BS_CONTROLE[[#This Row],[DATA]]))</f>
        <v>52</v>
      </c>
      <c r="D262" s="51" t="s">
        <v>751</v>
      </c>
      <c r="E262" s="312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4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11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6">
        <v>46012</v>
      </c>
      <c r="C263" s="8">
        <f>IF(BS_CONTROLE[[#This Row],[DATA]]="","",WEEKNUM(BS_CONTROLE[[#This Row],[DATA]]))</f>
        <v>52</v>
      </c>
      <c r="D263" s="51" t="s">
        <v>753</v>
      </c>
      <c r="E263" s="312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11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6">
        <v>46012</v>
      </c>
      <c r="C264" s="8">
        <f>IF(BS_CONTROLE[[#This Row],[DATA]]="","",WEEKNUM(BS_CONTROLE[[#This Row],[DATA]]))</f>
        <v>52</v>
      </c>
      <c r="D264" s="51" t="s">
        <v>829</v>
      </c>
      <c r="E264" s="312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11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7" t="s">
        <v>1730</v>
      </c>
      <c r="BK264" s="347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7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6">
        <v>46012</v>
      </c>
      <c r="C265" s="8">
        <f>IF(BS_CONTROLE[[#This Row],[DATA]]="","",WEEKNUM(BS_CONTROLE[[#This Row],[DATA]]))</f>
        <v>52</v>
      </c>
      <c r="D265" s="51" t="s">
        <v>756</v>
      </c>
      <c r="E265" s="312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11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6">
        <v>46012</v>
      </c>
      <c r="C266" s="8">
        <f>IF(BS_CONTROLE[[#This Row],[DATA]]="","",WEEKNUM(BS_CONTROLE[[#This Row],[DATA]]))</f>
        <v>52</v>
      </c>
      <c r="D266" s="51" t="s">
        <v>787</v>
      </c>
      <c r="E266" s="312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11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7" t="s">
        <v>1734</v>
      </c>
      <c r="BK266" s="347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2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11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3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2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/>
      <c r="AS268" s="240"/>
      <c r="AT268" s="240"/>
      <c r="AU268" s="38"/>
      <c r="AV268" s="38"/>
      <c r="AW268" s="38"/>
      <c r="AX268" s="38"/>
      <c r="AY268" s="311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3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2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/>
      <c r="AS269" s="240"/>
      <c r="AT269" s="240"/>
      <c r="AU269" s="38"/>
      <c r="AV269" s="38"/>
      <c r="AW269" s="38"/>
      <c r="AX269" s="38"/>
      <c r="AY269" s="311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1739</v>
      </c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4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/>
      <c r="AS270" s="240"/>
      <c r="AT270" s="240"/>
      <c r="AU270" s="240"/>
      <c r="AV270" s="240"/>
      <c r="AW270" s="240"/>
      <c r="AX270" s="38"/>
      <c r="AY270" s="311">
        <f>IF(D270="","*",IFERROR(IF(ISODD(COUNT(AS270:AX270)),"ERRO",SUM((AT270-AS270),(AV270-AU270),(AX270-AW270))),"ERRO"))</f>
        <v>0</v>
      </c>
      <c r="AZ270" s="13"/>
      <c r="BA270" s="71"/>
      <c r="BB270" s="10"/>
      <c r="BC270" s="70"/>
      <c r="BD270" s="70"/>
      <c r="BE270" s="11"/>
      <c r="BF270" s="279"/>
      <c r="BG270" s="15"/>
      <c r="BH270" s="16">
        <v>1</v>
      </c>
      <c r="BJ270" s="343" t="s">
        <v>1740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3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8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/>
      <c r="AS271" s="240"/>
      <c r="AT271" s="240"/>
      <c r="AU271" s="38"/>
      <c r="AV271" s="38"/>
      <c r="AW271" s="38"/>
      <c r="AX271" s="38"/>
      <c r="AY271" s="311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1741</v>
      </c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3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3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8" t="s">
        <v>1294</v>
      </c>
      <c r="X272" s="216" t="s">
        <v>964</v>
      </c>
      <c r="Y272" s="158" t="s">
        <v>967</v>
      </c>
      <c r="Z272" s="158"/>
      <c r="AA272" s="83" t="s">
        <v>1742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/>
      <c r="AS272" s="240"/>
      <c r="AT272" s="240"/>
      <c r="AU272" s="240"/>
      <c r="AV272" s="240"/>
      <c r="AW272" s="240"/>
      <c r="AX272" s="38"/>
      <c r="AY272" s="311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5" t="s">
        <v>1743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 hidden="1">
      <c r="A273" s="50" t="str">
        <f>D273&amp;B273</f>
        <v>W4846013</v>
      </c>
      <c r="B273" s="346">
        <v>46013</v>
      </c>
      <c r="C273" s="8">
        <f>IF(BS_CONTROLE[[#This Row],[DATA]]="","",WEEKNUM(BS_CONTROLE[[#This Row],[DATA]]))</f>
        <v>52</v>
      </c>
      <c r="D273" s="51" t="s">
        <v>834</v>
      </c>
      <c r="E273" s="312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1744</v>
      </c>
      <c r="J273" s="215">
        <v>74</v>
      </c>
      <c r="K273" s="215">
        <v>26</v>
      </c>
      <c r="L273" s="83" t="s">
        <v>608</v>
      </c>
      <c r="M273" s="202" t="s">
        <v>1745</v>
      </c>
      <c r="N273" s="202" t="s">
        <v>1746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8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11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1747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6">
        <v>46013</v>
      </c>
      <c r="C274" s="8">
        <f>IF(BS_CONTROLE[[#This Row],[DATA]]="","",WEEKNUM(BS_CONTROLE[[#This Row],[DATA]]))</f>
        <v>52</v>
      </c>
      <c r="D274" s="51" t="s">
        <v>753</v>
      </c>
      <c r="E274" s="312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11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1748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6">
        <v>46013</v>
      </c>
      <c r="C275" s="8">
        <f>IF(BS_CONTROLE[[#This Row],[DATA]]="","",WEEKNUM(BS_CONTROLE[[#This Row],[DATA]]))</f>
        <v>52</v>
      </c>
      <c r="D275" s="51" t="s">
        <v>751</v>
      </c>
      <c r="E275" s="312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1749</v>
      </c>
      <c r="N275" s="202" t="s">
        <v>1750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1751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4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11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7" t="s">
        <v>1752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6">
        <v>46013</v>
      </c>
      <c r="C276" s="8">
        <f>IF(BS_CONTROLE[[#This Row],[DATA]]="","",WEEKNUM(BS_CONTROLE[[#This Row],[DATA]]))</f>
        <v>52</v>
      </c>
      <c r="D276" s="51" t="s">
        <v>829</v>
      </c>
      <c r="E276" s="312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11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1738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6">
        <v>46013</v>
      </c>
      <c r="C277" s="8">
        <f>IF(BS_CONTROLE[[#This Row],[DATA]]="","",WEEKNUM(BS_CONTROLE[[#This Row],[DATA]]))</f>
        <v>52</v>
      </c>
      <c r="D277" s="51" t="s">
        <v>756</v>
      </c>
      <c r="E277" s="316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11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7" t="s">
        <v>1753</v>
      </c>
      <c r="BK277" s="347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6">
        <v>46013</v>
      </c>
      <c r="C278" s="8">
        <f>IF(BS_CONTROLE[[#This Row],[DATA]]="","",WEEKNUM(BS_CONTROLE[[#This Row],[DATA]]))</f>
        <v>52</v>
      </c>
      <c r="D278" s="51" t="s">
        <v>787</v>
      </c>
      <c r="E278" s="312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11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1754</v>
      </c>
      <c r="BG278" s="15"/>
      <c r="BH278" s="16">
        <v>1</v>
      </c>
      <c r="BI278" s="16"/>
      <c r="BJ278" s="345" t="s">
        <v>1755</v>
      </c>
      <c r="BK278" s="347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 hidden="1">
      <c r="A279" s="50" t="str">
        <f t="shared" si="30"/>
        <v>N9846013</v>
      </c>
      <c r="B279" s="346">
        <v>46013</v>
      </c>
      <c r="C279" s="8">
        <f>IF(BS_CONTROLE[[#This Row],[DATA]]="","",WEEKNUM(BS_CONTROLE[[#This Row],[DATA]]))</f>
        <v>52</v>
      </c>
      <c r="D279" s="51" t="s">
        <v>1756</v>
      </c>
      <c r="E279" s="312"/>
      <c r="F279" s="172" t="s">
        <v>825</v>
      </c>
      <c r="G279" s="9" t="str">
        <f>IF(D279="","*",VLOOKUP(F279,BS_ATIVIDADE[#All],3,FALSE))</f>
        <v>OUTROS</v>
      </c>
      <c r="H279" s="173" t="s">
        <v>1757</v>
      </c>
      <c r="I279" s="173" t="s">
        <v>1757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1758</v>
      </c>
      <c r="W279" s="348" t="s">
        <v>1759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11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1760</v>
      </c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3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2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1761</v>
      </c>
      <c r="N280" s="202" t="s">
        <v>1762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1763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11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1764</v>
      </c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3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2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11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3" t="str">
        <f t="shared" si="29"/>
        <v/>
      </c>
    </row>
    <row r="282" spans="1:72" hidden="1">
      <c r="A282" s="50" t="str">
        <f t="shared" si="30"/>
        <v>W5046014</v>
      </c>
      <c r="B282" s="171">
        <v>46014</v>
      </c>
      <c r="C282" s="8">
        <f>IF(BS_CONTROLE[[#This Row],[DATA]]="","",WEEKNUM(BS_CONTROLE[[#This Row],[DATA]]))</f>
        <v>52</v>
      </c>
      <c r="D282" s="51" t="s">
        <v>835</v>
      </c>
      <c r="E282" s="312"/>
      <c r="F282" s="172"/>
      <c r="G282" s="9" t="e">
        <f>IF(D282="","*",VLOOKUP(F282,BS_ATIVIDADE[#All],3,FALSE))</f>
        <v>#N/A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4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e">
        <f>IF(D282="","*",VLOOKUP(AI282,BS_ATIVIDADE[#Data],3,FALSE))</f>
        <v>#N/A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11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3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2">
        <v>263</v>
      </c>
      <c r="F283" s="172"/>
      <c r="G283" s="9" t="str">
        <f>IF(D283="","*",VLOOKUP(F283,BS_ATIVIDADE[#All],3,FALSE))</f>
        <v>*</v>
      </c>
      <c r="H283" s="173"/>
      <c r="I283" s="173"/>
      <c r="J283" s="215"/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6" t="str">
        <f>IF(BS_CONTROLE[[#This Row],[Local - Partida]]=0, "-", BS_CONTROLE[[#This Row],[Local - Partida]])</f>
        <v>-</v>
      </c>
      <c r="AL283" s="276" t="str">
        <f>IF(BS_CONTROLE[[#This Row],[Local - Encerramento]]=0, "-", BS_CONTROLE[[#This Row],[Local - Encerramento]])</f>
        <v>-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 t="str">
        <f>IF(BS_CONTROLE[[#This Row],[SUB]]=0, "-", BS_CONTROLE[[#This Row],[SUB]])</f>
        <v>-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11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3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2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11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3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2">
        <v>265</v>
      </c>
      <c r="F285" s="172"/>
      <c r="G285" s="9" t="str">
        <f>IF(D285="","*",VLOOKUP(F285,BS_ATIVIDADE[#All],3,FALSE))</f>
        <v>*</v>
      </c>
      <c r="H285" s="173"/>
      <c r="I285" s="173"/>
      <c r="J285" s="215"/>
      <c r="K285" s="215"/>
      <c r="L285" s="83" t="s">
        <v>608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6"/>
      <c r="W285" s="173"/>
      <c r="X285" s="216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6" t="str">
        <f>IF(BS_CONTROLE[[#This Row],[Local - Partida]]=0, "-", BS_CONTROLE[[#This Row],[Local - Partida]])</f>
        <v>-</v>
      </c>
      <c r="AL285" s="276" t="str">
        <f>IF(BS_CONTROLE[[#This Row],[Local - Encerramento]]=0, "-", BS_CONTROLE[[#This Row],[Local - Encerramento]])</f>
        <v>-</v>
      </c>
      <c r="AM285" s="276" t="str">
        <f>IF(BS_CONTROLE[[#This Row],[Entre - Estações]]=0, "-", BS_CONTROLE[[#This Row],[Entre - Estações]])</f>
        <v>-</v>
      </c>
      <c r="AN285" s="276" t="str">
        <f>IF(BS_CONTROLE[[#This Row],[SB]]=0, "-", BS_CONTROLE[[#This Row],[SB]])</f>
        <v>-</v>
      </c>
      <c r="AO285" s="277" t="str">
        <f>IF(BS_CONTROLE[[#This Row],[SUB]]=0, "-", BS_CONTROLE[[#This Row],[SUB]])</f>
        <v>-</v>
      </c>
      <c r="AP285" s="278" t="str">
        <f>IF(BS_CONTROLE[[#This Row],[KM - Inicio]]=0, "-", BS_CONTROLE[[#This Row],[KM - Inicio]])</f>
        <v>-</v>
      </c>
      <c r="AQ285" s="278" t="str">
        <f>IF(BS_CONTROLE[[#This Row],[KM - Fim]]=0, "-", BS_CONTROLE[[#This Row],[KM - Fim]])</f>
        <v>-</v>
      </c>
      <c r="AR285" s="240"/>
      <c r="AS285" s="240"/>
      <c r="AT285" s="240"/>
      <c r="AU285" s="38"/>
      <c r="AV285" s="38"/>
      <c r="AW285" s="38"/>
      <c r="AX285" s="38"/>
      <c r="AY285" s="311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7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3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2">
        <v>266</v>
      </c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11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3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2">
        <v>267</v>
      </c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11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3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2">
        <v>268</v>
      </c>
      <c r="F288" s="172"/>
      <c r="G288" s="9" t="str">
        <f>IF(D288="","*",VLOOKUP(F288,BS_ATIVIDADE[#All],3,FALSE))</f>
        <v>*</v>
      </c>
      <c r="H288" s="173"/>
      <c r="I288" s="173"/>
      <c r="J288" s="215"/>
      <c r="K288" s="215"/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6"/>
      <c r="W288" s="173"/>
      <c r="X288" s="216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6" t="str">
        <f>IF(BS_CONTROLE[[#This Row],[Local - Partida]]=0, "-", BS_CONTROLE[[#This Row],[Local - Partida]])</f>
        <v>-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-</v>
      </c>
      <c r="AN288" s="276" t="str">
        <f>IF(BS_CONTROLE[[#This Row],[SB]]=0, "-", BS_CONTROLE[[#This Row],[SB]])</f>
        <v>-</v>
      </c>
      <c r="AO288" s="277" t="str">
        <f>IF(BS_CONTROLE[[#This Row],[SUB]]=0, "-", BS_CONTROLE[[#This Row],[SUB]])</f>
        <v>-</v>
      </c>
      <c r="AP288" s="278" t="str">
        <f>IF(BS_CONTROLE[[#This Row],[KM - Inicio]]=0, "-", BS_CONTROLE[[#This Row],[KM - Inicio]])</f>
        <v>-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11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79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3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3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11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3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2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11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3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2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11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3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2">
        <v>272</v>
      </c>
      <c r="F292" s="172"/>
      <c r="G292" s="9" t="str">
        <f>IF(D292="","*",VLOOKUP(F292,BS_ATIVIDADE[#All],3,FALSE))</f>
        <v>*</v>
      </c>
      <c r="H292" s="173"/>
      <c r="I292" s="173"/>
      <c r="J292" s="215"/>
      <c r="K292" s="215"/>
      <c r="L292" s="83" t="s">
        <v>608</v>
      </c>
      <c r="M292" s="20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6"/>
      <c r="W292" s="173"/>
      <c r="X292" s="216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-</v>
      </c>
      <c r="AN292" s="276" t="str">
        <f>IF(BS_CONTROLE[[#This Row],[SB]]=0, "-", BS_CONTROLE[[#This Row],[SB]])</f>
        <v>-</v>
      </c>
      <c r="AO292" s="277" t="str">
        <f>IF(BS_CONTROLE[[#This Row],[SUB]]=0, "-", BS_CONTROLE[[#This Row],[SUB]])</f>
        <v>-</v>
      </c>
      <c r="AP292" s="278" t="str">
        <f>IF(BS_CONTROLE[[#This Row],[KM - Inicio]]=0, "-", BS_CONTROLE[[#This Row],[KM - Inicio]])</f>
        <v>-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11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79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3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2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11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3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2">
        <v>274</v>
      </c>
      <c r="F294" s="172"/>
      <c r="G294" s="9" t="str">
        <f>IF(D294="","*",VLOOKUP(F294,BS_ATIVIDADE[#All],3,FALSE))</f>
        <v>*</v>
      </c>
      <c r="H294" s="173"/>
      <c r="I294" s="173"/>
      <c r="J294" s="215"/>
      <c r="K294" s="215"/>
      <c r="L294" s="83" t="s">
        <v>608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6"/>
      <c r="W294" s="173"/>
      <c r="X294" s="216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6" t="str">
        <f>IF(BS_CONTROLE[[#This Row],[Local - Partida]]=0, "-", BS_CONTROLE[[#This Row],[Local - Partida]])</f>
        <v>-</v>
      </c>
      <c r="AL294" s="276" t="str">
        <f>IF(BS_CONTROLE[[#This Row],[Local - Encerramento]]=0, "-", BS_CONTROLE[[#This Row],[Local - Encerramento]])</f>
        <v>-</v>
      </c>
      <c r="AM294" s="276" t="str">
        <f>IF(BS_CONTROLE[[#This Row],[Entre - Estações]]=0, "-", BS_CONTROLE[[#This Row],[Entre - Estações]])</f>
        <v>-</v>
      </c>
      <c r="AN294" s="276" t="str">
        <f>IF(BS_CONTROLE[[#This Row],[SB]]=0, "-", BS_CONTROLE[[#This Row],[SB]])</f>
        <v>-</v>
      </c>
      <c r="AO294" s="277" t="str">
        <f>IF(BS_CONTROLE[[#This Row],[SUB]]=0, "-", BS_CONTROLE[[#This Row],[SUB]])</f>
        <v>-</v>
      </c>
      <c r="AP294" s="278" t="str">
        <f>IF(BS_CONTROLE[[#This Row],[KM - Inicio]]=0, "-", BS_CONTROLE[[#This Row],[KM - Inicio]])</f>
        <v>-</v>
      </c>
      <c r="AQ294" s="278" t="str">
        <f>IF(BS_CONTROLE[[#This Row],[KM - Fim]]=0, "-", BS_CONTROLE[[#This Row],[KM - Fim]])</f>
        <v>-</v>
      </c>
      <c r="AR294" s="240"/>
      <c r="AS294" s="240"/>
      <c r="AT294" s="240"/>
      <c r="AU294" s="38"/>
      <c r="AV294" s="38"/>
      <c r="AW294" s="38"/>
      <c r="AX294" s="38"/>
      <c r="AY294" s="311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3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2">
        <v>275</v>
      </c>
      <c r="F295" s="172"/>
      <c r="G295" s="9" t="str">
        <f>IF(D295="","*",VLOOKUP(F295,BS_ATIVIDADE[#All],3,FALSE))</f>
        <v>*</v>
      </c>
      <c r="H295" s="173"/>
      <c r="I295" s="173"/>
      <c r="J295" s="215"/>
      <c r="K295" s="215"/>
      <c r="L295" s="83" t="s">
        <v>608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6"/>
      <c r="W295" s="173"/>
      <c r="X295" s="216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6" t="str">
        <f>IF(BS_CONTROLE[[#This Row],[Local - Partida]]=0, "-", BS_CONTROLE[[#This Row],[Local - Partida]])</f>
        <v>-</v>
      </c>
      <c r="AL295" s="276" t="str">
        <f>IF(BS_CONTROLE[[#This Row],[Local - Encerramento]]=0, "-", BS_CONTROLE[[#This Row],[Local - Encerramento]])</f>
        <v>-</v>
      </c>
      <c r="AM295" s="276" t="str">
        <f>IF(BS_CONTROLE[[#This Row],[Entre - Estações]]=0, "-", BS_CONTROLE[[#This Row],[Entre - Estações]])</f>
        <v>-</v>
      </c>
      <c r="AN295" s="276" t="str">
        <f>IF(BS_CONTROLE[[#This Row],[SB]]=0, "-", BS_CONTROLE[[#This Row],[SB]])</f>
        <v>-</v>
      </c>
      <c r="AO295" s="277" t="str">
        <f>IF(BS_CONTROLE[[#This Row],[SUB]]=0, "-", BS_CONTROLE[[#This Row],[SUB]])</f>
        <v>-</v>
      </c>
      <c r="AP295" s="278" t="str">
        <f>IF(BS_CONTROLE[[#This Row],[KM - Inicio]]=0, "-", BS_CONTROLE[[#This Row],[KM - Inicio]])</f>
        <v>-</v>
      </c>
      <c r="AQ295" s="278" t="str">
        <f>IF(BS_CONTROLE[[#This Row],[KM - Fim]]=0, "-", BS_CONTROLE[[#This Row],[KM - Fim]])</f>
        <v>-</v>
      </c>
      <c r="AR295" s="240"/>
      <c r="AS295" s="240"/>
      <c r="AT295" s="240"/>
      <c r="AU295" s="38"/>
      <c r="AV295" s="38"/>
      <c r="AW295" s="38"/>
      <c r="AX295" s="38"/>
      <c r="AY295" s="311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3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2">
        <v>276</v>
      </c>
      <c r="F296" s="172"/>
      <c r="G296" s="9" t="str">
        <f>IF(D296="","*",VLOOKUP(F296,BS_ATIVIDADE[#All],3,FALSE))</f>
        <v>*</v>
      </c>
      <c r="H296" s="173"/>
      <c r="I296" s="173"/>
      <c r="J296" s="215"/>
      <c r="K296" s="215"/>
      <c r="L296" s="83" t="s">
        <v>608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6" t="str">
        <f>IF(BS_CONTROLE[[#This Row],[Local - Partida]]=0, "-", BS_CONTROLE[[#This Row],[Local - Partida]])</f>
        <v>-</v>
      </c>
      <c r="AL296" s="276" t="str">
        <f>IF(BS_CONTROLE[[#This Row],[Local - Encerramento]]=0, "-", BS_CONTROLE[[#This Row],[Local - Encerramento]])</f>
        <v>-</v>
      </c>
      <c r="AM296" s="276" t="str">
        <f>IF(BS_CONTROLE[[#This Row],[Entre - Estações]]=0, "-", BS_CONTROLE[[#This Row],[Entre - Estações]])</f>
        <v>-</v>
      </c>
      <c r="AN296" s="276" t="str">
        <f>IF(BS_CONTROLE[[#This Row],[SB]]=0, "-", BS_CONTROLE[[#This Row],[SB]])</f>
        <v>-</v>
      </c>
      <c r="AO296" s="277" t="str">
        <f>IF(BS_CONTROLE[[#This Row],[SUB]]=0, "-", BS_CONTROLE[[#This Row],[SUB]])</f>
        <v>-</v>
      </c>
      <c r="AP296" s="278" t="str">
        <f>IF(BS_CONTROLE[[#This Row],[KM - Inicio]]=0, "-", BS_CONTROLE[[#This Row],[KM - Inicio]])</f>
        <v>-</v>
      </c>
      <c r="AQ296" s="278" t="str">
        <f>IF(BS_CONTROLE[[#This Row],[KM - Fim]]=0, "-", BS_CONTROLE[[#This Row],[KM - Fim]])</f>
        <v>-</v>
      </c>
      <c r="AR296" s="240"/>
      <c r="AS296" s="240"/>
      <c r="AT296" s="240"/>
      <c r="AU296" s="38"/>
      <c r="AV296" s="38"/>
      <c r="AW296" s="38"/>
      <c r="AX296" s="38"/>
      <c r="AY296" s="311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3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2">
        <v>277</v>
      </c>
      <c r="F297" s="172"/>
      <c r="G297" s="9" t="str">
        <f>IF(D297="","*",VLOOKUP(F297,BS_ATIVIDADE[#All],3,FALSE))</f>
        <v>*</v>
      </c>
      <c r="H297" s="173"/>
      <c r="I297" s="173"/>
      <c r="J297" s="215"/>
      <c r="K297" s="215"/>
      <c r="L297" s="83" t="s">
        <v>608</v>
      </c>
      <c r="M297" s="20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6"/>
      <c r="W297" s="173"/>
      <c r="X297" s="216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6" t="str">
        <f>IF(BS_CONTROLE[[#This Row],[Local - Partida]]=0, "-", BS_CONTROLE[[#This Row],[Local - Partida]])</f>
        <v>-</v>
      </c>
      <c r="AL297" s="276" t="str">
        <f>IF(BS_CONTROLE[[#This Row],[Local - Encerramento]]=0, "-", BS_CONTROLE[[#This Row],[Local - Encerramento]])</f>
        <v>-</v>
      </c>
      <c r="AM297" s="276" t="str">
        <f>IF(BS_CONTROLE[[#This Row],[Entre - Estações]]=0, "-", BS_CONTROLE[[#This Row],[Entre - Estações]])</f>
        <v>-</v>
      </c>
      <c r="AN297" s="276" t="str">
        <f>IF(BS_CONTROLE[[#This Row],[SB]]=0, "-", BS_CONTROLE[[#This Row],[SB]])</f>
        <v>-</v>
      </c>
      <c r="AO297" s="277" t="str">
        <f>IF(BS_CONTROLE[[#This Row],[SUB]]=0, "-", BS_CONTROLE[[#This Row],[SUB]])</f>
        <v>-</v>
      </c>
      <c r="AP297" s="278" t="str">
        <f>IF(BS_CONTROLE[[#This Row],[KM - Inicio]]=0, "-", BS_CONTROLE[[#This Row],[KM - Inicio]])</f>
        <v>-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11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3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2">
        <v>278</v>
      </c>
      <c r="F298" s="172"/>
      <c r="G298" s="9" t="str">
        <f>IF(D298="","*",VLOOKUP(F298,BS_ATIVIDADE[#All],3,FALSE))</f>
        <v>*</v>
      </c>
      <c r="H298" s="173"/>
      <c r="I298" s="173"/>
      <c r="J298" s="215"/>
      <c r="K298" s="215"/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6"/>
      <c r="W298" s="173"/>
      <c r="X298" s="216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6" t="str">
        <f>IF(BS_CONTROLE[[#This Row],[Local - Partida]]=0, "-", BS_CONTROLE[[#This Row],[Local - Partida]])</f>
        <v>-</v>
      </c>
      <c r="AL298" s="276" t="str">
        <f>IF(BS_CONTROLE[[#This Row],[Local - Encerramento]]=0, "-", BS_CONTROLE[[#This Row],[Local - Encerramento]])</f>
        <v>-</v>
      </c>
      <c r="AM298" s="276" t="str">
        <f>IF(BS_CONTROLE[[#This Row],[Entre - Estações]]=0, "-", BS_CONTROLE[[#This Row],[Entre - Estações]])</f>
        <v>-</v>
      </c>
      <c r="AN298" s="276" t="str">
        <f>IF(BS_CONTROLE[[#This Row],[SB]]=0, "-", BS_CONTROLE[[#This Row],[SB]])</f>
        <v>-</v>
      </c>
      <c r="AO298" s="277" t="str">
        <f>IF(BS_CONTROLE[[#This Row],[SUB]]=0, "-", BS_CONTROLE[[#This Row],[SUB]])</f>
        <v>-</v>
      </c>
      <c r="AP298" s="278" t="str">
        <f>IF(BS_CONTROLE[[#This Row],[KM - Inicio]]=0, "-", BS_CONTROLE[[#This Row],[KM - Inicio]])</f>
        <v>-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11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9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3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2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11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3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2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11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3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3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11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3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2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11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3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2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11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3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2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11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3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2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11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3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2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11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3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2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11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3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2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11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3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2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11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3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2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11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3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2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11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3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2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11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3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3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11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3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2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11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3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2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11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3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2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11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3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2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11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3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2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11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3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2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11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3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2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11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3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2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11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3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2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11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3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2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11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3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2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11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3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3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11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3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2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11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3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2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11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3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2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11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3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2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11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3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2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11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3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2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11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3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2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11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3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2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11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3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2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11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3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2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11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3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2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11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3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3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11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3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2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11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3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2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11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3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2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11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3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2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11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3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2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11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3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2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11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3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2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11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3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2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11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3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2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11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3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2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11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3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2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11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3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3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11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3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2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11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3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2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11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3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2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11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3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2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11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3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2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11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3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2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11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3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2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11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3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2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11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3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2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11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3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2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11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3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2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11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3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3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11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3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2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11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3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2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11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3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2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11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3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2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11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3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2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11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3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2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11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3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2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11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3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2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11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3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2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11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3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2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11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3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2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11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3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3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11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3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2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11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3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2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11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3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2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11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3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2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11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3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2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11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3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2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11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3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2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11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3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2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11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3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2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11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3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2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11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3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2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11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3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3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11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3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2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11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3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2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11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3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2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11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3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2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11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3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2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11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3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2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11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3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2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11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3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2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11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3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2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11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3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2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11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3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2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11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3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3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11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3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2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11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3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2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11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3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2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11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3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2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11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3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2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11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3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2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11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3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2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11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3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2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11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3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2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11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3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2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11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3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2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11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3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3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11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3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2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11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3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2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11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3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2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11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3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2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11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3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2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11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3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2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11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3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2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11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3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2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11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3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2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11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3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3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11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3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2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11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3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2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11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3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2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11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3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2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11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3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2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11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3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2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11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3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2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11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3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2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11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3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2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11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3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2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11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3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2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11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3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3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11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3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2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11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3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2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11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3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2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11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3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2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11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3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2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11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3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2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11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3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2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11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3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2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11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3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2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11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3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2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11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3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2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11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3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3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11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3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2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11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3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2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11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3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2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11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3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2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11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3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2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11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3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2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11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3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2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11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3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2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11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3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2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0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11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2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0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11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2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0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11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3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0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11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2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0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11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2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0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11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2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0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11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2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0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11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2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0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11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2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0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11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2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0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11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2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0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11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2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0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11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2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0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11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2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0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11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3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0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11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2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0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11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2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0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11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2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0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11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2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0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11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2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0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11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2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0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11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2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0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11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2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0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11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2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0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11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2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0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11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2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0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11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3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0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11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2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0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11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2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0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11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2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0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11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2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0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11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2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0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11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2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0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11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2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0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11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2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0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11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2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0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11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2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0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11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2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0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11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3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0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11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2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0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11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2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0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11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2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0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11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2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0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11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2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0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11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2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0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11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2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0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11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2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0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11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2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0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11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2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0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11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2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0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11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3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0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11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2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0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11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2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0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11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2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0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11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2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0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11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2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0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11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2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0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11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2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0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11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2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0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11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2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0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11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2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0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11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2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0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11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3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0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11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2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0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11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2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0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11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2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0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11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2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0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11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2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0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11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2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0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11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5"/>
      <c r="E522" s="312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1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0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11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2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0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11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 t="shared" si="66"/>
        <v/>
      </c>
      <c r="B524" s="168"/>
      <c r="C524" s="8"/>
      <c r="D524" s="51"/>
      <c r="E524" s="312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0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11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2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0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11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2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0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11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3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0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11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2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0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11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2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0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11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2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0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11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2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0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11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2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0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11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2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0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11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2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0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11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2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0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11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2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0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11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2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0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11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2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0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11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3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0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11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2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0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11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2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0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11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2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0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11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2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0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11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2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0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11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2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0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11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2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0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11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2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0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11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2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0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11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2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0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11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2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0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11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3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0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11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2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0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11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2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11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2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2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2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2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2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2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2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2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2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3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2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2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2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2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2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2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2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2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2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2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2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3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2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2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2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2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2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2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2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2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2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2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2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3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2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2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2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2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2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2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2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2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2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2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2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3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2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BE269:BE270 U269:U270 AY269:AY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99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2" t="s">
        <v>1765</v>
      </c>
      <c r="D5" s="383"/>
      <c r="E5" s="383"/>
      <c r="F5" s="383"/>
      <c r="G5" s="383"/>
      <c r="H5" s="383"/>
      <c r="I5" s="383"/>
      <c r="J5" s="384"/>
      <c r="K5" s="385" t="s">
        <v>1766</v>
      </c>
      <c r="L5" s="386"/>
      <c r="M5" s="386"/>
      <c r="N5" s="386"/>
      <c r="O5" s="387" t="s">
        <v>1767</v>
      </c>
      <c r="P5" s="388"/>
      <c r="Q5" s="389"/>
    </row>
    <row r="6" spans="1:17" s="93" customFormat="1" ht="15.75" customHeight="1">
      <c r="A6" s="87" t="s">
        <v>1768</v>
      </c>
      <c r="B6" s="94" t="s">
        <v>1769</v>
      </c>
      <c r="C6" s="95" t="s">
        <v>1171</v>
      </c>
      <c r="D6" s="96" t="s">
        <v>1172</v>
      </c>
      <c r="E6" s="95" t="s">
        <v>1770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1771</v>
      </c>
      <c r="M6" s="139" t="s">
        <v>627</v>
      </c>
      <c r="N6" s="140" t="s">
        <v>1166</v>
      </c>
      <c r="O6" s="244" t="s">
        <v>1209</v>
      </c>
      <c r="P6" s="157"/>
      <c r="Q6" s="192" t="s">
        <v>1772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400" t="str">
        <f>IF($A$2=1,IF(FN_MC!BJ268="","*",FN_MC!BJ268),IF(FN_MC!BK268="","*",FN_MC!BK268))</f>
        <v>previsão de mc1 as 9h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400" t="str">
        <f>IF($A$2=1,IF(FN_MC!BJ269="","*",FN_MC!BJ269),IF(FN_MC!BK269="","*",FN_MC!BK269))</f>
        <v>equipe acionada aguarda mc1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400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400" t="str">
        <f>IF($A$2=1,IF(FN_MC!BJ271="","*",FN_MC!BJ271),IF(FN_MC!BK271="","*",FN_MC!BK271))</f>
        <v>equipe no local, aguardando temperatura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400" t="str">
        <f>IF($A$2=1,IF(FN_MC!BJ272="","*",FN_MC!BJ272),IF(FN_MC!BK272="","*",FN_MC!BK272))</f>
        <v>previsão de 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400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400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400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400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400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400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400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400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>
        <f>IF(FN_MC!B282="","*",FN_MC!B282)</f>
        <v>46014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W50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400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400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400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1772</v>
      </c>
      <c r="Q1004" s="401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401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401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401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401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401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401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401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401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401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400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400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400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400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400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400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400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400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400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400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400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400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400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400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400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400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400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400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400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400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400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400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400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400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400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400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400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400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400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400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400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400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400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400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400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400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400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400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400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400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400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400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400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400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400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400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400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400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400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400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400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400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400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400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400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400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400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400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400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400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400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400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400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400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400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400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400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400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400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400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400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400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400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400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400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400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400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400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400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400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400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400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400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400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400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400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400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400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400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400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400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400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400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400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400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400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400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400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400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400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400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400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400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400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400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400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400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400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400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400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400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400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400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400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400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400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400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400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400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400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400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400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400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400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400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400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400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400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400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400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400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400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400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400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400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400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400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400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400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400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400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400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400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400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400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400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400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400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400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400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400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400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400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400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400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400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400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400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400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400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400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400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400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400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400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400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400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400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400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400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400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400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400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400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400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400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400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400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400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400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400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400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400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400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400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400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400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400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400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400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400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400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400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400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400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400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400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400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400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400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400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400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400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400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400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400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400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400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400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400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400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400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400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400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400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400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400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400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400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400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400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400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400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400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400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400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400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400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400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400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400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400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400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400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400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400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400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400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400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400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400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400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400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400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400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400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400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400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400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400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400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400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400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400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400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400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400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400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400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400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400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400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400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400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400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400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400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400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400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400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400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400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400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400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400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400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400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400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400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400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400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400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400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400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400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400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400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400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400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400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400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400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400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400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400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400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400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400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400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400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400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400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400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400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400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400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400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400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400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400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400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400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400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400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400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400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400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400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400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400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400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400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400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400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400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400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400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400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400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400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400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400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400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400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400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400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400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400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400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400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400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400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400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400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400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400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400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400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400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400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400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400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400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400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400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400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400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400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400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400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400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400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400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400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400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400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400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400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400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400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400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400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400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400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400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400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400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400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400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400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400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400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400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400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400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400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400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400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400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400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400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400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400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400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400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400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400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400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400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400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400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400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400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400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400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400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400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400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400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400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400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400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400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400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400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400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400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400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400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400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400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400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400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400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400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400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400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400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400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400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400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400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400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400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400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400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400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400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400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400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400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400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400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400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400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400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400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400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400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400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400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400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400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400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400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400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400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400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400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400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400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400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400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400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400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400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400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400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400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400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400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400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400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400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400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400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400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400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400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400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400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400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400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400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400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400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400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400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400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400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400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400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400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400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400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400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400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400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400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400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400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400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400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400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400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400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400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400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400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400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400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400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400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400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400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400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400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400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400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400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400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400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400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400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400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400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400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400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400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400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400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400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400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400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400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400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400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400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400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400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400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400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400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400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400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400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400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400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400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400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400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400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400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400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400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400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400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400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400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400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400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400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400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400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400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400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400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400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400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400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400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400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400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400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400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400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400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400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400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400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400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400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400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400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400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400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400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400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400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400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400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400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400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400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400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400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400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400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400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400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400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400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400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400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400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400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400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400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400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400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400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400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400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400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400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400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400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400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400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400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400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400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400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400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400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400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400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400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400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400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400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400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400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400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400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400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400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400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400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400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400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400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400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400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400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400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400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400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400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400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400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400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400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400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400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400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400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400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400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400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400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400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400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400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400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400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400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400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400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400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400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400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400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400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400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400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400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400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400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400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400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400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400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400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400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400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400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400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400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400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400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400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400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400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400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400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400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400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400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400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400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400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400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400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400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400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400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400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400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400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400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400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400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400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400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400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400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400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400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400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400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400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400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400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400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400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400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400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400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400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400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400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400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400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400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400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400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400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400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400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400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400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400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400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400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400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400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400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400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400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400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400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400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400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400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400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400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400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400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400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400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400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400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400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400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400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400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400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400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400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400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400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400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400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400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400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400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400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400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400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400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400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400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400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400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400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400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400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400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400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400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400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400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400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400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400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400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400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400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400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400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400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400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400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400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400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400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400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400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400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400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400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400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400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400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400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400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400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400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400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400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400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400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400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400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400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400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400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400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400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400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400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400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400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400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400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400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400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400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400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400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400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400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400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400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400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400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400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400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400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400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400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400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400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400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400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400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400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400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400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400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400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400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400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400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400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400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400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400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400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400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400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400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400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400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400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400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400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400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400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400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400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400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400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400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400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400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400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400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400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400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400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400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400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400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400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400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400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400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400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400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400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400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400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400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400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400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400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400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400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400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400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400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400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400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400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400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400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400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400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400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400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400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400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400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400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400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400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400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400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400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400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400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400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400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400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400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400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400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400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400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400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400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400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400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400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400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400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400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400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400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400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400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400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400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400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400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400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400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400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400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400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400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400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400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400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400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400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400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400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400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400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400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400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400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400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400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400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400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400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400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400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400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400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400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400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400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400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400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400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400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400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400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400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400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400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400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400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400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400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400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400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400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400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400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400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400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400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400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400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400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400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400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400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400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400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400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400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400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400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400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400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400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400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400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400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400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400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400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400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400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400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400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400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400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400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400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400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400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400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400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400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400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400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400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400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400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400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400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400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400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400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400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400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400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400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400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400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400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400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400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400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400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400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400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400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400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400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400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400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400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400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400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400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400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400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400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400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400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400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400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400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400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400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400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400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400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400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400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400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400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400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400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400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400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400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400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400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400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400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400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400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400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400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400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400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400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400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400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400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400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400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400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400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400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400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400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400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400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400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400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400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400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400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400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400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400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400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400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400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400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400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400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400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400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400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400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400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400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400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400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400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400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400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400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400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400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400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400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400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400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400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400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400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400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400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400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400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400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400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400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400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400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400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400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400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400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400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400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400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400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400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400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400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400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400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400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400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400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400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400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400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400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400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400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400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400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400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400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400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400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400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400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400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400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400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400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400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400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400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400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400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400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400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400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400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400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400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400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400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400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400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400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400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400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400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400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400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400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400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400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400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400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400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400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400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400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400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400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400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400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400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400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400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400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400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400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400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400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400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400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400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400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400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400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400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400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400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400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400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400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400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400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400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400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400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400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400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400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400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400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400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400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400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400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400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400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400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400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400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400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400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400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400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400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400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400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400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400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400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400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400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400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400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400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400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400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400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400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400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400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400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400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400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400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400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400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400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400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400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400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400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400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400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400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400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400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400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400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400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400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400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400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400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400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400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400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400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400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400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400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400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400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400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400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400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400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400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400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400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400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400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400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400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400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400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400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400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400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400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400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400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400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400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400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400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400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400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400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400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400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400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400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400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400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400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400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400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400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400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400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400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400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400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400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400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400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400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400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400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400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400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400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400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400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400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400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400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400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400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400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400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400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400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400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400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400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400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400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400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400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400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400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400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400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400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400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400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400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400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400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400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400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400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400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400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400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400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400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400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400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400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400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400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400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400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400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400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400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400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400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400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400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400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400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400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400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400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400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400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400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400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400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400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400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400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400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400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400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400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400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400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400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400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400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400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400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400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400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400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400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400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400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400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400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400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400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400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400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400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400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400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400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400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400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400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400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400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400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400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400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400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400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400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400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400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400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400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400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400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400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400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400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400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400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400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400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400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400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400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400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400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400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400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400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400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400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400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400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400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400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400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400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400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400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400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400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400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400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400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400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400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400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400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400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400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400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400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400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400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400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400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400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400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400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400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400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400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400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400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400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400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400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400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400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400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400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400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400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400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400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400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400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400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400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400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400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400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400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400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400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400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400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400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400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400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400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400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400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400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400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400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400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400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400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400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400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400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400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400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400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400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400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400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400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400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400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400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400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400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400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400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400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400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400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400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400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400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400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400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400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400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400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400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400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400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400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400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400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400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400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400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400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400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400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400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400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400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400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400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400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400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400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400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400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400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400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400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400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400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400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400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400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400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400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400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400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400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400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400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400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400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400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400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400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400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400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400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400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400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400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400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400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400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400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400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400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400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400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400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400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400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400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400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400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400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400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400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400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400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400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400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400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400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400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400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400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400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400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400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400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400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400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400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400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400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400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400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400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400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400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400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400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400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400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400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400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400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400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400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400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400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400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400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400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400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400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400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400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400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400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400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400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400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400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400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400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400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400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400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400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400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400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400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400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400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400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400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400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400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400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400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400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400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400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400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400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400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400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400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400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400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400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400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400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400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400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400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400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400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400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400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400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400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400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400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400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400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400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400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400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400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400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400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400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400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400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400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400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400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400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400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400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400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400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400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400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400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400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400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400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400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400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400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400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400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400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400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400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400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400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400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400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400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400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400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400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400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400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400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400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400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400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400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400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400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400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400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400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400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400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400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400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400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400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400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400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400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400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400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400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400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400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400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400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400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400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400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400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400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400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400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400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400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400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400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400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400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400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400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400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400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400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400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400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400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400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400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400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400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400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400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400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400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400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400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400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400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400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400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400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400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400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400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400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400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400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400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400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400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400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400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400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400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400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400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400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400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400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400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400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400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400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400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400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400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400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400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400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400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400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400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400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400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400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400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400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400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400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400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400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400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400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400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400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400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400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400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400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400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400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400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400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400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400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400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400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400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400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400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400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400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400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400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400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400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400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400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400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400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400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400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400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400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400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400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400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400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400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400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400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400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400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400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400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400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400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400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400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400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400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400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400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400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400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400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400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400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400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400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400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400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400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400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400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400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400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400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400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400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400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400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400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400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400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400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400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400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400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400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400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400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400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400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400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400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400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400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400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400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400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400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400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400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400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400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400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0"/>
      <c r="B1" s="391"/>
      <c r="C1" s="392"/>
      <c r="L1" s="101"/>
      <c r="M1" s="124"/>
      <c r="N1" s="286"/>
      <c r="O1" s="286"/>
      <c r="P1" s="170"/>
      <c r="Q1" s="393" t="s">
        <v>1219</v>
      </c>
      <c r="R1" s="394"/>
      <c r="U1" s="102"/>
      <c r="V1" s="395" t="s">
        <v>1773</v>
      </c>
      <c r="W1" s="395"/>
      <c r="X1" s="395"/>
      <c r="Y1" s="104"/>
    </row>
    <row r="2" spans="1:25" s="100" customFormat="1" ht="11.25" customHeight="1">
      <c r="A2" s="105" t="s">
        <v>1774</v>
      </c>
      <c r="B2" s="105" t="s">
        <v>1769</v>
      </c>
      <c r="C2" s="105" t="s">
        <v>603</v>
      </c>
      <c r="D2" s="106" t="s">
        <v>1171</v>
      </c>
      <c r="E2" s="106" t="s">
        <v>1172</v>
      </c>
      <c r="F2" s="106" t="s">
        <v>1768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1775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>
        <f>IF(FN_MC!B282="","*",FN_MC!B282)</f>
        <v>46014</v>
      </c>
      <c r="G280" s="110" t="str">
        <f>IF(FN_MC!D282="","*",FN_MC!D282)</f>
        <v>W50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88" t="str">
        <f>IF(FN_MC!K285="","*",FN_MC!K285)</f>
        <v>*</v>
      </c>
      <c r="O283" s="288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88" t="str">
        <f>IF(FN_MC!K288="","*",FN_MC!K288)</f>
        <v>*</v>
      </c>
      <c r="O286" s="288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88" t="str">
        <f>IF(FN_MC!K292="","*",FN_MC!K292)</f>
        <v>*</v>
      </c>
      <c r="O290" s="288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88" t="str">
        <f>IF(FN_MC!K294="","*",FN_MC!K294)</f>
        <v>*</v>
      </c>
      <c r="O292" s="288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88" t="str">
        <f>IF(FN_MC!K295="","*",FN_MC!K295)</f>
        <v>*</v>
      </c>
      <c r="O293" s="288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88" t="str">
        <f>IF(FN_MC!K296="","*",FN_MC!K296)</f>
        <v>*</v>
      </c>
      <c r="O294" s="288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88" t="str">
        <f>IF(FN_MC!K297="","*",FN_MC!K297)</f>
        <v>*</v>
      </c>
      <c r="O295" s="288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88" t="str">
        <f>IF(FN_MC!K298="","*",FN_MC!K298)</f>
        <v>*</v>
      </c>
      <c r="O296" s="288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1777</v>
      </c>
      <c r="C2" s="95" t="s">
        <v>1157</v>
      </c>
      <c r="D2" s="95" t="s">
        <v>596</v>
      </c>
      <c r="E2" s="95" t="s">
        <v>1778</v>
      </c>
      <c r="F2" s="95" t="s">
        <v>1779</v>
      </c>
      <c r="G2" s="95" t="s">
        <v>1780</v>
      </c>
      <c r="H2" s="95" t="s">
        <v>1781</v>
      </c>
      <c r="I2" s="95" t="s">
        <v>1782</v>
      </c>
      <c r="J2" s="95" t="s">
        <v>1783</v>
      </c>
      <c r="K2" s="131" t="s">
        <v>1784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>
        <f>IF(FN_MC!B282="","*",FN_MC!B282)</f>
        <v>46014</v>
      </c>
      <c r="D258" s="121" t="str">
        <f>IF(FN_MC!D282="","*",FN_MC!D282)</f>
        <v>W50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6" t="s">
        <v>1785</v>
      </c>
      <c r="C2" s="396"/>
      <c r="D2" s="396"/>
      <c r="E2" s="396"/>
      <c r="F2" s="396"/>
      <c r="G2" s="396"/>
      <c r="H2" s="191"/>
    </row>
    <row r="3" spans="1:8" ht="15" customHeight="1">
      <c r="A3" s="191"/>
      <c r="B3" s="397"/>
      <c r="C3" s="397"/>
      <c r="D3" s="397"/>
      <c r="E3" s="397"/>
      <c r="F3" s="397"/>
      <c r="G3" s="397"/>
      <c r="H3" s="191"/>
    </row>
    <row r="4" spans="1:8" ht="40.5">
      <c r="A4" s="191"/>
      <c r="B4" s="320" t="s">
        <v>1786</v>
      </c>
      <c r="C4" s="320" t="s">
        <v>1787</v>
      </c>
      <c r="D4" s="320" t="s">
        <v>1788</v>
      </c>
      <c r="E4" s="320" t="s">
        <v>1789</v>
      </c>
      <c r="F4" s="320" t="s">
        <v>6</v>
      </c>
      <c r="G4" s="320" t="s">
        <v>1790</v>
      </c>
      <c r="H4" s="191"/>
    </row>
    <row r="5" spans="1:8">
      <c r="A5" s="191"/>
      <c r="B5" s="321" t="s">
        <v>1791</v>
      </c>
      <c r="C5" s="321">
        <v>309525</v>
      </c>
      <c r="D5" s="321" t="s">
        <v>1792</v>
      </c>
      <c r="E5" s="321" t="s">
        <v>844</v>
      </c>
      <c r="F5" s="321" t="s">
        <v>1793</v>
      </c>
      <c r="G5" s="322">
        <v>46296</v>
      </c>
      <c r="H5" s="191"/>
    </row>
    <row r="6" spans="1:8">
      <c r="A6" s="191"/>
      <c r="B6" s="321" t="s">
        <v>1794</v>
      </c>
      <c r="C6" s="321">
        <v>256875</v>
      </c>
      <c r="D6" s="321" t="s">
        <v>1795</v>
      </c>
      <c r="E6" s="321" t="s">
        <v>844</v>
      </c>
      <c r="F6" s="321" t="s">
        <v>1793</v>
      </c>
      <c r="G6" s="322">
        <v>46296</v>
      </c>
      <c r="H6" s="191"/>
    </row>
    <row r="7" spans="1:8">
      <c r="A7" s="191"/>
      <c r="B7" s="321" t="s">
        <v>1796</v>
      </c>
      <c r="C7" s="321">
        <v>257278</v>
      </c>
      <c r="D7" s="321" t="s">
        <v>1797</v>
      </c>
      <c r="E7" s="321" t="s">
        <v>835</v>
      </c>
      <c r="F7" s="321" t="s">
        <v>1316</v>
      </c>
      <c r="G7" s="322">
        <v>46235</v>
      </c>
      <c r="H7" s="191"/>
    </row>
    <row r="8" spans="1:8">
      <c r="A8" s="191"/>
      <c r="B8" s="321" t="s">
        <v>1798</v>
      </c>
      <c r="C8" s="321">
        <v>261794</v>
      </c>
      <c r="D8" s="321" t="s">
        <v>1799</v>
      </c>
      <c r="E8" s="321" t="s">
        <v>835</v>
      </c>
      <c r="F8" s="321" t="s">
        <v>1316</v>
      </c>
      <c r="G8" s="322">
        <v>46082</v>
      </c>
      <c r="H8" s="191"/>
    </row>
    <row r="9" spans="1:8">
      <c r="A9" s="191"/>
      <c r="B9" s="321" t="s">
        <v>1800</v>
      </c>
      <c r="C9" s="321">
        <v>257033</v>
      </c>
      <c r="D9" s="321" t="s">
        <v>1801</v>
      </c>
      <c r="E9" s="321" t="s">
        <v>835</v>
      </c>
      <c r="F9" s="321" t="s">
        <v>192</v>
      </c>
      <c r="G9" s="321" t="s">
        <v>1802</v>
      </c>
      <c r="H9" s="191"/>
    </row>
    <row r="10" spans="1:8">
      <c r="A10" s="191"/>
      <c r="B10" s="321" t="s">
        <v>1803</v>
      </c>
      <c r="C10" s="321">
        <v>396578</v>
      </c>
      <c r="D10" s="321" t="s">
        <v>1804</v>
      </c>
      <c r="E10" s="321" t="s">
        <v>835</v>
      </c>
      <c r="F10" s="321" t="s">
        <v>192</v>
      </c>
      <c r="G10" s="321" t="s">
        <v>1802</v>
      </c>
      <c r="H10" s="191"/>
    </row>
    <row r="11" spans="1:8">
      <c r="A11" s="191"/>
      <c r="B11" s="321"/>
      <c r="C11" s="321"/>
      <c r="D11" s="321"/>
      <c r="E11" s="321"/>
      <c r="F11" s="321"/>
      <c r="G11" s="322"/>
      <c r="H11" s="191"/>
    </row>
    <row r="12" spans="1:8">
      <c r="A12" s="191"/>
      <c r="B12" s="321"/>
      <c r="C12" s="321"/>
      <c r="D12" s="321"/>
      <c r="E12" s="321"/>
      <c r="F12" s="321"/>
      <c r="G12" s="321"/>
      <c r="H12" s="191"/>
    </row>
    <row r="13" spans="1:8">
      <c r="A13" s="191"/>
      <c r="B13" s="321"/>
      <c r="C13" s="321"/>
      <c r="D13" s="321"/>
      <c r="E13" s="321"/>
      <c r="F13" s="321"/>
      <c r="G13" s="321"/>
      <c r="H13" s="191"/>
    </row>
    <row r="14" spans="1:8">
      <c r="A14" s="191"/>
      <c r="B14" s="321"/>
      <c r="C14" s="321"/>
      <c r="D14" s="321"/>
      <c r="E14" s="321"/>
      <c r="F14" s="321"/>
      <c r="G14" s="321"/>
      <c r="H14" s="191"/>
    </row>
    <row r="15" spans="1:8">
      <c r="A15" s="191"/>
      <c r="B15" s="321"/>
      <c r="C15" s="321"/>
      <c r="D15" s="321"/>
      <c r="E15" s="321"/>
      <c r="F15" s="321"/>
      <c r="G15" s="321"/>
      <c r="H15" s="191"/>
    </row>
    <row r="16" spans="1:8">
      <c r="A16" s="191"/>
      <c r="B16" s="321"/>
      <c r="C16" s="321"/>
      <c r="D16" s="321"/>
      <c r="E16" s="321"/>
      <c r="F16" s="321"/>
      <c r="G16" s="321"/>
      <c r="H16" s="191"/>
    </row>
    <row r="17" spans="1:8">
      <c r="A17" s="191"/>
      <c r="B17" s="321"/>
      <c r="C17" s="321"/>
      <c r="D17" s="321"/>
      <c r="E17" s="321"/>
      <c r="F17" s="321"/>
      <c r="G17" s="321"/>
      <c r="H17" s="191"/>
    </row>
    <row r="18" spans="1:8">
      <c r="A18" s="191"/>
      <c r="B18" s="321"/>
      <c r="C18" s="321"/>
      <c r="D18" s="321"/>
      <c r="E18" s="321"/>
      <c r="F18" s="321"/>
      <c r="G18" s="321"/>
      <c r="H18" s="191"/>
    </row>
    <row r="19" spans="1:8">
      <c r="A19" s="191"/>
      <c r="B19" s="321"/>
      <c r="C19" s="321"/>
      <c r="D19" s="321"/>
      <c r="E19" s="321"/>
      <c r="F19" s="321"/>
      <c r="G19" s="321"/>
      <c r="H19" s="191"/>
    </row>
    <row r="20" spans="1:8">
      <c r="A20" s="191"/>
      <c r="B20" s="321"/>
      <c r="C20" s="321"/>
      <c r="D20" s="321"/>
      <c r="E20" s="321"/>
      <c r="F20" s="321"/>
      <c r="G20" s="321"/>
      <c r="H20" s="191"/>
    </row>
    <row r="21" spans="1:8">
      <c r="A21" s="191"/>
      <c r="B21" s="321"/>
      <c r="C21" s="321"/>
      <c r="D21" s="321"/>
      <c r="E21" s="321"/>
      <c r="F21" s="321"/>
      <c r="G21" s="321"/>
      <c r="H21" s="191"/>
    </row>
    <row r="22" spans="1:8">
      <c r="A22" s="191"/>
      <c r="B22" s="321"/>
      <c r="C22" s="321"/>
      <c r="D22" s="321"/>
      <c r="E22" s="321"/>
      <c r="F22" s="321"/>
      <c r="G22" s="321"/>
      <c r="H22" s="191"/>
    </row>
    <row r="23" spans="1:8">
      <c r="A23" s="191"/>
      <c r="B23" s="321"/>
      <c r="C23" s="321"/>
      <c r="D23" s="321"/>
      <c r="E23" s="321"/>
      <c r="F23" s="321"/>
      <c r="G23" s="321"/>
      <c r="H23" s="191"/>
    </row>
    <row r="24" spans="1:8">
      <c r="A24" s="191"/>
      <c r="B24" s="321"/>
      <c r="C24" s="321"/>
      <c r="D24" s="321"/>
      <c r="E24" s="321"/>
      <c r="F24" s="321"/>
      <c r="G24" s="321"/>
      <c r="H24" s="191"/>
    </row>
    <row r="25" spans="1:8">
      <c r="A25" s="191"/>
      <c r="B25" s="321"/>
      <c r="C25" s="321"/>
      <c r="D25" s="321"/>
      <c r="E25" s="321"/>
      <c r="F25" s="321"/>
      <c r="G25" s="321"/>
      <c r="H25" s="191"/>
    </row>
    <row r="26" spans="1:8">
      <c r="A26" s="191"/>
      <c r="B26" s="321"/>
      <c r="C26" s="321"/>
      <c r="D26" s="321"/>
      <c r="E26" s="321"/>
      <c r="F26" s="321"/>
      <c r="G26" s="321"/>
      <c r="H26" s="191"/>
    </row>
    <row r="27" spans="1:8">
      <c r="A27" s="191"/>
      <c r="B27" s="321"/>
      <c r="C27" s="321"/>
      <c r="D27" s="321"/>
      <c r="E27" s="321"/>
      <c r="F27" s="321"/>
      <c r="G27" s="321"/>
      <c r="H27" s="191"/>
    </row>
    <row r="28" spans="1:8">
      <c r="A28" s="191"/>
      <c r="B28" s="321"/>
      <c r="C28" s="321"/>
      <c r="D28" s="321"/>
      <c r="E28" s="321"/>
      <c r="F28" s="321"/>
      <c r="G28" s="321"/>
      <c r="H28" s="191"/>
    </row>
    <row r="29" spans="1:8">
      <c r="A29" s="191"/>
      <c r="B29" s="321"/>
      <c r="C29" s="321"/>
      <c r="D29" s="321"/>
      <c r="E29" s="321"/>
      <c r="F29" s="321"/>
      <c r="G29" s="321"/>
      <c r="H29" s="191"/>
    </row>
    <row r="30" spans="1:8">
      <c r="A30" s="191"/>
      <c r="B30" s="321"/>
      <c r="C30" s="321"/>
      <c r="D30" s="321"/>
      <c r="E30" s="321"/>
      <c r="F30" s="321"/>
      <c r="G30" s="321"/>
      <c r="H30" s="191"/>
    </row>
    <row r="31" spans="1:8">
      <c r="A31" s="191"/>
      <c r="B31" s="321"/>
      <c r="C31" s="321"/>
      <c r="D31" s="321"/>
      <c r="E31" s="321"/>
      <c r="F31" s="321"/>
      <c r="G31" s="321"/>
      <c r="H31" s="191"/>
    </row>
    <row r="32" spans="1:8">
      <c r="A32" s="191"/>
      <c r="B32" s="321"/>
      <c r="C32" s="321"/>
      <c r="D32" s="321"/>
      <c r="E32" s="321"/>
      <c r="F32" s="321"/>
      <c r="G32" s="321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8" t="s">
        <v>1805</v>
      </c>
      <c r="D1" s="398"/>
      <c r="E1" s="398"/>
      <c r="F1" s="398"/>
      <c r="G1" s="398"/>
      <c r="H1" s="398"/>
    </row>
    <row r="2" spans="3:8" ht="15" customHeight="1">
      <c r="C2" s="398"/>
      <c r="D2" s="398"/>
      <c r="E2" s="398"/>
      <c r="F2" s="398"/>
      <c r="G2" s="398"/>
      <c r="H2" s="398"/>
    </row>
    <row r="3" spans="3:8" ht="15" customHeight="1">
      <c r="C3" s="317" t="s">
        <v>702</v>
      </c>
      <c r="D3" s="317" t="s">
        <v>1806</v>
      </c>
      <c r="E3" s="317" t="s">
        <v>1807</v>
      </c>
      <c r="F3" s="317" t="s">
        <v>1808</v>
      </c>
      <c r="G3" s="317" t="s">
        <v>1809</v>
      </c>
      <c r="H3" s="317" t="s">
        <v>1810</v>
      </c>
    </row>
    <row r="4" spans="3:8" ht="15" customHeight="1">
      <c r="C4" s="318" t="s">
        <v>835</v>
      </c>
      <c r="D4" s="318">
        <v>9322</v>
      </c>
      <c r="E4" s="323">
        <v>46000</v>
      </c>
      <c r="F4" s="318">
        <v>9000</v>
      </c>
      <c r="G4" s="318"/>
      <c r="H4" s="318"/>
    </row>
    <row r="5" spans="3:8">
      <c r="C5" s="318" t="s">
        <v>835</v>
      </c>
      <c r="D5" s="318">
        <v>7671</v>
      </c>
      <c r="E5" s="323">
        <v>46000</v>
      </c>
      <c r="F5" s="318">
        <v>9000</v>
      </c>
      <c r="G5" s="318"/>
      <c r="H5" s="318"/>
    </row>
    <row r="6" spans="3:8">
      <c r="C6" s="318" t="s">
        <v>835</v>
      </c>
      <c r="D6" s="318">
        <v>7672</v>
      </c>
      <c r="E6" s="323">
        <v>46000</v>
      </c>
      <c r="F6" s="330" t="s">
        <v>1811</v>
      </c>
      <c r="G6" s="318"/>
      <c r="H6" s="318"/>
    </row>
    <row r="7" spans="3:8">
      <c r="C7" s="318" t="s">
        <v>844</v>
      </c>
      <c r="D7" s="318">
        <v>7632</v>
      </c>
      <c r="E7" s="323">
        <v>45996</v>
      </c>
      <c r="F7" s="342" t="s">
        <v>1812</v>
      </c>
      <c r="G7" s="318"/>
      <c r="H7" s="318"/>
    </row>
    <row r="8" spans="3:8">
      <c r="C8" s="318" t="s">
        <v>844</v>
      </c>
      <c r="D8" s="318">
        <v>9414</v>
      </c>
      <c r="E8" s="323">
        <v>45996</v>
      </c>
      <c r="F8" s="318">
        <v>5500</v>
      </c>
      <c r="G8" s="318"/>
      <c r="H8" s="318"/>
    </row>
    <row r="9" spans="3:8">
      <c r="C9" s="318"/>
      <c r="D9" s="318"/>
      <c r="E9" s="318"/>
      <c r="F9" s="318"/>
      <c r="G9" s="318"/>
      <c r="H9" s="318"/>
    </row>
    <row r="10" spans="3:8">
      <c r="C10" s="318"/>
      <c r="D10" s="318"/>
      <c r="E10" s="318"/>
      <c r="F10" s="318"/>
      <c r="G10" s="318"/>
      <c r="H10" s="318"/>
    </row>
    <row r="11" spans="3:8">
      <c r="C11" s="318"/>
      <c r="D11" s="318"/>
      <c r="E11" s="318"/>
      <c r="F11" s="318"/>
      <c r="G11" s="318"/>
      <c r="H11" s="318"/>
    </row>
    <row r="12" spans="3:8">
      <c r="C12" s="318"/>
      <c r="D12" s="318"/>
      <c r="E12" s="318"/>
      <c r="F12" s="318"/>
      <c r="G12" s="318"/>
      <c r="H12" s="318"/>
    </row>
    <row r="13" spans="3:8">
      <c r="C13" s="318"/>
      <c r="D13" s="318"/>
      <c r="E13" s="318"/>
      <c r="F13" s="318"/>
      <c r="G13" s="318"/>
      <c r="H13" s="318"/>
    </row>
    <row r="14" spans="3:8">
      <c r="C14" s="318"/>
      <c r="D14" s="318"/>
      <c r="E14" s="318"/>
      <c r="F14" s="318"/>
      <c r="G14" s="318"/>
      <c r="H14" s="318"/>
    </row>
    <row r="15" spans="3:8">
      <c r="C15" s="318"/>
      <c r="D15" s="318"/>
      <c r="E15" s="318"/>
      <c r="F15" s="318"/>
      <c r="G15" s="318"/>
      <c r="H15" s="318"/>
    </row>
    <row r="16" spans="3:8">
      <c r="C16" s="318"/>
      <c r="D16" s="318"/>
      <c r="E16" s="318"/>
      <c r="F16" s="318"/>
      <c r="G16" s="318"/>
      <c r="H16" s="318"/>
    </row>
    <row r="17" spans="3:8">
      <c r="C17" s="318"/>
      <c r="D17" s="318"/>
      <c r="E17" s="318"/>
      <c r="F17" s="318"/>
      <c r="G17" s="318"/>
      <c r="H17" s="318"/>
    </row>
    <row r="18" spans="3:8">
      <c r="C18" s="318"/>
      <c r="D18" s="318"/>
      <c r="E18" s="318"/>
      <c r="F18" s="318"/>
      <c r="G18" s="318"/>
      <c r="H18" s="318"/>
    </row>
    <row r="19" spans="3:8">
      <c r="C19" s="318"/>
      <c r="D19" s="318"/>
      <c r="E19" s="318"/>
      <c r="F19" s="318"/>
      <c r="G19" s="318"/>
      <c r="H19" s="318"/>
    </row>
    <row r="20" spans="3:8">
      <c r="C20" s="318"/>
      <c r="D20" s="318"/>
      <c r="E20" s="318"/>
      <c r="F20" s="318"/>
      <c r="G20" s="318"/>
      <c r="H20" s="318"/>
    </row>
    <row r="21" spans="3:8">
      <c r="C21" s="318"/>
      <c r="D21" s="318"/>
      <c r="E21" s="318"/>
      <c r="F21" s="318"/>
      <c r="G21" s="318"/>
      <c r="H21" s="318"/>
    </row>
    <row r="22" spans="3:8">
      <c r="C22" s="318"/>
      <c r="D22" s="318"/>
      <c r="E22" s="318"/>
      <c r="F22" s="318"/>
      <c r="G22" s="318"/>
      <c r="H22" s="318"/>
    </row>
    <row r="23" spans="3:8">
      <c r="C23" s="318"/>
      <c r="D23" s="318"/>
      <c r="E23" s="318"/>
      <c r="F23" s="318"/>
      <c r="G23" s="318"/>
      <c r="H23" s="318"/>
    </row>
    <row r="24" spans="3:8">
      <c r="C24" s="318"/>
      <c r="D24" s="318"/>
      <c r="E24" s="318"/>
      <c r="F24" s="318"/>
      <c r="G24" s="318"/>
      <c r="H24" s="318"/>
    </row>
    <row r="25" spans="3:8">
      <c r="C25" s="318"/>
      <c r="D25" s="318"/>
      <c r="E25" s="318"/>
      <c r="F25" s="318"/>
      <c r="G25" s="318"/>
      <c r="H25" s="318"/>
    </row>
    <row r="26" spans="3:8">
      <c r="C26" s="318"/>
      <c r="D26" s="318"/>
      <c r="E26" s="318"/>
      <c r="F26" s="318"/>
      <c r="G26" s="318"/>
      <c r="H26" s="318"/>
    </row>
    <row r="27" spans="3:8">
      <c r="C27" s="318"/>
      <c r="D27" s="318"/>
      <c r="E27" s="318"/>
      <c r="F27" s="318"/>
      <c r="G27" s="318"/>
      <c r="H27" s="318"/>
    </row>
    <row r="28" spans="3:8">
      <c r="C28" s="318"/>
      <c r="D28" s="318"/>
      <c r="E28" s="318"/>
      <c r="F28" s="318"/>
      <c r="G28" s="318"/>
      <c r="H28" s="318"/>
    </row>
    <row r="29" spans="3:8">
      <c r="C29" s="318"/>
      <c r="D29" s="318"/>
      <c r="E29" s="318"/>
      <c r="F29" s="318"/>
      <c r="G29" s="318"/>
      <c r="H29" s="318"/>
    </row>
    <row r="30" spans="3:8">
      <c r="C30" s="318"/>
      <c r="D30" s="318"/>
      <c r="E30" s="318"/>
      <c r="F30" s="318"/>
      <c r="G30" s="318"/>
      <c r="H30" s="318"/>
    </row>
    <row r="31" spans="3:8">
      <c r="C31" s="318"/>
      <c r="D31" s="318"/>
      <c r="E31" s="318"/>
      <c r="F31" s="318"/>
      <c r="G31" s="318"/>
      <c r="H31" s="318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2025-12-22T11:54:06Z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