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967" documentId="8_{B6337239-1A00-434D-AAD0-422EA1FEB5AE}" xr6:coauthVersionLast="47" xr6:coauthVersionMax="47" xr10:uidLastSave="{507242A8-9473-4524-900C-B59B8B2755EB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1" i="1" l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6" i="1" a="1"/>
  <c r="M426" i="1"/>
  <c r="N426" i="1" a="1"/>
  <c r="N426" i="1"/>
  <c r="M427" i="1" a="1"/>
  <c r="M427" i="1"/>
  <c r="N427" i="1" a="1"/>
  <c r="N427" i="1"/>
  <c r="M428" i="1" a="1"/>
  <c r="M428" i="1"/>
  <c r="N428" i="1" a="1"/>
  <c r="N428" i="1"/>
  <c r="M429" i="1" a="1"/>
  <c r="M429" i="1"/>
  <c r="N429" i="1" a="1"/>
  <c r="N429" i="1"/>
  <c r="M430" i="1" a="1"/>
  <c r="M430" i="1"/>
  <c r="N430" i="1" a="1"/>
  <c r="N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<sst xmlns="http://schemas.openxmlformats.org/spreadsheetml/2006/main" count="7422" uniqueCount="1870">
  <si>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</si>
  <si>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</si>
  <si>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</si>
  <si>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</si>
  <si>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</si>
  <si>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</si>
  <si>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</si>
  <si>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</si>
  <si>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</si>
  <si>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</si>
  <si>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</si>
  <si>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</si>
  <si>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</si>
  <si>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</si>
  <si>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</si>
  <si>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</si>
  <si>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</si>
  <si>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</si>
  <si>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</si>
  <si>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</si>
  <si>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</si>
  <si>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</si>
  <si>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</si>
  <si>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</si>
  <si>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</si>
  <si>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</si>
  <si>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</si>
  <si>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</si>
  <si>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</si>
  <si>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</si>
  <si>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</si>
  <si>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</si>
  <si>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</si>
  <si>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</si>
  <si>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</si>
  <si>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</si>
  <si>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</si>
  <si>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</si>
  <si>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</si>
  <si>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</si>
  <si>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</si>
  <si>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</si>
  <si>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</si>
  <si>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</si>
  <si>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</si>
  <si>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</si>
  <si>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</si>
  <si>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</si>
  <si>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</si>
  <si>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</si>
  <si>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</si>
  <si>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</si>
  <si>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</si>
  <si>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</si>
  <si>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</si>
  <si>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</si>
  <si>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</si>
  <si>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</si>
  <si>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</si>
  <si>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</si>
  <si>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</si>
  <si>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</si>
  <si>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</si>
  <si>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</si>
  <si>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</si>
  <si>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</si>
  <si>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</si>
  <si>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</si>
  <si>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</si>
  <si>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</si>
  <si>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</si>
  <si>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</si>
  <si>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</si>
  <si>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</si>
  <si>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</si>
  <si>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</si>
  <si>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</si>
  <si>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</si>
  <si>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</si>
  <si>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</si>
  <si>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</si>
  <si>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</si>
  <si>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</si>
  <si>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</si>
  <si>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</si>
  <si>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</si>
  <si>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</si>
  <si>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</si>
  <si>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</si>
  <si>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</si>
  <si>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</si>
  <si>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</si>
  <si>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</si>
  <si>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</si>
  <si>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</si>
  <si>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</si>
  <si>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</si>
  <si>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</si>
  <si>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</si>
  <si>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</si>
  <si>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</si>
  <si>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</si>
  <si>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</si>
  <si>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</si>
  <si>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</si>
  <si>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</si>
  <si>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</si>
  <si>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</si>
  <si>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</si>
  <si>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</si>
  <si>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</si>
  <si>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</si>
  <si>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</si>
  <si>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</si>
  <si>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</si>
  <si>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</si>
  <si>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</si>
  <si>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</si>
  <si>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</si>
  <si>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</si>
  <si>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</si>
  <si>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</si>
  <si>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</si>
  <si>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</si>
  <si>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</si>
  <si>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</si>
  <si>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</si>
  <si>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</si>
  <si>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</si>
  <si>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</si>
  <si>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</si>
  <si>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</si>
  <si>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</si>
  <si>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</si>
  <si>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</si>
  <si>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</si>
  <si>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</si>
  <si>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</si>
  <si>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</si>
  <si>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</si>
  <si>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</si>
  <si>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</si>
  <si>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</si>
  <si>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</si>
  <si>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</si>
  <si>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</si>
  <si>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</si>
  <si>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</si>
  <si>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</si>
  <si>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</si>
  <si>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</si>
  <si>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</si>
  <si>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</si>
  <si>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</si>
  <si>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</si>
  <si>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</si>
  <si>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</si>
  <si>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</si>
  <si>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</si>
  <si>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</si>
  <si>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</si>
  <si>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</si>
  <si>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</si>
  <si>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</si>
  <si>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</si>
  <si>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</si>
  <si>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</si>
  <si>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</si>
  <si>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</si>
  <si>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</si>
  <si>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</si>
  <si>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</si>
  <si>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</si>
  <si>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</si>
  <si>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</si>
  <si>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</si>
  <si>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</si>
  <si>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</si>
  <si>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</si>
  <si>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</si>
  <si>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</si>
  <si>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</si>
  <si>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</si>
  <si>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</si>
  <si>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</si>
  <si>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</si>
  <si>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</si>
  <si>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</si>
  <si>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</si>
  <si>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</si>
  <si>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</si>
  <si>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</si>
  <si>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</si>
  <si>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</si>
  <si>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</si>
  <si>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</si>
  <si>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</si>
  <si>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</si>
  <si>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</si>
  <si>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</si>
  <si>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</si>
  <si>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</si>
  <si>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</si>
  <si>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</si>
  <si>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</si>
  <si>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</si>
  <si>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</si>
  <si>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</si>
  <si>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</si>
  <si>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</si>
  <si>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</si>
  <si>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</si>
  <si>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</si>
  <si>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</si>
  <si>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</si>
  <si>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</si>
  <si>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</si>
  <si>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</si>
  <si>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</si>
  <si>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</si>
  <si>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</si>
  <si>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</si>
  <si>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</si>
  <si>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</si>
  <si>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</si>
  <si>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</si>
  <si>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</si>
  <si>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</si>
  <si>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</si>
  <si>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</si>
  <si>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</si>
  <si>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</si>
  <si>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</si>
  <si>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</si>
  <si>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</si>
  <si>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</si>
  <si>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</si>
  <si>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</si>
  <si>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</si>
  <si>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</si>
  <si>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</si>
  <si>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</si>
  <si>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</si>
  <si>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</si>
  <si>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</si>
  <si>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</si>
  <si>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</si>
  <si>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</si>
  <si>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</si>
  <si>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</si>
  <si>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</si>
  <si>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</si>
  <si>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</si>
  <si>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</si>
  <si>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</si>
  <si>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</si>
  <si>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</si>
  <si>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</si>
  <si>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</si>
  <si>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</si>
  <si>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</si>
  <si>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</si>
  <si>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</si>
  <si>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</si>
  <si>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</si>
  <si>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</si>
  <si>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</si>
  <si>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</si>
  <si>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</si>
  <si>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</si>
  <si>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</si>
  <si>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</si>
  <si>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</si>
  <si>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</si>
  <si>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</si>
  <si>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</si>
  <si>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</si>
  <si>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</si>
  <si>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</si>
  <si>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</si>
  <si>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</si>
  <si>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</si>
  <si>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</si>
  <si>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</si>
  <si>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</si>
  <si>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</si>
  <si>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</si>
  <si>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</si>
  <si>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</si>
  <si>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</si>
  <si>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</si>
  <si>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</si>
  <si>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</si>
  <si>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</si>
  <si>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</si>
  <si>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</si>
  <si>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</si>
  <si>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</si>
  <si>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</si>
  <si>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</si>
  <si>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</si>
  <si>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</si>
  <si>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</si>
  <si>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</si>
  <si>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</si>
  <si>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</si>
  <si>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</si>
  <si>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</si>
  <si>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</si>
  <si>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</si>
  <si>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</si>
  <si>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</si>
  <si>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</si>
  <si>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</si>
  <si>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</si>
  <si>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</si>
  <si>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</si>
  <si>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</si>
  <si>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</si>
  <si>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</si>
  <si>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</si>
  <si>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</si>
  <si>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</si>
  <si>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</si>
  <si>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</si>
  <si>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</si>
  <si>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</si>
  <si>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</si>
  <si>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</si>
  <si>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</si>
  <si>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</si>
  <si>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</si>
  <si>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</si>
  <si>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</si>
  <si>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</si>
  <si>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</si>
  <si>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</si>
  <si>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</si>
  <si>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</si>
  <si>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</si>
  <si>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</si>
  <si>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</si>
  <si>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</si>
  <si>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</si>
  <si>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</si>
  <si>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</si>
  <si>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</si>
  <si>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</si>
  <si>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</si>
  <si>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</si>
  <si>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</si>
  <si>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</si>
  <si>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</si>
  <si>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</si>
  <si>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</si>
  <si>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</si>
  <si>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</si>
  <si>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</si>
  <si>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</si>
  <si>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</si>
  <si>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</si>
  <si>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</si>
  <si>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</si>
  <si>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</si>
  <si>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</si>
  <si>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</si>
  <si>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</si>
  <si>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</si>
  <si>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</si>
  <si>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</si>
  <si>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</si>
  <si>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</si>
  <si>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</si>
  <si>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</si>
  <si>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</si>
  <si>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</si>
  <si>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</si>
  <si>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</si>
  <si>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</si>
  <si>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</si>
  <si>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</si>
  <si>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</si>
  <si>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</si>
  <si>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</si>
  <si>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</si>
  <si>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</si>
  <si>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</si>
  <si>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</si>
  <si>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</si>
  <si>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</si>
  <si>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</si>
  <si>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</si>
  <si>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</si>
  <si>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</si>
  <si>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</si>
  <si>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</si>
  <si>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</si>
  <si>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</si>
  <si>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</si>
  <si>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</si>
  <si>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</si>
  <si>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</si>
  <si>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</si>
  <si>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</si>
  <si>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</si>
  <si>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</si>
  <si>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</si>
  <si>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</si>
  <si>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</si>
  <si>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</si>
  <si>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</si>
  <si>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</si>
  <si>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</si>
  <si>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</si>
  <si>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</si>
  <si>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</si>
  <si>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</si>
  <si>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</si>
  <si>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</si>
  <si>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</si>
  <si>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</si>
  <si>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</si>
  <si>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</si>
  <si>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</si>
  <si>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</si>
  <si>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</si>
  <si>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</si>
  <si>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</si>
  <si>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</si>
  <si>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</si>
  <si>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</si>
  <si>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</si>
  <si>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</si>
  <si>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</si>
  <si>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</si>
  <si>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</si>
  <si>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</si>
  <si>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</si>
  <si>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</si>
  <si>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</si>
  <si>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</si>
  <si>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</si>
  <si>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</si>
  <si>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</si>
  <si>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</si>
  <si>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</si>
  <si>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</si>
  <si>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</si>
  <si>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</si>
  <si>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</si>
  <si>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</si>
  <si>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</si>
  <si>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</si>
  <si>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</si>
  <si>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</si>
  <si>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</si>
  <si>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</si>
  <si>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</si>
  <si>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</si>
  <si>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</si>
  <si>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</si>
  <si>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</si>
  <si>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</si>
  <si>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</si>
  <si>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</si>
  <si>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</si>
  <si>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</si>
  <si>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</si>
  <si>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</si>
  <si>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</si>
  <si>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</si>
  <si>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</si>
  <si>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</si>
  <si>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</si>
  <si>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</si>
  <si>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</si>
  <si>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</si>
  <si>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</si>
  <si>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</si>
  <si>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</si>
  <si>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</si>
  <si>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</si>
  <si>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</si>
  <si>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</si>
  <si>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</si>
  <si>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</si>
  <si>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</si>
  <si>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</si>
  <si>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</si>
  <si>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</si>
  <si>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</si>
  <si>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</si>
  <si>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</si>
  <si>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</si>
  <si>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</si>
  <si>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</si>
  <si>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</si>
  <si>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</si>
  <si>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</si>
  <si>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</si>
  <si>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</si>
  <si>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</si>
  <si>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</si>
  <si>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</si>
  <si>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</si>
  <si>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</si>
  <si>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</si>
  <si>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</si>
  <si>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</si>
  <si>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</si>
  <si>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</si>
  <si>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</si>
  <si>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</si>
  <si>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</si>
  <si>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</si>
  <si>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</si>
  <si>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</si>
  <si>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</si>
  <si>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</si>
  <si>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</si>
  <si>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</si>
  <si>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</si>
  <si>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</si>
  <si>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</si>
  <si>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</si>
  <si>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</si>
  <si>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</si>
  <si>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</si>
  <si>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</si>
  <si>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</si>
  <si>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</si>
  <si>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</si>
  <si>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</si>
  <si>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</si>
  <si>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</si>
  <si>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</si>
  <si>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</si>
  <si>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</si>
  <si>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</si>
  <si>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</si>
  <si>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</si>
  <si>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</si>
  <si>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</si>
  <si>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</si>
  <si>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</si>
  <si>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</si>
  <si>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</si>
  <si>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</si>
  <si>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</si>
  <si>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</si>
  <si>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</si>
  <si>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</si>
  <si>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</si>
  <si>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</si>
  <si>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</si>
  <si>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</si>
  <si>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</si>
  <si>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</si>
  <si>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</si>
  <si>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</si>
  <si>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</si>
  <si>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</si>
  <si>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</si>
  <si>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</si>
  <si>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</si>
  <si>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</si>
  <si>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</si>
  <si>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</si>
  <si>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</si>
  <si>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</si>
  <si>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</si>
  <si>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</si>
  <si>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</si>
  <si>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</si>
  <si>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</si>
  <si>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</si>
  <si>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</si>
  <si>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</si>
  <si>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</si>
  <si>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</si>
  <si>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</si>
  <si>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</si>
  <si>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</si>
  <si>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</si>
  <si>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</si>
  <si>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</si>
  <si>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</si>
  <si>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</si>
  <si>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</si>
  <si>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</si>
  <si>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</si>
  <si>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</si>
  <si>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</si>
  <si>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</si>
  <si>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</si>
  <si>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</si>
  <si>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</si>
  <si>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</si>
  <si>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</si>
  <si>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</si>
  <si>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</si>
  <si>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</si>
  <si>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</si>
  <si>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</si>
  <si>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</si>
  <si>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</si>
  <si>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</si>
  <si>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</si>
  <si>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</si>
  <si>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</si>
  <si>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</si>
  <si>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</si>
  <si>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</si>
  <si>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</si>
  <si>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</si>
  <si>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</si>
  <si>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</si>
  <si>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</si>
  <si>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</si>
  <si>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</si>
  <si>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</si>
  <si>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</si>
  <si>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</si>
  <si>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</si>
  <si>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</si>
  <si>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</si>
  <si>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</si>
  <si>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</si>
  <si>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</si>
  <si>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</si>
  <si>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</si>
  <si>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</si>
  <si>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</si>
  <si>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</si>
  <si>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</si>
  <si>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</si>
  <si>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</si>
  <si>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</si>
  <si>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</si>
  <si>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</si>
  <si>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</si>
  <si>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</si>
  <si>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</si>
  <si>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</si>
  <si>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</si>
  <si>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</si>
  <si>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</si>
  <si>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</si>
  <si>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</si>
  <si>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</si>
  <si>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</si>
  <si>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</si>
  <si>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</si>
  <si>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</si>
  <si>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</si>
  <si>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</si>
  <si>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</si>
  <si>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</si>
  <si>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</si>
  <si>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</si>
  <si>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</si>
  <si>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</si>
  <si>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</si>
  <si>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</si>
  <si>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</si>
  <si>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</si>
  <si>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</si>
  <si>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</si>
  <si>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</si>
  <si>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</si>
  <si>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</si>
  <si>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</si>
  <si>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</si>
  <si>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</si>
  <si>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</si>
  <si>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</si>
  <si>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</si>
  <si>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</si>
  <si>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</si>
  <si>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</si>
  <si>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</si>
  <si>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</si>
  <si>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</si>
  <si>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</si>
  <si>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</si>
  <si>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</si>
  <si>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</si>
  <si>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</si>
  <si>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</si>
  <si>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</si>
  <si>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</si>
  <si>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</si>
  <si>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</si>
  <si>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</si>
  <si>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</si>
  <si>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</si>
  <si>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</si>
  <si>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</si>
  <si>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</si>
  <si>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</si>
  <si>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</si>
  <si>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</si>
  <si>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</si>
  <si>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</si>
  <si>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</si>
  <si>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</si>
  <si>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</si>
  <si>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</si>
  <si>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</si>
  <si>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</si>
  <si>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</si>
  <si>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</si>
  <si>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</si>
  <si>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</si>
  <si>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</si>
  <si>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</si>
  <si>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</si>
  <si>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</si>
  <si>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</si>
  <si>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</si>
  <si>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</si>
  <si>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</si>
  <si>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</si>
  <si>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</si>
  <si>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</si>
  <si>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</si>
  <si>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</si>
  <si>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</si>
  <si>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</si>
  <si>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</si>
  <si>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</si>
  <si>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</si>
  <si>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</si>
  <si>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</si>
  <si>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</si>
  <si>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</si>
  <si>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</si>
  <si>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</si>
  <si>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</si>
  <si>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</si>
  <si>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</si>
  <si>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</si>
  <si>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</si>
  <si>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</si>
  <si>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</si>
  <si>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</si>
  <si>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</si>
  <si>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</si>
  <si>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</si>
  <si>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</si>
  <si>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</si>
  <si>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</si>
  <si>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</si>
  <si>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</si>
  <si>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</si>
  <si>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</si>
  <si>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</si>
  <si>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</si>
  <si>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</si>
  <si>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</si>
  <si>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</si>
  <si>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</si>
  <si>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</si>
  <si>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</si>
  <si>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</si>
  <si>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</si>
  <si>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</si>
  <si>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</si>
  <si>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</si>
  <si>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</si>
  <si>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</si>
  <si>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</si>
  <si>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</si>
  <si>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</si>
  <si>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</si>
  <si>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</si>
  <si>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</si>
  <si>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</si>
  <si>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</si>
  <si>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</si>
  <si>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</si>
  <si>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</si>
  <si>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</si>
  <si>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</si>
  <si>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</si>
  <si>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</si>
  <si>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</si>
  <si>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</si>
  <si>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</si>
  <si>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</si>
  <si>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</si>
  <si>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</si>
  <si>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</si>
  <si>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</si>
  <si>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</si>
  <si>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</si>
  <si>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</si>
  <si>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</si>
  <si>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</si>
  <si>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</si>
  <si>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</si>
  <si>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</si>
  <si>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</si>
  <si>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</si>
  <si>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</si>
  <si>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</si>
  <si>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</si>
  <si>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</si>
  <si>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</si>
  <si>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</si>
  <si>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</si>
  <si>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</si>
  <si>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</si>
  <si>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</si>
  <si>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</si>
  <si>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</si>
  <si>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</si>
  <si>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</si>
  <si>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</si>
  <si>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</si>
  <si>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</si>
  <si>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</si>
  <si>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</si>
  <si>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</si>
  <si>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</si>
  <si>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</si>
  <si>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</si>
  <si>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</si>
  <si>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</si>
  <si>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</si>
  <si>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</si>
  <si>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</si>
  <si>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</si>
  <si>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</si>
  <si>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</si>
  <si>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</si>
  <si>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</si>
  <si>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</si>
  <si>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</si>
  <si>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</si>
  <si>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</si>
  <si>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</si>
  <si>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</si>
  <si>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</si>
  <si>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</si>
  <si>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</si>
  <si>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</si>
  <si>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</si>
  <si>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</si>
  <si>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</si>
  <si>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</si>
  <si>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</si>
  <si>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</si>
  <si>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</si>
  <si>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</si>
  <si>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</si>
  <si>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</si>
  <si>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</si>
  <si>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</si>
  <si>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</si>
  <si>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</si>
  <si>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</si>
  <si>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</si>
  <si>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</si>
  <si>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</si>
  <si>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</si>
  <si>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</si>
  <si>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</si>
  <si>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</si>
  <si>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</si>
  <si>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</si>
  <si>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</si>
  <si>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</si>
  <si>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</si>
  <si>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</si>
  <si>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</si>
  <si>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</si>
  <si>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</si>
  <si>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</si>
  <si>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</si>
  <si>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</si>
  <si>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</si>
  <si>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</si>
  <si>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</si>
  <si>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</si>
  <si>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</si>
  <si>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</si>
  <si>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</si>
  <si>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</si>
  <si>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</si>
  <si>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</si>
  <si>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</si>
  <si>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</si>
  <si>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</si>
  <si>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</si>
  <si>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</si>
  <si>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</si>
  <si>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</si>
  <si>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</si>
  <si>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</si>
  <si>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</si>
  <si>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</si>
  <si>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</si>
  <si>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</si>
  <si>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</si>
  <si>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</si>
  <si>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</si>
  <si>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</si>
  <si>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</si>
  <si>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</si>
  <si>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</si>
  <si>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</si>
  <si>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</si>
  <si>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</si>
  <si>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</si>
  <si>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</si>
  <si>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</si>
  <si>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</si>
  <si>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</si>
  <si>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</si>
  <si>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</si>
  <si>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</si>
  <si>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</si>
  <si>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</si>
  <si>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</si>
  <si>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</si>
  <si>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</si>
  <si>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</si>
  <si>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</si>
  <si>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</si>
  <si>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</si>
  <si>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</si>
  <si>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</si>
  <si>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</si>
  <si>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</si>
  <si>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</si>
  <si>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</si>
  <si>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</si>
  <si>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</si>
  <si>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</si>
  <si>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</si>
  <si>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</si>
  <si>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</si>
  <si>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</si>
  <si>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</si>
  <si>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</si>
  <si>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</si>
  <si>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</si>
  <si>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</si>
  <si>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</si>
  <si>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</si>
  <si>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</si>
  <si>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</si>
  <si>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</si>
  <si>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</si>
  <si>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</si>
  <si>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</si>
  <si>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</si>
  <si>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</si>
  <si>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</si>
  <si>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</si>
  <si>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</si>
  <si>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</si>
  <si>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</si>
  <si>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</si>
  <si>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</si>
  <si>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</si>
  <si>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</si>
  <si>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</si>
  <si>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</si>
  <si>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</si>
  <si>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</si>
  <si>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</si>
  <si>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</si>
  <si>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</si>
  <si>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</si>
  <si>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</si>
  <si>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</si>
  <si>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</si>
  <si>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</si>
  <si>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</si>
  <si>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</si>
  <si>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</si>
  <si>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</si>
  <si>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</si>
  <si>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</si>
  <si>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</si>
  <si>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</si>
  <si>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</si>
  <si>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</si>
  <si>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</si>
  <si>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</si>
  <si>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</si>
  <si>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</si>
  <si>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</si>
  <si>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</si>
  <si>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</si>
  <si>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</si>
  <si>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</si>
  <si>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</si>
  <si>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</si>
  <si>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</si>
  <si>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</si>
  <si>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</si>
  <si>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</si>
  <si>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</si>
  <si>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</si>
  <si>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</si>
  <si>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</si>
  <si>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</si>
  <si>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</si>
  <si>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</si>
  <si>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</si>
  <si>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</si>
  <si>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</si>
  <si>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</si>
  <si>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</si>
  <si>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</si>
  <si>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</si>
  <si>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</si>
  <si>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</si>
  <si>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</si>
  <si>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</si>
  <si>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</si>
  <si>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</si>
  <si>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</si>
  <si>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</si>
  <si>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</si>
  <si>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</si>
  <si>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</si>
  <si>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</si>
  <si>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</si>
  <si>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</si>
  <si>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</si>
  <si>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</si>
  <si>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</si>
  <si>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</si>
  <si>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</si>
  <si>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</si>
  <si>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</si>
  <si>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</si>
  <si>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</si>
  <si>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</si>
  <si>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</si>
  <si>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</si>
  <si>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</si>
  <si>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</si>
  <si>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</si>
  <si>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</si>
  <si>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</si>
  <si>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</si>
  <si>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</si>
  <si>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</si>
  <si>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</si>
  <si>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</si>
  <si>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</si>
  <si>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</si>
  <si>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</si>
  <si>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</si>
  <si>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</si>
  <si>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</si>
  <si>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</si>
  <si>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</si>
  <si>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</si>
  <si>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</si>
  <si>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</si>
  <si>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</si>
  <si>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</si>
  <si>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</si>
  <si>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</si>
  <si>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</si>
  <si>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</si>
  <si>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</si>
  <si>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</si>
  <si>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</si>
  <si>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</si>
  <si>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</si>
  <si>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</si>
  <si>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</si>
  <si>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</si>
  <si>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</si>
  <si>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</si>
  <si>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</si>
  <si>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</si>
  <si>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</si>
  <si>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</si>
  <si>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</si>
  <si>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</si>
  <si>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</si>
  <si>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</si>
  <si>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</si>
  <si>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</si>
  <si>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</si>
  <si>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</si>
  <si>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</si>
  <si>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</si>
  <si>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</si>
  <si>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</si>
  <si>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</si>
  <si>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</si>
  <si>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</si>
  <si>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</si>
  <si>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</si>
  <si>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</si>
  <si>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</si>
  <si>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</si>
  <si>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</si>
  <si>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</si>
  <si>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</si>
  <si>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</si>
  <si>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</si>
  <si>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</si>
  <si>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</si>
  <si>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</si>
  <si>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</si>
  <si>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</si>
  <si>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</si>
  <si>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</si>
  <si>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</si>
  <si>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</si>
  <si>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</si>
  <si>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</si>
  <si>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</si>
  <si>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</si>
  <si>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</si>
  <si>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</si>
  <si>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</si>
  <si>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</si>
  <si>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</si>
  <si>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</si>
  <si>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</si>
  <si>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</si>
  <si>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</si>
  <si>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</si>
  <si>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</si>
  <si>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</si>
  <si>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</si>
  <si>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</si>
  <si>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</si>
  <si>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</si>
  <si>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</si>
  <si>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</si>
  <si>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</si>
  <si>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</si>
  <si>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</si>
  <si>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</si>
  <si>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</si>
  <si>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</si>
  <si>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</si>
  <si>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</si>
  <si>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</si>
  <si>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</si>
  <si>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</si>
  <si>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</si>
  <si>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</si>
  <si>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</si>
  <si>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</si>
  <si>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</si>
  <si>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</si>
  <si>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</si>
  <si>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</si>
  <si>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</si>
  <si>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</si>
  <si>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</si>
  <si>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</si>
  <si>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</si>
  <si>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</si>
  <si>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</si>
  <si>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</si>
  <si>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</si>
  <si>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</si>
  <si>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</si>
  <si>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</si>
  <si>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</si>
  <si>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</si>
  <si>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</si>
  <si>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</si>
  <si>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</si>
  <si>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</si>
  <si>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</si>
  <si>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</si>
  <si>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</si>
  <si>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</si>
  <si>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</si>
  <si>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</si>
  <si>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</si>
  <si>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</si>
  <si>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</si>
  <si>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</si>
  <si>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</si>
  <si>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</si>
  <si>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</si>
  <si>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</si>
  <si>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</si>
  <si>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</si>
  <si>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</si>
  <si>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</si>
  <si>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</si>
  <si>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</si>
  <si>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</si>
  <si>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</si>
  <si>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</si>
  <si>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</si>
  <si>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</si>
  <si>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</si>
  <si>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</si>
  <si>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</si>
  <si>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</si>
  <si>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</si>
  <si>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</si>
  <si>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</si>
  <si>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</si>
  <si>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</si>
  <si>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</si>
  <si>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</si>
  <si>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</si>
  <si>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</si>
  <si>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</si>
  <si>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</si>
  <si>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</si>
  <si>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</si>
  <si>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</si>
  <si>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</si>
  <si>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</si>
  <si>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</si>
  <si>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</si>
  <si>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</si>
  <si>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</si>
  <si>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</si>
  <si>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</si>
  <si>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</si>
  <si>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</si>
  <si>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</si>
  <si>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</si>
  <si>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</si>
  <si>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</si>
  <si>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</si>
  <si>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</si>
  <si>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</si>
  <si>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</si>
  <si>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</si>
  <si>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</si>
  <si>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</si>
  <si>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</si>
  <si>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</si>
  <si>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</si>
  <si>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</si>
  <si>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</si>
  <si>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</si>
  <si>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</si>
  <si>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</si>
  <si>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</si>
  <si>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</si>
  <si>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</si>
  <si>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</si>
  <si>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</si>
  <si>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</si>
  <si>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</si>
  <si>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</si>
  <si>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</si>
  <si>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</si>
  <si>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</si>
  <si>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</si>
  <si>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</si>
  <si>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</si>
  <si>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</si>
  <si>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</si>
  <si>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</si>
  <si>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</si>
  <si>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</si>
  <si>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</si>
  <si>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</si>
  <si>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</si>
  <si>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</si>
  <si>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</si>
  <si>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</si>
  <si>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</si>
  <si>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</si>
  <si>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</si>
  <si>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</si>
  <si>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</si>
  <si>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</si>
  <si>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</si>
  <si>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</si>
  <si>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</si>
  <si>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</si>
  <si>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</si>
  <si>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</si>
  <si>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</si>
  <si>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</si>
  <si>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</si>
  <si>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</si>
  <si>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</si>
  <si>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</si>
  <si>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</si>
  <si>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</si>
  <si>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</si>
  <si>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</si>
  <si>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</si>
  <si>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</si>
  <si>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</si>
  <si>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</si>
  <si>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</si>
  <si>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</si>
  <si>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</si>
  <si>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</si>
  <si>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</si>
  <si>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</si>
  <si>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</si>
  <si>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</si>
  <si>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</si>
  <si>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</si>
  <si>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</si>
  <si>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</si>
  <si>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</si>
  <si>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</si>
  <si>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</si>
  <si>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</si>
  <si>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</si>
  <si>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</si>
  <si>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</si>
  <si>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</si>
  <si>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</si>
  <si>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</si>
  <si>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</si>
  <si>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</si>
  <si>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</si>
  <si>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</si>
  <si>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</si>
  <si>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</si>
  <si>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</si>
  <si>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</si>
  <si>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</si>
  <si>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</si>
  <si>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</si>
  <si>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</si>
  <si>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</si>
  <si>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</si>
  <si>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</si>
  <si>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</si>
  <si>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</si>
  <si>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</si>
  <si>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</si>
  <si>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</si>
  <si>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</si>
  <si>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</si>
  <si>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</si>
  <si>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</si>
  <si>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</si>
  <si>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</si>
  <si>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</si>
  <si>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</si>
  <si>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</si>
  <si>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</si>
  <si>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</si>
  <si>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</si>
  <si>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</si>
  <si>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</si>
  <si>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</si>
  <si>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</si>
  <si>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</si>
  <si>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</si>
  <si>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</si>
  <si>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</si>
  <si>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</si>
  <si>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</si>
  <si>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</si>
  <si>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</si>
  <si>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</si>
  <si>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</si>
  <si>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</si>
  <si>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</si>
  <si>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</si>
  <si>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</si>
  <si>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</si>
  <si>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</si>
  <si>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</si>
  <si>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</si>
  <si>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</si>
  <si>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</si>
  <si>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</si>
  <si>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</si>
  <si>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</si>
  <si>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</si>
  <si>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</si>
  <si>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</si>
  <si>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</si>
  <si>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</si>
  <si>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</si>
  <si>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</si>
  <si>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</si>
  <si>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</si>
  <si>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</si>
  <si>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</si>
  <si>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</si>
  <si>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</si>
  <si>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</si>
  <si>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</si>
  <si>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</si>
  <si>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</si>
  <si>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</si>
  <si>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</si>
  <si>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</si>
  <si>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</si>
  <si>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</si>
  <si>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</si>
  <si>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</si>
  <si>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</si>
  <si>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</si>
  <si>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</si>
  <si>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</si>
  <si>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</si>
  <si>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</si>
  <si>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</si>
  <si>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</si>
  <si>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</si>
  <si>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</si>
  <si>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</si>
  <si>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</si>
  <si>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</si>
  <si>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</si>
  <si>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</si>
  <si>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</si>
  <si>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</si>
  <si>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</si>
  <si>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</si>
  <si>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</si>
  <si>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</si>
  <si>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</si>
  <si>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</si>
  <si>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</si>
  <si>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</si>
  <si>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</si>
  <si>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</si>
  <si>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</si>
  <si>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</si>
  <si>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</si>
  <si>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</si>
  <si>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</si>
  <si>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</si>
  <si>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</si>
  <si>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</si>
  <si>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</si>
  <si>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</si>
  <si>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</si>
  <si>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</si>
  <si>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</si>
  <si>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</si>
  <si>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</si>
  <si>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</si>
  <si>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</si>
  <si>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</si>
  <si>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</si>
  <si>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</si>
  <si>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</si>
  <si>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</si>
  <si>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</si>
  <si>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</si>
  <si>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</si>
  <si>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</si>
  <si>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</si>
  <si>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</si>
  <si>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</si>
  <si>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</si>
  <si>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</si>
  <si>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</si>
  <si>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</si>
  <si>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</si>
  <si>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</si>
  <si>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</si>
  <si>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</si>
  <si>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</si>
  <si>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</si>
  <si>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</si>
  <si>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</si>
  <si>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</si>
  <si>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</si>
  <si>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</si>
  <si>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</si>
  <si>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</si>
  <si>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</si>
  <si>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</si>
  <si>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</si>
  <si>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</si>
  <si>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</si>
  <si>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</si>
  <si>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</si>
  <si>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</si>
  <si>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</si>
  <si>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</si>
  <si>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</si>
  <si>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</si>
  <si>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</si>
  <si>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</si>
  <si>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</si>
  <si>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</si>
  <si>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</si>
  <si>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</si>
  <si>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</si>
  <si>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</si>
  <si>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</si>
  <si>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</si>
  <si>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</si>
  <si>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</si>
  <si>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</si>
  <si>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</si>
  <si>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</si>
  <si>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</si>
  <si>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</si>
  <si>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</si>
  <si>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</si>
  <si>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</si>
  <si>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</si>
  <si>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</si>
  <si>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</si>
  <si>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</si>
  <si>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</si>
  <si>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</si>
  <si>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</si>
  <si>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</si>
  <si>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</si>
  <si>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</si>
  <si>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</si>
  <si>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</si>
  <si>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</si>
  <si>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</si>
  <si>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</si>
  <si>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</si>
  <si>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</si>
  <si>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</si>
  <si>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</si>
  <si>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</si>
  <si>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</si>
  <si>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</si>
  <si>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</si>
  <si>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</si>
  <si>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</si>
  <si>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</si>
  <si>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</si>
  <si>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</si>
  <si>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</si>
  <si>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</si>
  <si>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</si>
  <si>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</si>
  <si>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</si>
  <si>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</si>
  <si>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</si>
  <si>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</si>
  <si>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</si>
  <si>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</si>
  <si>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</si>
  <si>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</si>
  <si>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</si>
  <si>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</si>
  <si>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</si>
  <si>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</si>
  <si>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</si>
  <si>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</si>
  <si>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</si>
  <si>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</si>
  <si>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</si>
  <si>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</si>
  <si>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</si>
  <si>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</si>
  <si>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</si>
  <si>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</si>
  <si>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</si>
  <si>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</si>
  <si>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</si>
  <si>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</si>
  <si>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</si>
  <si>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</si>
  <si>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</si>
  <si>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</si>
  <si>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</si>
  <si>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</si>
  <si>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</si>
  <si>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</si>
  <si>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</si>
  <si>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</si>
  <si>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</si>
  <si>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</si>
  <si>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</si>
  <si>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</si>
  <si>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</si>
  <si>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</si>
  <si>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</si>
  <si>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</si>
  <si>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</si>
  <si>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</si>
  <si>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</si>
  <si>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</si>
  <si>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</si>
  <si>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</si>
  <si>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</si>
  <si>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</si>
  <si>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</si>
  <si>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</si>
  <si>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</si>
  <si>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</si>
  <si>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</si>
  <si>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</si>
  <si>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</si>
  <si>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</si>
  <si>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</si>
  <si>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</si>
  <si>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</si>
  <si>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</si>
  <si>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</si>
  <si>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</si>
  <si>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</si>
  <si>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</si>
  <si>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</si>
  <si>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</si>
  <si>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</si>
  <si>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</si>
  <si>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</si>
  <si>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</si>
  <si>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</si>
  <si>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</si>
  <si>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</si>
  <si>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</si>
  <si>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</si>
  <si>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</si>
  <si>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</si>
  <si>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</si>
  <si>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</si>
  <si>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</si>
  <si>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</si>
  <si>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</si>
  <si>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</si>
  <si>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</si>
  <si>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</si>
  <si>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</si>
  <si>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</si>
  <si>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</si>
  <si>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</si>
  <si>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</si>
  <si>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</si>
  <si>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</si>
  <si>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</si>
  <si>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</si>
  <si>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</si>
  <si>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</si>
  <si>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</si>
  <si>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</si>
  <si>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</si>
  <si>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</si>
  <si>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</si>
  <si>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</si>
  <si>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</si>
  <si>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</si>
  <si>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</si>
  <si>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</si>
  <si>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</si>
  <si>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</si>
  <si>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</si>
  <si>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</si>
  <si>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</si>
  <si>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</si>
  <si>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</si>
  <si>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</si>
  <si>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</si>
  <si>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</si>
  <si>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</si>
  <si>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</si>
  <si>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</si>
  <si>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</si>
  <si>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</si>
  <si>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</si>
  <si>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</si>
  <si>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</si>
  <si>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</si>
  <si>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</si>
  <si>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</si>
  <si>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</si>
  <si>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</si>
  <si>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</si>
  <si>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</si>
  <si>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</si>
  <si>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</si>
  <si>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</si>
  <si>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</si>
  <si>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</si>
  <si>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</si>
  <si>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</si>
  <si>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</si>
  <si>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</si>
  <si>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</si>
  <si>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</si>
  <si>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</si>
  <si>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</si>
  <si>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</si>
  <si>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</si>
  <si>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</si>
  <si>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</si>
  <si>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</si>
  <si>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</si>
  <si>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</si>
  <si>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</si>
  <si>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</si>
  <si>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</si>
  <si>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</si>
  <si>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</si>
  <si>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</si>
  <si>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</si>
  <si>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</si>
  <si>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</si>
  <si>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</si>
  <si>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</si>
  <si>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</si>
  <si>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</si>
  <si>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</si>
  <si>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</si>
  <si>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</si>
  <si>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</si>
  <si>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</si>
  <si>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</si>
  <si>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</si>
  <si>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</si>
  <si>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</si>
  <si>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</si>
  <si>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</si>
  <si>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</si>
  <si>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</si>
  <si>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</si>
  <si>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</si>
  <si>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</si>
  <si>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</si>
  <si>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</si>
  <si>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</si>
  <si>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</si>
  <si>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</si>
  <si>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</si>
  <si>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</si>
  <si>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</si>
  <si>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</si>
  <si>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</si>
  <si>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</si>
  <si>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</si>
  <si>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</si>
  <si>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</si>
  <si>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</si>
  <si>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</si>
  <si>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</si>
  <si>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</si>
  <si>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</si>
  <si>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</si>
  <si>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</si>
  <si>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</si>
  <si>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</si>
  <si>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</si>
  <si>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</si>
  <si>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</si>
  <si>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</si>
  <si>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</si>
  <si>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</si>
  <si>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</si>
  <si>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</si>
  <si>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</si>
  <si>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</si>
  <si>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</si>
  <si>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</si>
  <si>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</si>
  <si>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</si>
  <si>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</si>
  <si>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</si>
  <si>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</si>
  <si>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</si>
  <si>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</si>
  <si>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</si>
  <si>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</si>
  <si>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</si>
  <si>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</si>
  <si>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</si>
  <si>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</si>
  <si>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</si>
  <si>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</si>
  <si>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deslocando para km de trabalho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</si>
  <si>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</si>
  <si>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</si>
  <si>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</si>
  <si>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</si>
  <si>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</si>
  <si>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</si>
  <si>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</si>
  <si>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</si>
  <si>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</si>
  <si>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</si>
  <si>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</si>
  <si>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</si>
  <si>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</si>
  <si>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</si>
  <si>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</si>
  <si>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</si>
  <si>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</si>
  <si>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</si>
  <si>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</si>
  <si>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</si>
  <si>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</si>
  <si>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</si>
  <si>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</si>
  <si>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</si>
  <si>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</si>
  <si>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MC1 as 12:19 - Licença as 12:34h</t>
  </si>
  <si>
    <t>Previsão de pronto as 13h</t>
  </si>
  <si>
    <t xml:space="preserve">Descarga de pedra </t>
  </si>
  <si>
    <t>TAL-TEX</t>
  </si>
  <si>
    <t>TALTEX</t>
  </si>
  <si>
    <t>TCSSUL</t>
  </si>
  <si>
    <t>Execução de solda no AMV TCS SUL</t>
  </si>
  <si>
    <t>PPP-PGU</t>
  </si>
  <si>
    <t>PPPPGU</t>
  </si>
  <si>
    <t>A confirmar horário de MC1</t>
  </si>
  <si>
    <t>Descarga de pedra</t>
  </si>
  <si>
    <t xml:space="preserve">Socaria mecanizada - confirmar frente </t>
  </si>
  <si>
    <t>PGU-PPN</t>
  </si>
  <si>
    <t>PGUPPN</t>
  </si>
  <si>
    <t>A confirmar horario de MC1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</si>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</sst>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3">
      <filters>
        <filter val="V42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BG397" activePane="bottomRight" state="frozen"/>
      <selection pane="bottomRight" activeCell="F376" sqref="F37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/>
      <c r="AT373" s="237"/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1</v>
      </c>
      <c r="BI373" s="16"/>
      <c r="BJ373" s="325" t="s">
        <v>1777</v>
      </c>
      <c r="BK373" s="16" t="s">
        <v>1778</v>
      </c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1779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1780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1781</v>
      </c>
      <c r="BK374" s="325" t="s">
        <v>1781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1782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/>
      <c r="AT375" s="237"/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1</v>
      </c>
      <c r="BI375" s="16"/>
      <c r="BJ375" s="325" t="s">
        <v>1783</v>
      </c>
      <c r="BK375" s="325" t="s">
        <v>1784</v>
      </c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1785</v>
      </c>
      <c r="BK376" s="325" t="s">
        <v>1785</v>
      </c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1786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1787</v>
      </c>
      <c r="BK377" s="16" t="s">
        <v>1788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1</v>
      </c>
      <c r="BI380" s="16"/>
      <c r="BJ380" s="325" t="s">
        <v>1789</v>
      </c>
      <c r="BK380" s="16" t="s">
        <v>1790</v>
      </c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1791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1791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1792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1793</v>
      </c>
      <c r="BK383" s="16" t="s">
        <v>1794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1795</v>
      </c>
      <c r="N384" s="199" t="s">
        <v>1796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1797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25" t="s">
        <v>1798</v>
      </c>
      <c r="BK384" s="325" t="s">
        <v>1798</v>
      </c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1799</v>
      </c>
      <c r="W385" s="327" t="s">
        <v>1800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1</v>
      </c>
      <c r="BI385" s="16"/>
      <c r="BJ385" s="325" t="s">
        <v>1801</v>
      </c>
      <c r="BK385" s="16" t="s">
        <v>1802</v>
      </c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1</v>
      </c>
      <c r="BI386" s="16"/>
      <c r="BJ386" s="325" t="s">
        <v>1803</v>
      </c>
      <c r="BK386" s="325" t="s">
        <v>1803</v>
      </c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1</v>
      </c>
      <c r="BI389" s="16"/>
      <c r="BJ389" s="325" t="s">
        <v>1804</v>
      </c>
      <c r="BK389" s="325" t="s">
        <v>1804</v>
      </c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25" t="s">
        <v>1805</v>
      </c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1806</v>
      </c>
      <c r="X399" s="51" t="s">
        <v>972</v>
      </c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/>
      <c r="AS399" s="237"/>
      <c r="AT399" s="237"/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1779</v>
      </c>
      <c r="J401" s="37">
        <v>98</v>
      </c>
      <c r="K401" s="37">
        <v>689.72900000000004</v>
      </c>
      <c r="L401" s="83">
        <v>750</v>
      </c>
      <c r="M401" s="199" t="s">
        <v>1807</v>
      </c>
      <c r="N401" s="199" t="s">
        <v>1808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/>
      <c r="AS401" s="237"/>
      <c r="AT401" s="237"/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0</v>
      </c>
      <c r="AZ401" s="13"/>
      <c r="BA401" s="71"/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Produção e Intervalo</v>
      </c>
      <c r="BR401" s="18">
        <f>IF(OR(B401="",F401=""),"*",AY401/P401)</f>
        <v>0</v>
      </c>
      <c r="BS401" s="18">
        <f>IF(OR(B401="",F401=""),"*",BA401/Q401)</f>
        <v>0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/>
      <c r="AS403" s="237"/>
      <c r="AT403" s="237"/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/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1809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1809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1810</v>
      </c>
      <c r="X409" s="51" t="s">
        <v>972</v>
      </c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/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1811</v>
      </c>
      <c r="N411" s="199" t="s">
        <v>1812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1813</v>
      </c>
      <c r="X411" s="51" t="s">
        <v>972</v>
      </c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/>
      <c r="AS411" s="237"/>
      <c r="AT411" s="237"/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0</v>
      </c>
      <c r="AZ411" s="13"/>
      <c r="BA411" s="71"/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710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15" s="224">
        <v>0.4375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1814</v>
      </c>
      <c r="X415" s="51" t="s">
        <v>972</v>
      </c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>
        <f>IF(BS_CONTROLE[[#This Row],[SB]]=0, "-", BS_CONTROLE[[#This Row],[SB]])</f>
        <v>699710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710</v>
      </c>
      <c r="AQ415" s="281">
        <f>IF(BS_CONTROLE[[#This Row],[KM - Fim]]=0, "-", BS_CONTROLE[[#This Row],[KM - Fim]])</f>
        <v>707</v>
      </c>
      <c r="AR415" s="298"/>
      <c r="AS415" s="298"/>
      <c r="AT415" s="298"/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/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1815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/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1816</v>
      </c>
      <c r="N420" s="199" t="s">
        <v>1817</v>
      </c>
      <c r="O420" s="142">
        <v>0.70833333333333337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1818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/>
      </c>
      <c r="B424" s="163"/>
      <c r="C424" s="8" t="str">
        <f>IF(BS_CONTROLE[[#This Row],[DATA]]="","",WEEKNUM(BS_CONTROLE[[#This Row],[DATA]]))</f>
        <v/>
      </c>
      <c r="D424" s="51"/>
      <c r="E424" s="309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0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/>
      </c>
      <c r="B426" s="163"/>
      <c r="C426" s="8" t="str">
        <f>IF(BS_CONTROLE[[#This Row],[DATA]]="","",WEEKNUM(BS_CONTROLE[[#This Row],[DATA]]))</f>
        <v/>
      </c>
      <c r="D426" s="51"/>
      <c r="E426" s="309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0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/>
      </c>
      <c r="B429" s="163"/>
      <c r="C429" s="8" t="str">
        <f>IF(BS_CONTROLE[[#This Row],[DATA]]="","",WEEKNUM(BS_CONTROLE[[#This Row],[DATA]]))</f>
        <v/>
      </c>
      <c r="D429" s="51"/>
      <c r="E429" s="309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0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 t="str">
        <f>IF(BS_CONTROLE[[#This Row],[DATA]]="","",WEEKNUM(BS_CONTROLE[[#This Row],[DATA]]))</f>
        <v/>
      </c>
      <c r="D430" s="51"/>
      <c r="E430" s="309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49:Y350 V346:X348 V352:Y353 V351:X351 V354:X354 V355:Y359 V366:X367 V360:X360 V365:Y365 V363:X364 V368:Y368 V361:Y362 Y370:Y444 V369:X416 X418 X420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Y369:Y444 X370:X416 X418 X420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0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5" max="5" width="25.140625" customWidth="1"/>
  </cols>
  <sheetData>
    <row r="1" spans="3:8">
      <c r="C1" s="389" t="s">
        <v>1819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1820</v>
      </c>
      <c r="E3" s="311" t="s">
        <v>1821</v>
      </c>
      <c r="F3" s="311" t="s">
        <v>1822</v>
      </c>
      <c r="G3" s="311" t="s">
        <v>1823</v>
      </c>
      <c r="H3" s="311" t="s">
        <v>1824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1825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1826</v>
      </c>
      <c r="G10" s="312" t="s">
        <v>1827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1828</v>
      </c>
      <c r="G11" s="312" t="s">
        <v>1829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1830</v>
      </c>
      <c r="G12" s="312" t="s">
        <v>1829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workbookViewId="0">
      <selection activeCell="G3008" sqref="G300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0"/>
      <c r="B1" s="391"/>
      <c r="C1" s="392"/>
      <c r="L1" s="321"/>
      <c r="M1" s="123"/>
      <c r="N1" s="289"/>
      <c r="O1" s="289"/>
      <c r="P1" s="165"/>
      <c r="Q1" s="393" t="s">
        <v>1225</v>
      </c>
      <c r="R1" s="394"/>
      <c r="U1" s="101"/>
      <c r="V1" s="395" t="s">
        <v>1831</v>
      </c>
      <c r="W1" s="395"/>
      <c r="X1" s="395"/>
      <c r="Y1" s="103"/>
    </row>
    <row r="2" spans="1:25" s="100" customFormat="1" ht="11.25" customHeight="1">
      <c r="A2" s="104" t="s">
        <v>1832</v>
      </c>
      <c r="B2" s="104" t="s">
        <v>1833</v>
      </c>
      <c r="C2" s="104" t="s">
        <v>605</v>
      </c>
      <c r="D2" s="105" t="s">
        <v>1177</v>
      </c>
      <c r="E2" s="105" t="s">
        <v>1178</v>
      </c>
      <c r="F2" s="105" t="s">
        <v>1834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1835</v>
      </c>
      <c r="U2" s="107" t="s">
        <v>1180</v>
      </c>
      <c r="V2" s="102">
        <f ca="1">TODAY()-1</f>
        <v>46044</v>
      </c>
      <c r="W2" s="102">
        <f ca="1">V2-1</f>
        <v>46043</v>
      </c>
      <c r="X2" s="102">
        <f ca="1">W2-1</f>
        <v>46042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1894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1894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446</v>
      </c>
      <c r="W11" s="111">
        <f ca="1">_xlfn.XLOOKUP(G11&amp;$W$2,BS_CONTROLE[CHAVE],BS_CONTROLE[Quantidade_11],"-")</f>
        <v>90</v>
      </c>
      <c r="X11" s="111">
        <f ca="1">_xlfn.XLOOKUP(G11&amp;$X$2,BS_CONTROLE[CHAVE],BS_CONTROLE[Quantidade_11],"-")</f>
        <v>1316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1894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446</v>
      </c>
      <c r="W19" s="111">
        <f ca="1">_xlfn.XLOOKUP(G19&amp;$W$2,BS_CONTROLE[CHAVE],BS_CONTROLE[Quantidade_11],"-")</f>
        <v>90</v>
      </c>
      <c r="X19" s="111">
        <f ca="1">_xlfn.XLOOKUP(G19&amp;$X$2,BS_CONTROLE[CHAVE],BS_CONTROLE[Quantidade_11],"-")</f>
        <v>1316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1894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1894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446</v>
      </c>
      <c r="W30" s="111">
        <f ca="1">_xlfn.XLOOKUP(G30&amp;$W$2,BS_CONTROLE[CHAVE],BS_CONTROLE[Quantidade_11],"-")</f>
        <v>90</v>
      </c>
      <c r="X30" s="111">
        <f ca="1">_xlfn.XLOOKUP(G30&amp;$X$2,BS_CONTROLE[CHAVE],BS_CONTROLE[Quantidade_11],"-")</f>
        <v>1316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3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126</v>
      </c>
      <c r="W32" s="111">
        <f ca="1">_xlfn.XLOOKUP(G32&amp;$W$2,BS_CONTROLE[CHAVE],BS_CONTROLE[Quantidade_11],"-")</f>
        <v>300</v>
      </c>
      <c r="X32" s="111">
        <f ca="1">_xlfn.XLOOKUP(G32&amp;$X$2,BS_CONTROLE[CHAVE],BS_CONTROLE[Quantidade_11],"-")</f>
        <v>179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1894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126</v>
      </c>
      <c r="W44" s="111">
        <f ca="1">_xlfn.XLOOKUP(G44&amp;$W$2,BS_CONTROLE[CHAVE],BS_CONTROLE[Quantidade_11],"-")</f>
        <v>300</v>
      </c>
      <c r="X44" s="111">
        <f ca="1">_xlfn.XLOOKUP(G44&amp;$X$2,BS_CONTROLE[CHAVE],BS_CONTROLE[Quantidade_11],"-")</f>
        <v>179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446</v>
      </c>
      <c r="W46" s="111">
        <f ca="1">_xlfn.XLOOKUP(G46&amp;$W$2,BS_CONTROLE[CHAVE],BS_CONTROLE[Quantidade_11],"-")</f>
        <v>90</v>
      </c>
      <c r="X46" s="111">
        <f ca="1">_xlfn.XLOOKUP(G46&amp;$X$2,BS_CONTROLE[CHAVE],BS_CONTROLE[Quantidade_11],"-")</f>
        <v>1316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1894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1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3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446</v>
      </c>
      <c r="W63" s="111">
        <f ca="1">_xlfn.XLOOKUP(G63&amp;$W$2,BS_CONTROLE[CHAVE],BS_CONTROLE[Quantidade_11],"-")</f>
        <v>90</v>
      </c>
      <c r="X63" s="111">
        <f ca="1">_xlfn.XLOOKUP(G63&amp;$X$2,BS_CONTROLE[CHAVE],BS_CONTROLE[Quantidade_11],"-")</f>
        <v>1316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1894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1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3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1894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1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3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446</v>
      </c>
      <c r="W102" s="111">
        <f ca="1">_xlfn.XLOOKUP(G102&amp;$W$2,BS_CONTROLE[CHAVE],BS_CONTROLE[Quantidade_11],"-")</f>
        <v>90</v>
      </c>
      <c r="X102" s="111">
        <f ca="1">_xlfn.XLOOKUP(G102&amp;$X$2,BS_CONTROLE[CHAVE],BS_CONTROLE[Quantidade_11],"-")</f>
        <v>1316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1894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3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1894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446</v>
      </c>
      <c r="W132" s="111">
        <f ca="1">_xlfn.XLOOKUP(G132&amp;$W$2,BS_CONTROLE[CHAVE],BS_CONTROLE[Quantidade_11],"-")</f>
        <v>90</v>
      </c>
      <c r="X132" s="111">
        <f ca="1">_xlfn.XLOOKUP(G132&amp;$X$2,BS_CONTROLE[CHAVE],BS_CONTROLE[Quantidade_11],"-")</f>
        <v>1316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1894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1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126</v>
      </c>
      <c r="W140" s="111">
        <f ca="1">_xlfn.XLOOKUP(G140&amp;$W$2,BS_CONTROLE[CHAVE],BS_CONTROLE[Quantidade_11],"-")</f>
        <v>300</v>
      </c>
      <c r="X140" s="111">
        <f ca="1">_xlfn.XLOOKUP(G140&amp;$X$2,BS_CONTROLE[CHAVE],BS_CONTROLE[Quantidade_11],"-")</f>
        <v>179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1894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1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446</v>
      </c>
      <c r="W162" s="111">
        <f ca="1">_xlfn.XLOOKUP(G162&amp;$W$2,BS_CONTROLE[CHAVE],BS_CONTROLE[Quantidade_11],"-")</f>
        <v>90</v>
      </c>
      <c r="X162" s="111">
        <f ca="1">_xlfn.XLOOKUP(G162&amp;$X$2,BS_CONTROLE[CHAVE],BS_CONTROLE[Quantidade_11],"-")</f>
        <v>1316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3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126</v>
      </c>
      <c r="W169" s="111">
        <f ca="1">_xlfn.XLOOKUP(G169&amp;$W$2,BS_CONTROLE[CHAVE],BS_CONTROLE[Quantidade_11],"-")</f>
        <v>300</v>
      </c>
      <c r="X169" s="111">
        <f ca="1">_xlfn.XLOOKUP(G169&amp;$X$2,BS_CONTROLE[CHAVE],BS_CONTROLE[Quantidade_11],"-")</f>
        <v>179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1894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1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126</v>
      </c>
      <c r="W190" s="111">
        <f ca="1">_xlfn.XLOOKUP(G190&amp;$W$2,BS_CONTROLE[CHAVE],BS_CONTROLE[Quantidade_11],"-")</f>
        <v>300</v>
      </c>
      <c r="X190" s="111">
        <f ca="1">_xlfn.XLOOKUP(G190&amp;$X$2,BS_CONTROLE[CHAVE],BS_CONTROLE[Quantidade_11],"-")</f>
        <v>179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>
        <f ca="1">_xlfn.XLOOKUP(G192&amp;$W$2,BS_CONTROLE[CHAVE],BS_CONTROLE[Quantidade_11],"-")</f>
        <v>0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3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1894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126</v>
      </c>
      <c r="W212" s="111">
        <f ca="1">_xlfn.XLOOKUP(G212&amp;$W$2,BS_CONTROLE[CHAVE],BS_CONTROLE[Quantidade_11],"-")</f>
        <v>300</v>
      </c>
      <c r="X212" s="111">
        <f ca="1">_xlfn.XLOOKUP(G212&amp;$X$2,BS_CONTROLE[CHAVE],BS_CONTROLE[Quantidade_11],"-")</f>
        <v>179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1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>
        <f ca="1">_xlfn.XLOOKUP(G215&amp;$W$2,BS_CONTROLE[CHAVE],BS_CONTROLE[Quantidade_11],"-")</f>
        <v>0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3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1894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1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446</v>
      </c>
      <c r="W237" s="111">
        <f ca="1">_xlfn.XLOOKUP(G237&amp;$W$2,BS_CONTROLE[CHAVE],BS_CONTROLE[Quantidade_11],"-")</f>
        <v>90</v>
      </c>
      <c r="X237" s="111">
        <f ca="1">_xlfn.XLOOKUP(G237&amp;$X$2,BS_CONTROLE[CHAVE],BS_CONTROLE[Quantidade_11],"-")</f>
        <v>1316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>
        <f ca="1">_xlfn.XLOOKUP(G239&amp;$W$2,BS_CONTROLE[CHAVE],BS_CONTROLE[Quantidade_11],"-")</f>
        <v>0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3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1894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1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3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1894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1894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1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446</v>
      </c>
      <c r="W287" s="111">
        <f ca="1">_xlfn.XLOOKUP(G287&amp;$W$2,BS_CONTROLE[CHAVE],BS_CONTROLE[Quantidade_11],"-")</f>
        <v>90</v>
      </c>
      <c r="X287" s="111">
        <f ca="1">_xlfn.XLOOKUP(G287&amp;$X$2,BS_CONTROLE[CHAVE],BS_CONTROLE[Quantidade_11],"-")</f>
        <v>1316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3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>
        <f ca="1">_xlfn.XLOOKUP(G291&amp;$W$2,BS_CONTROLE[CHAVE],BS_CONTROLE[Quantidade_11],"-")</f>
        <v>0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126</v>
      </c>
      <c r="W292" s="111">
        <f ca="1">_xlfn.XLOOKUP(G292&amp;$W$2,BS_CONTROLE[CHAVE],BS_CONTROLE[Quantidade_11],"-")</f>
        <v>300</v>
      </c>
      <c r="X292" s="111">
        <f ca="1">_xlfn.XLOOKUP(G292&amp;$X$2,BS_CONTROLE[CHAVE],BS_CONTROLE[Quantidade_11],"-")</f>
        <v>179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1894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>
        <f ca="1">_xlfn.XLOOKUP(G301&amp;$X$2,BS_CONTROLE[CHAVE],BS_CONTROLE[Quantidade_11],"-")</f>
        <v>1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1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3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126</v>
      </c>
      <c r="W304" s="111">
        <f ca="1">_xlfn.XLOOKUP(G304&amp;$W$2,BS_CONTROLE[CHAVE],BS_CONTROLE[Quantidade_11],"-")</f>
        <v>300</v>
      </c>
      <c r="X304" s="111">
        <f ca="1">_xlfn.XLOOKUP(G304&amp;$X$2,BS_CONTROLE[CHAVE],BS_CONTROLE[Quantidade_11],"-")</f>
        <v>179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446</v>
      </c>
      <c r="W305" s="111">
        <f ca="1">_xlfn.XLOOKUP(G305&amp;$W$2,BS_CONTROLE[CHAVE],BS_CONTROLE[Quantidade_11],"-")</f>
        <v>90</v>
      </c>
      <c r="X305" s="111">
        <f ca="1">_xlfn.XLOOKUP(G305&amp;$X$2,BS_CONTROLE[CHAVE],BS_CONTROLE[Quantidade_11],"-")</f>
        <v>1316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1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0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1894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126</v>
      </c>
      <c r="W315" s="111">
        <f ca="1">_xlfn.XLOOKUP(G315&amp;$W$2,BS_CONTROLE[CHAVE],BS_CONTROLE[Quantidade_11],"-")</f>
        <v>300</v>
      </c>
      <c r="X315" s="111">
        <f ca="1">_xlfn.XLOOKUP(G315&amp;$X$2,BS_CONTROLE[CHAVE],BS_CONTROLE[Quantidade_11],"-")</f>
        <v>179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1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3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446</v>
      </c>
      <c r="W322" s="111">
        <f ca="1">_xlfn.XLOOKUP(G322&amp;$W$2,BS_CONTROLE[CHAVE],BS_CONTROLE[Quantidade_11],"-")</f>
        <v>90</v>
      </c>
      <c r="X322" s="111">
        <f ca="1">_xlfn.XLOOKUP(G322&amp;$X$2,BS_CONTROLE[CHAVE],BS_CONTROLE[Quantidade_11],"-")</f>
        <v>1316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>
        <f ca="1">_xlfn.XLOOKUP(G325&amp;$W$2,BS_CONTROLE[CHAVE],BS_CONTROLE[Quantidade_11],"-")</f>
        <v>0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1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37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1894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126</v>
      </c>
      <c r="W343" s="111">
        <f ca="1">_xlfn.XLOOKUP(G343&amp;$W$2,BS_CONTROLE[CHAVE],BS_CONTROLE[Quantidade_11],"-")</f>
        <v>300</v>
      </c>
      <c r="X343" s="111">
        <f ca="1">_xlfn.XLOOKUP(G343&amp;$X$2,BS_CONTROLE[CHAVE],BS_CONTROLE[Quantidade_11],"-")</f>
        <v>179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1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>
        <f ca="1">_xlfn.XLOOKUP(G348&amp;$V$2,BS_CONTROLE[CHAVE],BS_CONTROLE[Quantidade_11],"-")</f>
        <v>1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3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446</v>
      </c>
      <c r="W354" s="111">
        <f ca="1">_xlfn.XLOOKUP(G354&amp;$W$2,BS_CONTROLE[CHAVE],BS_CONTROLE[Quantidade_11],"-")</f>
        <v>90</v>
      </c>
      <c r="X354" s="111">
        <f ca="1">_xlfn.XLOOKUP(G354&amp;$X$2,BS_CONTROLE[CHAVE],BS_CONTROLE[Quantidade_11],"-")</f>
        <v>1316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>
        <f ca="1">_xlfn.XLOOKUP(G358&amp;$W$2,BS_CONTROLE[CHAVE],BS_CONTROLE[Quantidade_11],"-")</f>
        <v>0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1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1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0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1894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126</v>
      </c>
      <c r="W371" s="111">
        <f ca="1">_xlfn.XLOOKUP(G371&amp;$W$2,BS_CONTROLE[CHAVE],BS_CONTROLE[Quantidade_11],"-")</f>
        <v>300</v>
      </c>
      <c r="X371" s="111">
        <f ca="1">_xlfn.XLOOKUP(G371&amp;$X$2,BS_CONTROLE[CHAVE],BS_CONTROLE[Quantidade_11],"-")</f>
        <v>179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3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446</v>
      </c>
      <c r="W377" s="111">
        <f ca="1">_xlfn.XLOOKUP(G377&amp;$W$2,BS_CONTROLE[CHAVE],BS_CONTROLE[Quantidade_11],"-")</f>
        <v>90</v>
      </c>
      <c r="X377" s="111">
        <f ca="1">_xlfn.XLOOKUP(G377&amp;$X$2,BS_CONTROLE[CHAVE],BS_CONTROLE[Quantidade_11],"-")</f>
        <v>1316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1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IF(FN_MC!Y399="","*",FN_MC!Y399)</f>
        <v>*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37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>
      <c r="A400" s="108" t="str">
        <f>IF(FN_MC!Y403="","*",FN_MC!Y403)</f>
        <v>*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 t="str">
        <f ca="1">_xlfn.XLOOKUP(G400&amp;$W$2,BS_CONTROLE[CHAVE],BS_CONTROLE[Quantidade_11],"-")</f>
        <v>-</v>
      </c>
      <c r="X400" s="111">
        <f ca="1">_xlfn.XLOOKUP(G400&amp;$X$2,BS_CONTROLE[CHAVE],BS_CONTROLE[Quantidade_11],"-")</f>
        <v>1894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0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3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>
        <f>IF(FN_MC!N415="","*",FN_MC!N415)</f>
        <v>699710</v>
      </c>
      <c r="M412" s="110">
        <f>IF(FN_MC!J415="","*",FN_MC!J415)</f>
        <v>98</v>
      </c>
      <c r="N412" s="291">
        <f>IF(FN_MC!K415="","*",FN_MC!K415)</f>
        <v>710</v>
      </c>
      <c r="O412" s="291">
        <f>IF(FN_MC!L415="","*",FN_MC!L415)</f>
        <v>707</v>
      </c>
      <c r="P412" s="110"/>
      <c r="Q412" s="127">
        <f>IF(FN_MC!O415="","*",FN_MC!O415)</f>
        <v>0.4375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37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 t="str">
        <f ca="1">_xlfn.XLOOKUP(G415&amp;$W$2,BS_CONTROLE[CHAVE],BS_CONTROLE[Quantidade_11],"-")</f>
        <v>-</v>
      </c>
      <c r="X415" s="111">
        <f ca="1">_xlfn.XLOOKUP(G415&amp;$X$2,BS_CONTROLE[CHAVE],BS_CONTROLE[Quantidade_11],"-")</f>
        <v>1894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0.70833333333333337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3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3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3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3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1836</v>
      </c>
    </row>
  </sheetData>
  <autoFilter ref="A2:Y2999" xr:uid="{D1126E52-FA3F-4EAC-A720-DDE9797BEFF6}">
    <filterColumn colId="5">
      <filters>
        <dateGroupItem year="2026" month="1" day="24" dateTimeGrouping="day"/>
        <dateGroupItem year="2026" month="1" day="25" dateTimeGrouping="day"/>
      </filters>
    </filterColumn>
    <filterColumn colId="6">
      <filters>
        <filter val="V86"/>
        <filter val="W71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3035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1837</v>
      </c>
      <c r="C2" s="95" t="s">
        <v>1162</v>
      </c>
      <c r="D2" s="95" t="s">
        <v>1164</v>
      </c>
      <c r="E2" s="95" t="s">
        <v>1838</v>
      </c>
      <c r="F2" s="95" t="s">
        <v>1839</v>
      </c>
      <c r="G2" s="95" t="s">
        <v>1840</v>
      </c>
      <c r="H2" s="95" t="s">
        <v>1841</v>
      </c>
      <c r="I2" s="95" t="s">
        <v>1842</v>
      </c>
      <c r="J2" s="95" t="s">
        <v>1843</v>
      </c>
      <c r="K2" s="130" t="s">
        <v>1844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6" t="s">
        <v>1845</v>
      </c>
      <c r="C2" s="396"/>
      <c r="D2" s="396"/>
      <c r="E2" s="396"/>
      <c r="F2" s="396"/>
      <c r="G2" s="396"/>
      <c r="H2" s="187"/>
    </row>
    <row r="3" spans="1:8">
      <c r="A3" s="187"/>
      <c r="B3" s="397"/>
      <c r="C3" s="397"/>
      <c r="D3" s="397"/>
      <c r="E3" s="397"/>
      <c r="F3" s="397"/>
      <c r="G3" s="397"/>
      <c r="H3" s="187"/>
    </row>
    <row r="4" spans="1:8" ht="40.5">
      <c r="A4" s="187"/>
      <c r="B4" s="316" t="s">
        <v>1846</v>
      </c>
      <c r="C4" s="316" t="s">
        <v>1847</v>
      </c>
      <c r="D4" s="316" t="s">
        <v>1848</v>
      </c>
      <c r="E4" s="316" t="s">
        <v>1849</v>
      </c>
      <c r="F4" s="316" t="s">
        <v>7</v>
      </c>
      <c r="G4" s="316" t="s">
        <v>1850</v>
      </c>
      <c r="H4" s="187"/>
    </row>
    <row r="5" spans="1:8" ht="43.5">
      <c r="A5" s="187"/>
      <c r="B5" s="317" t="s">
        <v>1851</v>
      </c>
      <c r="C5" s="317">
        <v>309525</v>
      </c>
      <c r="D5" s="317" t="s">
        <v>1852</v>
      </c>
      <c r="E5" s="317" t="s">
        <v>847</v>
      </c>
      <c r="F5" s="317" t="s">
        <v>1375</v>
      </c>
      <c r="G5" s="318">
        <v>46296</v>
      </c>
      <c r="H5" s="187"/>
    </row>
    <row r="6" spans="1:8" ht="43.5">
      <c r="A6" s="187"/>
      <c r="B6" s="317" t="s">
        <v>1853</v>
      </c>
      <c r="C6" s="317">
        <v>256875</v>
      </c>
      <c r="D6" s="317" t="s">
        <v>1854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1855</v>
      </c>
      <c r="C7" s="317">
        <v>257278</v>
      </c>
      <c r="D7" s="317" t="s">
        <v>1856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1857</v>
      </c>
      <c r="C8" s="317">
        <v>261794</v>
      </c>
      <c r="D8" s="317" t="s">
        <v>1858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1859</v>
      </c>
      <c r="C9" s="317">
        <v>257033</v>
      </c>
      <c r="D9" s="317" t="s">
        <v>1860</v>
      </c>
      <c r="E9" s="317" t="s">
        <v>838</v>
      </c>
      <c r="F9" s="317" t="s">
        <v>194</v>
      </c>
      <c r="G9" s="317" t="s">
        <v>1861</v>
      </c>
      <c r="H9" s="187"/>
    </row>
    <row r="10" spans="1:8" ht="43.5">
      <c r="A10" s="187"/>
      <c r="B10" s="317" t="s">
        <v>1862</v>
      </c>
      <c r="C10" s="317">
        <v>396578</v>
      </c>
      <c r="D10" s="317" t="s">
        <v>1863</v>
      </c>
      <c r="E10" s="317" t="s">
        <v>838</v>
      </c>
      <c r="F10" s="317" t="s">
        <v>194</v>
      </c>
      <c r="G10" s="317" t="s">
        <v>1861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1864</v>
      </c>
      <c r="D5" s="399"/>
      <c r="E5" s="399"/>
      <c r="F5" s="399"/>
      <c r="G5" s="399"/>
      <c r="H5" s="399"/>
      <c r="I5" s="399"/>
      <c r="J5" s="400"/>
      <c r="K5" s="401" t="s">
        <v>1865</v>
      </c>
      <c r="L5" s="402"/>
      <c r="M5" s="402"/>
      <c r="N5" s="402"/>
      <c r="O5" s="403" t="s">
        <v>1866</v>
      </c>
      <c r="P5" s="404"/>
      <c r="Q5" s="405"/>
    </row>
    <row r="6" spans="1:17" s="93" customFormat="1" ht="15.75" customHeight="1">
      <c r="A6" s="87" t="s">
        <v>1834</v>
      </c>
      <c r="B6" s="94" t="s">
        <v>1833</v>
      </c>
      <c r="C6" s="95" t="s">
        <v>1177</v>
      </c>
      <c r="D6" s="96" t="s">
        <v>1178</v>
      </c>
      <c r="E6" s="95" t="s">
        <v>1867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1868</v>
      </c>
      <c r="M6" s="138" t="s">
        <v>628</v>
      </c>
      <c r="N6" s="139" t="s">
        <v>1172</v>
      </c>
      <c r="O6" s="241" t="s">
        <v>1215</v>
      </c>
      <c r="P6" s="152"/>
      <c r="Q6" s="188" t="s">
        <v>1869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1</v>
      </c>
      <c r="P459" s="90"/>
      <c r="Q459" s="144" t="str">
        <f>IF($A$2=1,IF(FN_MC!BJ373="","*",FN_MC!BJ373),IF(FN_MC!BK373="","*",FN_MC!BK373))</f>
        <v>Licença as 10:25h - deslocando para km de trabalho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1</v>
      </c>
      <c r="P461" s="90"/>
      <c r="Q461" s="144" t="str">
        <f>IF($A$2=1,IF(FN_MC!BJ375="","*",FN_MC!BJ375),IF(FN_MC!BK375="","*",FN_MC!BK375))</f>
        <v>MC1 as 13:12h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1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1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1</v>
      </c>
      <c r="P472" s="90"/>
      <c r="Q472" s="144" t="str">
        <f>IF($A$2=1,IF(FN_MC!BJ386="","*",FN_MC!BJ386),IF(FN_MC!BK386="","*",FN_MC!BK386))</f>
        <v>MC1 as 08:25h - aguardando mec pra atualizar malha da locomotiva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1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710</v>
      </c>
      <c r="I501" s="131">
        <f>IF(FN_MC!O415="","*",FN_MC!O415)</f>
        <v>0.4375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710</v>
      </c>
      <c r="N501" s="140" t="str">
        <f>IF(FN_MC!AM415="","*",FN_MC!AM415)</f>
        <v>TAL-TSF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0.70833333333333337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1869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2026-01-23T18:49:00Z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