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31" documentId="8_{B6337239-1A00-434D-AAD0-422EA1FEB5AE}" xr6:coauthVersionLast="47" xr6:coauthVersionMax="47" xr10:uidLastSave="{4DCFE938-61AC-4885-8311-E6A5B290FE4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82" i="1" l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<sst xmlns="http://schemas.openxmlformats.org/spreadsheetml/2006/main" count="5416" uniqueCount="1474">
  <si>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</si>
  <si>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</si>
  <si>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</si>
  <si>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</si>
  <si>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</si>
  <si>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</si>
  <si>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</si>
  <si>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</si>
  <si>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</si>
  <si>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</si>
  <si>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</si>
  <si>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</si>
  <si>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</si>
  <si>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</si>
  <si>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</si>
  <si>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</si>
  <si>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</si>
  <si>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</si>
  <si>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</si>
  <si>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</si>
  <si>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</si>
  <si>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</si>
  <si>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</si>
  <si>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</si>
  <si>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</si>
  <si>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</si>
  <si>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</si>
  <si>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</si>
  <si>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</si>
  <si>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</si>
  <si>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</si>
  <si>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</si>
  <si>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</si>
  <si>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</si>
  <si>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</si>
  <si>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</si>
  <si>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</si>
  <si>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</si>
  <si>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</si>
  <si>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</si>
  <si>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</si>
  <si>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</si>
  <si>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</si>
  <si>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</si>
  <si>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</si>
  <si>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</si>
  <si>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</si>
  <si>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</si>
  <si>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</si>
  <si>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</si>
  <si>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</si>
  <si>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</si>
  <si>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</si>
  <si>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</si>
  <si>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</si>
  <si>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</si>
  <si>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</si>
  <si>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</si>
  <si>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</si>
  <si>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</si>
  <si>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</si>
  <si>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</si>
  <si>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</si>
  <si>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</si>
  <si>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</si>
  <si>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</si>
  <si>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</si>
  <si>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</si>
  <si>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</si>
  <si>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</si>
  <si>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</si>
  <si>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</si>
  <si>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</si>
  <si>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</si>
  <si>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</si>
  <si>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</si>
  <si>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</si>
  <si>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</si>
  <si>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</si>
  <si>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</si>
  <si>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</si>
  <si>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</si>
  <si>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</si>
  <si>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</si>
  <si>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</si>
  <si>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</si>
  <si>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</si>
  <si>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</si>
  <si>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</si>
  <si>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</si>
  <si>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</si>
  <si>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</si>
  <si>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</si>
  <si>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</si>
  <si>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</si>
  <si>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</si>
  <si>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</si>
  <si>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</si>
  <si>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</si>
  <si>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</si>
  <si>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</si>
  <si>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</si>
  <si>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</si>
  <si>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</si>
  <si>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</si>
  <si>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</si>
  <si>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</si>
  <si>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</si>
  <si>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</si>
  <si>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</si>
  <si>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</si>
  <si>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</si>
  <si>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</si>
  <si>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</si>
  <si>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</si>
  <si>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</si>
  <si>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</si>
  <si>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</si>
  <si>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</si>
  <si>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</si>
  <si>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</si>
  <si>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</si>
  <si>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</si>
  <si>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</si>
  <si>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</si>
  <si>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</si>
  <si>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</si>
  <si>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</si>
  <si>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</si>
  <si>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</si>
  <si>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</si>
  <si>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</si>
  <si>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</si>
  <si>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</si>
  <si>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</si>
  <si>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</si>
  <si>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</si>
  <si>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</si>
  <si>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</si>
  <si>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</si>
  <si>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</si>
  <si>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</si>
  <si>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</si>
  <si>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</si>
  <si>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</si>
  <si>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</si>
  <si>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</si>
  <si>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</si>
  <si>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</si>
  <si>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</si>
  <si>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</si>
  <si>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</si>
  <si>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</si>
  <si>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</si>
  <si>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</si>
  <si>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</si>
  <si>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</si>
  <si>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</si>
  <si>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</si>
  <si>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</si>
  <si>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</si>
  <si>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</si>
  <si>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</si>
  <si>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</si>
  <si>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</si>
  <si>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</si>
  <si>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</si>
  <si>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</si>
  <si>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</si>
  <si>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</si>
  <si>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</si>
  <si>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</si>
  <si>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</si>
  <si>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</si>
  <si>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</si>
  <si>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</si>
  <si>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</si>
  <si>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</si>
  <si>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</si>
  <si>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</si>
  <si>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</si>
  <si>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</si>
  <si>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</si>
  <si>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</si>
  <si>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</si>
  <si>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</si>
  <si>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</si>
  <si>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</si>
  <si>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</si>
  <si>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</si>
  <si>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</si>
  <si>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</si>
  <si>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</si>
  <si>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</si>
  <si>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</si>
  <si>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</si>
  <si>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</si>
  <si>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</si>
  <si>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</si>
  <si>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</si>
  <si>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</si>
  <si>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</si>
  <si>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</si>
  <si>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</si>
  <si>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</si>
  <si>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</si>
  <si>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</si>
  <si>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</si>
  <si>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</si>
  <si>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</si>
  <si>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</si>
  <si>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</si>
  <si>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</si>
  <si>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</si>
  <si>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</si>
  <si>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</si>
  <si>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</si>
  <si>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</si>
  <si>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</si>
  <si>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</si>
  <si>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</si>
  <si>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</si>
  <si>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</si>
  <si>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</si>
  <si>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</si>
  <si>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</si>
  <si>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</si>
  <si>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</si>
  <si>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</si>
  <si>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</si>
  <si>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</si>
  <si>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</si>
  <si>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</si>
  <si>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</si>
  <si>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</si>
  <si>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</si>
  <si>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</si>
  <si>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</si>
  <si>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</si>
  <si>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</si>
  <si>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</si>
  <si>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</si>
  <si>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</si>
  <si>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</si>
  <si>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</si>
  <si>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</si>
  <si>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</si>
  <si>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</si>
  <si>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</si>
  <si>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</si>
  <si>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</si>
  <si>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</si>
  <si>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</si>
  <si>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</si>
  <si>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</si>
  <si>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</si>
  <si>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</si>
  <si>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</si>
  <si>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</si>
  <si>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</si>
  <si>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</si>
  <si>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</si>
  <si>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</si>
  <si>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</si>
  <si>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</si>
  <si>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</si>
  <si>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</si>
  <si>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</si>
  <si>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</si>
  <si>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</si>
  <si>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</si>
  <si>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</si>
  <si>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</si>
  <si>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</si>
  <si>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</si>
  <si>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</si>
  <si>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</si>
  <si>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</si>
  <si>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</si>
  <si>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</si>
  <si>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</si>
  <si>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</si>
  <si>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</si>
  <si>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</si>
  <si>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</si>
  <si>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</si>
  <si>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</si>
  <si>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</si>
  <si>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</si>
  <si>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</si>
  <si>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</si>
  <si>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</si>
  <si>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</si>
  <si>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</si>
  <si>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</si>
  <si>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</si>
  <si>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</si>
  <si>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</si>
  <si>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</si>
  <si>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</si>
  <si>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</si>
  <si>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</si>
  <si>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</si>
  <si>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</si>
  <si>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</si>
  <si>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</si>
  <si>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</si>
  <si>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</si>
  <si>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</si>
  <si>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</si>
  <si>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</si>
  <si>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</si>
  <si>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</si>
  <si>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</si>
  <si>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</si>
  <si>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</si>
  <si>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</si>
  <si>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</si>
  <si>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</si>
  <si>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</si>
  <si>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</si>
  <si>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</si>
  <si>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</si>
  <si>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</si>
  <si>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</si>
  <si>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</si>
  <si>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</si>
  <si>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</si>
  <si>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</si>
  <si>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</si>
  <si>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</si>
  <si>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</si>
  <si>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</si>
  <si>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</si>
  <si>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</si>
  <si>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</si>
  <si>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</si>
  <si>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</si>
  <si>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</si>
  <si>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</si>
  <si>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</si>
  <si>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</si>
  <si>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</si>
  <si>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</si>
  <si>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</si>
  <si>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</si>
  <si>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</si>
  <si>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</si>
  <si>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</si>
  <si>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</si>
  <si>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</si>
  <si>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</si>
  <si>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</si>
  <si>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</si>
  <si>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</si>
  <si>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</si>
  <si>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</si>
  <si>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</si>
  <si>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</si>
  <si>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</si>
  <si>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</si>
  <si>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</si>
  <si>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</si>
  <si>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</si>
  <si>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</si>
  <si>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</si>
  <si>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</si>
  <si>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</si>
  <si>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</si>
  <si>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</si>
  <si>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</si>
  <si>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</si>
  <si>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</si>
  <si>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</si>
  <si>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</si>
  <si>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</si>
  <si>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</si>
  <si>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</si>
  <si>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</si>
  <si>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</si>
  <si>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</si>
  <si>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</si>
  <si>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</si>
  <si>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</si>
  <si>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</si>
  <si>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</si>
  <si>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</si>
  <si>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</si>
  <si>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</si>
  <si>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</si>
  <si>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</si>
  <si>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</si>
  <si>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</si>
  <si>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</si>
  <si>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</si>
  <si>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</si>
  <si>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</si>
  <si>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</si>
  <si>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</si>
  <si>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</si>
  <si>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</si>
  <si>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</si>
  <si>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</si>
  <si>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</si>
  <si>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</si>
  <si>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</si>
  <si>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</si>
  <si>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</si>
  <si>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</si>
  <si>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</si>
  <si>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</si>
  <si>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</si>
  <si>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</si>
  <si>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</si>
  <si>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</si>
  <si>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</si>
  <si>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</si>
  <si>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</si>
  <si>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</si>
  <si>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</si>
  <si>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</si>
  <si>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</si>
  <si>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</si>
  <si>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</si>
  <si>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</si>
  <si>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</si>
  <si>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</si>
  <si>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</si>
  <si>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</si>
  <si>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</si>
  <si>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</si>
  <si>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</si>
  <si>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</si>
  <si>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</si>
  <si>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</si>
  <si>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</si>
  <si>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</si>
  <si>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</si>
  <si>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</si>
  <si>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</si>
  <si>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</si>
  <si>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</si>
  <si>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</si>
  <si>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</si>
  <si>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</si>
  <si>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</si>
  <si>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</si>
  <si>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</si>
  <si>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</si>
  <si>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</si>
  <si>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</si>
  <si>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</si>
  <si>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</si>
  <si>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</si>
  <si>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</si>
  <si>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</si>
  <si>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</si>
  <si>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</si>
  <si>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</si>
  <si>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</si>
  <si>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</si>
  <si>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</si>
  <si>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</si>
  <si>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</si>
  <si>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</si>
  <si>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</si>
  <si>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</si>
  <si>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</si>
  <si>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</si>
  <si>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</si>
  <si>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</si>
  <si>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</si>
  <si>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</si>
  <si>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</si>
  <si>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</si>
  <si>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</si>
  <si>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</si>
  <si>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</si>
  <si>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</si>
  <si>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</si>
  <si>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</si>
  <si>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</si>
  <si>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</si>
  <si>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</si>
  <si>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</si>
  <si>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</si>
  <si>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</si>
  <si>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</si>
  <si>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</si>
  <si>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</si>
  <si>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</si>
  <si>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</si>
  <si>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</si>
  <si>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</si>
  <si>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</si>
  <si>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</si>
  <si>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</si>
  <si>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</si>
  <si>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</si>
  <si>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</si>
  <si>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</si>
  <si>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</si>
  <si>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</si>
  <si>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</si>
  <si>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</si>
  <si>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</si>
  <si>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</si>
  <si>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</si>
  <si>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</si>
  <si>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</si>
  <si>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</si>
  <si>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</si>
  <si>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</si>
  <si>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</si>
  <si>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</si>
  <si>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</si>
  <si>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</si>
  <si>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</si>
  <si>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</si>
  <si>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</si>
  <si>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</si>
  <si>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</si>
  <si>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</si>
  <si>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</si>
  <si>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</si>
  <si>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</si>
  <si>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</si>
  <si>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</si>
  <si>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</si>
  <si>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</si>
  <si>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</si>
  <si>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</si>
  <si>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</si>
  <si>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</si>
  <si>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</si>
  <si>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</si>
  <si>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</si>
  <si>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</si>
  <si>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</si>
  <si>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</si>
  <si>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</si>
  <si>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</si>
  <si>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</si>
  <si>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</si>
  <si>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</si>
  <si>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</si>
  <si>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</si>
  <si>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</si>
  <si>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</si>
  <si>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</si>
  <si>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</si>
  <si>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</si>
  <si>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</si>
  <si>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</si>
  <si>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</si>
  <si>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</si>
  <si>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</si>
  <si>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</si>
  <si>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</si>
  <si>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</si>
  <si>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</si>
  <si>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</si>
  <si>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</si>
  <si>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</si>
  <si>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</si>
  <si>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</si>
  <si>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</si>
  <si>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</si>
  <si>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</si>
  <si>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</si>
  <si>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</si>
  <si>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</si>
  <si>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</si>
  <si>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</si>
  <si>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</si>
  <si>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</si>
  <si>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</si>
  <si>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</si>
  <si>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</si>
  <si>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</si>
  <si>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</si>
  <si>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</si>
  <si>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</si>
  <si>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</si>
  <si>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</si>
  <si>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</si>
  <si>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</si>
  <si>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</si>
  <si>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</si>
  <si>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</si>
  <si>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</si>
  <si>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</si>
  <si>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</si>
  <si>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</si>
  <si>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</si>
  <si>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</si>
  <si>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</si>
  <si>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</si>
  <si>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</si>
  <si>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</si>
  <si>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</si>
  <si>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</si>
  <si>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</si>
  <si>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</si>
  <si>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</si>
  <si>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</si>
  <si>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</si>
  <si>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</si>
  <si>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</si>
  <si>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</si>
  <si>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</si>
  <si>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</si>
  <si>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</si>
  <si>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</si>
  <si>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</si>
  <si>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</si>
  <si>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</si>
  <si>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</si>
  <si>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</si>
  <si>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</si>
  <si>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</si>
  <si>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</si>
  <si>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</si>
  <si>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</si>
  <si>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</si>
  <si>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</si>
  <si>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</si>
  <si>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</si>
  <si>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</si>
  <si>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</si>
  <si>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</si>
  <si>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</si>
  <si>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</si>
  <si>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</si>
  <si>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</si>
  <si>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</si>
  <si>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</si>
  <si>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</si>
  <si>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</si>
  <si>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</si>
  <si>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</si>
  <si>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</si>
  <si>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</si>
  <si>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</si>
  <si>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</si>
  <si>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</si>
  <si>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</si>
  <si>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</si>
  <si>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</si>
  <si>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</si>
  <si>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</si>
  <si>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</si>
  <si>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</si>
  <si>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</si>
  <si>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</si>
  <si>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</si>
  <si>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</si>
  <si>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</si>
  <si>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</si>
  <si>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</si>
  <si>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</si>
  <si>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</si>
  <si>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</si>
  <si>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</si>
  <si>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</si>
  <si>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</si>
  <si>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</si>
  <si>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</si>
  <si>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</si>
  <si>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</si>
  <si>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</si>
  <si>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</si>
  <si>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</si>
  <si>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</si>
  <si>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</si>
  <si>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</si>
  <si>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</si>
  <si>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</si>
  <si>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</si>
  <si>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</si>
  <si>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</si>
  <si>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</si>
  <si>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</si>
  <si>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</si>
  <si>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</si>
  <si>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</si>
  <si>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</si>
  <si>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</si>
  <si>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</si>
  <si>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</si>
  <si>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</si>
  <si>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</si>
  <si>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</si>
  <si>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</si>
  <si>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</si>
  <si>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</si>
  <si>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</si>
  <si>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</si>
  <si>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</si>
  <si>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</si>
  <si>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</si>
  <si>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</si>
  <si>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</si>
  <si>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</si>
  <si>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</si>
  <si>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</si>
  <si>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</si>
  <si>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</si>
  <si>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</si>
  <si>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</si>
  <si>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</si>
  <si>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</si>
  <si>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</si>
  <si>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</si>
  <si>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</si>
  <si>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</si>
  <si>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</si>
  <si>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</si>
  <si>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</si>
  <si>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</si>
  <si>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</si>
  <si>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</si>
  <si>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</si>
  <si>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</si>
  <si>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</si>
  <si>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</si>
  <si>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</si>
  <si>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</si>
  <si>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</si>
  <si>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</si>
  <si>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</si>
  <si>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</si>
  <si>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</si>
  <si>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</si>
  <si>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</si>
  <si>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</si>
  <si>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</si>
  <si>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</si>
  <si>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</si>
  <si>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</si>
  <si>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</si>
  <si>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</si>
  <si>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</si>
  <si>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</si>
  <si>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</si>
  <si>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</si>
  <si>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</si>
  <si>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</si>
  <si>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</si>
  <si>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</si>
  <si>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</si>
  <si>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</si>
  <si>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</si>
  <si>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</si>
  <si>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</si>
  <si>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</si>
  <si>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</si>
  <si>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</si>
  <si>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</si>
  <si>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</si>
  <si>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</si>
  <si>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</si>
  <si>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</si>
  <si>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</si>
  <si>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</si>
  <si>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</si>
  <si>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</si>
  <si>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</si>
  <si>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</si>
  <si>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</si>
  <si>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</si>
  <si>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</si>
  <si>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</si>
  <si>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</si>
  <si>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</si>
  <si>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</si>
  <si>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</si>
  <si>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</si>
  <si>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</si>
  <si>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</si>
  <si>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</si>
  <si>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</si>
  <si>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</si>
  <si>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</si>
  <si>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</si>
  <si>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</si>
  <si>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</si>
  <si>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</si>
  <si>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</si>
  <si>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</si>
  <si>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</si>
  <si>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</si>
  <si>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</si>
  <si>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</si>
  <si>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</si>
  <si>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</si>
  <si>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</si>
  <si>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</si>
  <si>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</si>
  <si>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</si>
  <si>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</si>
  <si>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</si>
  <si>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</si>
  <si>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</si>
  <si>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</si>
  <si>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</si>
  <si>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</si>
  <si>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</si>
  <si>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</si>
  <si>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</si>
  <si>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</si>
  <si>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</si>
  <si>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</si>
  <si>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</si>
  <si>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</si>
  <si>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</si>
  <si>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</si>
  <si>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</si>
  <si>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</si>
  <si>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</si>
  <si>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</si>
  <si>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</si>
  <si>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</si>
  <si>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</si>
  <si>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</si>
  <si>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</si>
  <si>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</si>
  <si>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</si>
  <si>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</si>
  <si>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</si>
  <si>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</si>
  <si>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</si>
  <si>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</si>
  <si>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</si>
  <si>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</si>
  <si>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</si>
  <si>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</si>
  <si>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</si>
  <si>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</si>
  <si>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</si>
  <si>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</si>
  <si>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</si>
  <si>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</si>
  <si>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</si>
  <si>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</si>
  <si>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</si>
  <si>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</si>
  <si>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</si>
  <si>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</si>
  <si>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</si>
  <si>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</si>
  <si>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</si>
  <si>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</si>
  <si>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</si>
  <si>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</si>
  <si>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</si>
  <si>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</si>
  <si>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</si>
  <si>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</si>
  <si>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</si>
  <si>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</si>
  <si>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</si>
  <si>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</si>
  <si>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</si>
  <si>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</si>
  <si>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</si>
  <si>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</si>
  <si>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</si>
  <si>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</si>
  <si>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</si>
  <si>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</si>
  <si>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</si>
  <si>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</si>
  <si>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</si>
  <si>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</si>
  <si>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</si>
  <si>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</si>
  <si>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</si>
  <si>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</si>
  <si>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</si>
  <si>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</si>
  <si>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</si>
  <si>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</si>
  <si>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</si>
  <si>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</si>
  <si>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</si>
  <si>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</si>
  <si>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</si>
  <si>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</si>
  <si>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</si>
  <si>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</si>
  <si>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</si>
  <si>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</si>
  <si>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</si>
  <si>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</si>
  <si>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</si>
  <si>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</si>
  <si>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</si>
  <si>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</si>
  <si>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</si>
  <si>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</si>
  <si>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</si>
  <si>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</si>
  <si>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</si>
  <si>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</si>
  <si>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</si>
  <si>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</si>
  <si>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</si>
  <si>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</si>
  <si>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</si>
  <si>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</si>
  <si>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</si>
  <si>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</si>
  <si>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</si>
  <si>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</si>
  <si>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</si>
  <si>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</si>
  <si>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</si>
  <si>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</si>
  <si>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</si>
  <si>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</si>
  <si>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</si>
  <si>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</si>
  <si>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</si>
  <si>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</si>
  <si>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</si>
  <si>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</si>
  <si>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</si>
  <si>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</si>
  <si>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</si>
  <si>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</si>
  <si>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</si>
  <si>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</si>
  <si>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</si>
  <si>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</si>
  <si>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</si>
  <si>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</si>
  <si>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</si>
  <si>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</si>
  <si>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</si>
  <si>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</si>
  <si>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</si>
  <si>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</si>
  <si>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</si>
  <si>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</si>
  <si>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</si>
  <si>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</si>
  <si>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</si>
  <si>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</si>
  <si>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</si>
  <si>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</si>
  <si>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</si>
  <si>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</si>
  <si>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</si>
  <si>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</si>
  <si>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</si>
  <si>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</si>
  <si>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</si>
  <si>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</si>
  <si>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</si>
  <si>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</si>
  <si>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</si>
  <si>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</si>
  <si>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</si>
  <si>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</si>
  <si>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</si>
  <si>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</si>
  <si>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</si>
  <si>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</si>
  <si>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</si>
  <si>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</si>
  <si>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</si>
  <si>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</si>
  <si>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</si>
  <si>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</si>
  <si>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</si>
  <si>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</si>
  <si>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</si>
  <si>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</si>
  <si>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</si>
  <si>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</si>
  <si>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</si>
  <si>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</si>
  <si>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</si>
  <si>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</si>
  <si>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</si>
  <si>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</si>
  <si>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</si>
  <si>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</si>
  <si>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</si>
  <si>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</si>
  <si>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</si>
  <si>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</si>
  <si>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</si>
  <si>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</si>
  <si>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</si>
  <si>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</si>
  <si>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</si>
  <si>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</si>
  <si>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</si>
  <si>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</si>
  <si>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</si>
  <si>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</si>
  <si>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</si>
  <si>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</si>
  <si>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</si>
  <si>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</si>
  <si>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</si>
  <si>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</si>
  <si>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</si>
  <si>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</si>
  <si>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</si>
  <si>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</si>
  <si>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</si>
  <si>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</si>
  <si>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</si>
  <si>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</si>
  <si>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</si>
  <si>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</si>
  <si>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</si>
  <si>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</si>
  <si>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</si>
  <si>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</si>
  <si>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</si>
  <si>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</si>
  <si>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</si>
  <si>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</si>
  <si>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</si>
  <si>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</si>
  <si>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</si>
  <si>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</si>
  <si>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</si>
  <si>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</si>
  <si>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</si>
  <si>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</si>
  <si>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</si>
  <si>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</si>
  <si>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</si>
  <si>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</si>
  <si>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</si>
  <si>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</si>
  <si>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</si>
  <si>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</si>
  <si>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</si>
  <si>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</si>
  <si>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</si>
  <si>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</si>
  <si>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</si>
  <si>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</si>
  <si>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</si>
  <si>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</si>
  <si>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</si>
  <si>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</si>
  <si>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</si>
  <si>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</si>
  <si>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</si>
  <si>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</si>
  <si>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</si>
  <si>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</si>
  <si>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</si>
  <si>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</si>
  <si>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</si>
  <si>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</si>
  <si>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</si>
  <si>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</si>
  <si>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</si>
  <si>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</si>
  <si>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</si>
  <si>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</si>
  <si>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</si>
  <si>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</si>
  <si>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</si>
  <si>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</si>
  <si>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</si>
  <si>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</si>
  <si>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</si>
  <si>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</si>
  <si>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</si>
  <si>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</si>
  <si>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</si>
  <si>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</si>
  <si>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</si>
  <si>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</si>
  <si>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</si>
  <si>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</si>
  <si>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</si>
  <si>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</si>
  <si>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</si>
  <si>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</si>
  <si>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</si>
  <si>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</si>
  <si>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</si>
  <si>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</si>
  <si>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</si>
  <si>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</si>
  <si>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</si>
  <si>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</si>
  <si>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</si>
  <si>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</si>
  <si>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</si>
  <si>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</si>
  <si>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</si>
  <si>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</si>
  <si>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</si>
  <si>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</si>
  <si>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</si>
  <si>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</si>
  <si>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</si>
  <si>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</si>
  <si>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</si>
  <si>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</si>
  <si>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</si>
  <si>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</si>
  <si>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</si>
  <si>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</si>
  <si>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</si>
  <si>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</si>
  <si>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</si>
  <si>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</si>
  <si>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</si>
  <si>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</si>
  <si>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</si>
  <si>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</si>
  <si>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</si>
  <si>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</si>
  <si>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</si>
  <si>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</si>
  <si>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</si>
  <si>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</si>
  <si>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</si>
  <si>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</si>
  <si>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</si>
  <si>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</si>
  <si>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</si>
  <si>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</si>
  <si>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</si>
  <si>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</si>
  <si>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</si>
  <si>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</si>
  <si>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</si>
  <si>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</si>
  <si>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</si>
  <si>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</si>
  <si>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</si>
  <si>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</si>
  <si>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</si>
  <si>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</si>
  <si>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</si>
  <si>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</si>
  <si>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</si>
  <si>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</si>
  <si>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</si>
  <si>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</si>
  <si>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</si>
  <si>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</si>
  <si>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</si>
  <si>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</si>
  <si>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</si>
  <si>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</si>
  <si>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</si>
  <si>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</si>
  <si>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</si>
  <si>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</si>
  <si>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</si>
  <si>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</si>
  <si>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</si>
  <si>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</si>
  <si>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</si>
  <si>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</si>
  <si>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</si>
  <si>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</si>
  <si>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</si>
  <si>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</si>
  <si>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</si>
  <si>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</si>
  <si>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</si>
  <si>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</si>
  <si>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</si>
  <si>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</si>
  <si>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</si>
  <si>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</si>
  <si>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</si>
  <si>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</si>
  <si>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</si>
  <si>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</si>
  <si>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</si>
  <si>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</si>
  <si>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</si>
  <si>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</si>
  <si>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</si>
  <si>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</si>
  <si>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</si>
  <si>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</si>
  <si>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</si>
  <si>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</si>
  <si>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</si>
  <si>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</si>
  <si>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</si>
  <si>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</si>
  <si>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</si>
  <si>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</si>
  <si>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</si>
  <si>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</si>
  <si>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</si>
  <si>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</si>
  <si>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</si>
  <si>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</si>
  <si>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</si>
  <si>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</si>
  <si>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</si>
  <si>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</si>
  <si>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</si>
  <si>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</si>
  <si>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</si>
  <si>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</si>
  <si>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</si>
  <si>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</si>
  <si>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</si>
  <si>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</si>
  <si>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</si>
  <si>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</si>
  <si>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</si>
  <si>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</si>
  <si>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</si>
  <si>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</si>
  <si>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</si>
  <si>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</si>
  <si>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</si>
  <si>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</si>
  <si>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</si>
  <si>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</si>
  <si>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</si>
  <si>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</si>
  <si>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</si>
  <si>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</si>
  <si>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</si>
  <si>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</si>
  <si>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</si>
  <si>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</si>
  <si>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</si>
  <si>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</si>
  <si>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</si>
  <si>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</si>
  <si>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</si>
  <si>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</si>
  <si>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</si>
  <si>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</si>
  <si>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</si>
  <si>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</si>
  <si>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</si>
  <si>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</si>
  <si>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</si>
  <si>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</si>
  <si>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</si>
  <si>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</si>
  <si>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</si>
  <si>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</si>
  <si>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</si>
  <si>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</si>
  <si>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</si>
  <si>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</si>
  <si>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</si>
  <si>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</si>
  <si>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</si>
  <si>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</si>
  <si>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</si>
  <si>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</si>
  <si>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</si>
  <si>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</si>
  <si>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</si>
  <si>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</si>
  <si>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</si>
  <si>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</si>
  <si>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</si>
  <si>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</si>
  <si>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</si>
  <si>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</si>
  <si>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</si>
  <si>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</si>
  <si>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</si>
  <si>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</si>
  <si>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</si>
  <si>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</si>
  <si>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</si>
  <si>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</si>
  <si>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</si>
  <si>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</si>
  <si>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</si>
  <si>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</si>
  <si>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</si>
  <si>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</si>
  <si>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</si>
  <si>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</si>
  <si>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</si>
  <si>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</si>
  <si>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</si>
  <si>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</si>
  <si>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</si>
  <si>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</si>
  <si>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</si>
  <si>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</si>
  <si>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</si>
  <si>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</si>
  <si>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</si>
  <si>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</si>
  <si>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</si>
  <si>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</si>
  <si>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</si>
  <si>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</si>
  <si>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</si>
  <si>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</si>
  <si>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</si>
  <si>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</si>
  <si>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</si>
  <si>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</si>
  <si>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</si>
  <si>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</si>
  <si>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</si>
  <si>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</si>
  <si>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</si>
  <si>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</si>
  <si>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</si>
  <si>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</si>
  <si>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</si>
  <si>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</si>
  <si>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</si>
  <si>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</si>
  <si>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</si>
  <si>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</si>
  <si>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</si>
  <si>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</si>
  <si>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</si>
  <si>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</si>
  <si>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</si>
  <si>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</si>
  <si>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</si>
  <si>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</si>
  <si>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</si>
  <si>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</si>
  <si>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</si>
  <si>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</si>
  <si>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</si>
  <si>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</si>
  <si>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</si>
  <si>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</si>
  <si>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</si>
  <si>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</si>
  <si>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</si>
  <si>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</si>
  <si>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</si>
  <si>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</si>
  <si>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</si>
  <si>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</si>
  <si>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</si>
  <si>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</si>
  <si>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</si>
  <si>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</si>
  <si>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</si>
  <si>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</si>
  <si>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</si>
  <si>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</si>
  <si>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</si>
  <si>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</si>
  <si>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</si>
  <si>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</si>
  <si>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</si>
  <si>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</si>
  <si>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</si>
  <si>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</si>
  <si>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</si>
  <si>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</si>
  <si>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</si>
  <si>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</si>
  <si>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</si>
  <si>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</si>
  <si>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</si>
  <si>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</si>
  <si>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</si>
  <si>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</si>
  <si>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</si>
  <si>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</si>
  <si>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</si>
  <si>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</si>
  <si>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</si>
  <si>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</si>
  <si>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</si>
  <si>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</si>
  <si>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</si>
  <si>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</si>
  <si>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</si>
  <si>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</si>
  <si>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</si>
  <si>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</si>
  <si>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</si>
  <si>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</si>
  <si>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</si>
  <si>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</si>
  <si>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</si>
  <si>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</si>
  <si>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</si>
  <si>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</si>
  <si>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</si>
  <si>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</si>
  <si>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</si>
  <si>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</si>
  <si>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</si>
  <si>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</si>
  <si>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</si>
  <si>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</si>
  <si>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</si>
  <si>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</si>
  <si>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</si>
  <si>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</si>
  <si>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</si>
  <si>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</si>
  <si>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</si>
  <si>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</si>
  <si>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</si>
  <si>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</si>
  <si>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</si>
  <si>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</si>
  <si>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</si>
  <si>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</si>
  <si>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</si>
  <si>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</si>
  <si>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09;00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</si>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</sst>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64" activePane="bottomRight" state="frozen"/>
      <selection pane="bottomRight" activeCell="B173" sqref="B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ALTO ARAGUAIA - RONDONOPOLIS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>
        <f>IF(BS_CONTROLE[[#This Row],[SUB]]=0, "-", BS_CONTROLE[[#This Row],[SUB]])</f>
        <v>98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#DIV/0!</v>
      </c>
      <c r="BR173" s="18" t="e">
        <f t="shared" si="24"/>
        <v>#DIV/0!</v>
      </c>
      <c r="BS173" s="18" t="e">
        <f t="shared" si="25"/>
        <v>#DIV/0!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1425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>MARCOS (TF-520)46034</v>
      </c>
      <c r="B203" s="170">
        <v>46034</v>
      </c>
      <c r="C203" s="8">
        <v>2</v>
      </c>
      <c r="D203" s="51" t="s">
        <v>326</v>
      </c>
      <c r="E203" s="319">
        <v>181</v>
      </c>
      <c r="F203" s="171" t="s">
        <v>194</v>
      </c>
      <c r="G203" s="9" t="s">
        <v>195</v>
      </c>
      <c r="H203" s="172" t="s">
        <v>606</v>
      </c>
      <c r="I203" s="172" t="s">
        <v>11</v>
      </c>
      <c r="J203" s="216">
        <v>74</v>
      </c>
      <c r="K203" s="216">
        <v>227.6</v>
      </c>
      <c r="L203" s="83" t="s">
        <v>11</v>
      </c>
      <c r="M203" s="203" t="s">
        <v>605</v>
      </c>
      <c r="N203" s="203" t="s">
        <v>606</v>
      </c>
      <c r="O203" s="172" t="s">
        <v>1425</v>
      </c>
      <c r="P203" s="172">
        <v>8.3333333333333329E-2</v>
      </c>
      <c r="Q203" s="83">
        <v>2</v>
      </c>
      <c r="R203" s="10" t="s">
        <v>14</v>
      </c>
      <c r="S203" s="288" t="s">
        <v>367</v>
      </c>
      <c r="T203" s="288" t="s">
        <v>538</v>
      </c>
      <c r="U203" s="80" t="s">
        <v>537</v>
      </c>
      <c r="V203" s="197" t="s">
        <v>1278</v>
      </c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PDM - SOLDA</v>
      </c>
      <c r="AJ203" s="9" t="str">
        <f>IF(D203="","*",VLOOKUP(AI203,BS_ATIVIDADE[#Data],3,FALSE))</f>
        <v>SOLDA</v>
      </c>
      <c r="AK203" s="283" t="str">
        <f>IF(BS_CONTROLE[[#This Row],[Local - Partida]]=0, "-", BS_CONTROLE[[#This Row],[Local - Partida]])</f>
        <v>TVI1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TVI</v>
      </c>
      <c r="AN203" s="283" t="str">
        <f>IF(BS_CONTROLE[[#This Row],[SB]]=0, "-", BS_CONTROLE[[#This Row],[SB]])</f>
        <v>TVI1</v>
      </c>
      <c r="AO203" s="284">
        <f>IF(BS_CONTROLE[[#This Row],[SUB]]=0, "-", BS_CONTROLE[[#This Row],[SUB]])</f>
        <v>74</v>
      </c>
      <c r="AP203" s="285">
        <f>IF(BS_CONTROLE[[#This Row],[KM - Inicio]]=0, "-", BS_CONTROLE[[#This Row],[KM - Inicio]])</f>
        <v>227.6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Nº DE SOLDA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BASE_MAPA!$E$2:$E$359, BASE_MAPA!$J$2:$J$359), "ERRO")</f>
        <v>MARCO INICIAL - ALTO ARAGUAIA</v>
      </c>
      <c r="BF203" s="286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1426</v>
      </c>
      <c r="W1" s="387"/>
      <c r="X1" s="387"/>
      <c r="Y1" s="103"/>
    </row>
    <row r="2" spans="1:25" s="100" customFormat="1" ht="11.25" customHeight="1">
      <c r="A2" s="104" t="s">
        <v>1427</v>
      </c>
      <c r="B2" s="104" t="s">
        <v>1428</v>
      </c>
      <c r="C2" s="104" t="s">
        <v>7</v>
      </c>
      <c r="D2" s="105" t="s">
        <v>1171</v>
      </c>
      <c r="E2" s="105" t="s">
        <v>1172</v>
      </c>
      <c r="F2" s="105" t="s">
        <v>1429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1430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-</v>
      </c>
      <c r="L171" s="333" t="str">
        <f>IF(FN_MC!N173="","*",FN_MC!N173)</f>
        <v>-</v>
      </c>
      <c r="M171" s="110">
        <f>IF(FN_MC!J173="","*",FN_MC!J173)</f>
        <v>98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FERRONORTE</v>
      </c>
      <c r="E205" s="109" t="str">
        <f>IF(FN_MC!T203="","*",FN_MC!T203)</f>
        <v>TMI-TCS</v>
      </c>
      <c r="F205" s="109">
        <f>IF(FN_MC!B203="","*",FN_MC!B203)</f>
        <v>46034</v>
      </c>
      <c r="G205" s="109" t="str">
        <f>IF(FN_MC!D203="","*",FN_MC!D203)</f>
        <v>MARCOS (TF-520)</v>
      </c>
      <c r="H205" s="109" t="str">
        <f>IF(FN_MC!F203="","*",FN_MC!F203)</f>
        <v>PDM - SOLDA</v>
      </c>
      <c r="I205" s="109" t="str">
        <f>IF(FN_MC!H203="","*",FN_MC!H203)</f>
        <v>TVI1</v>
      </c>
      <c r="J205" s="109" t="str">
        <f>IF(FN_MC!I203="","*",FN_MC!I203)</f>
        <v>-</v>
      </c>
      <c r="K205" s="109" t="str">
        <f>IF(FN_MC!M203="","*",FN_MC!M203)</f>
        <v>TVI</v>
      </c>
      <c r="L205" s="333" t="str">
        <f>IF(FN_MC!N203="","*",FN_MC!N203)</f>
        <v>TVI1</v>
      </c>
      <c r="M205" s="110">
        <f>IF(FN_MC!J203="","*",FN_MC!J203)</f>
        <v>74</v>
      </c>
      <c r="N205" s="295">
        <f>IF(FN_MC!K203="","*",FN_MC!K203)</f>
        <v>227.6</v>
      </c>
      <c r="O205" s="295" t="str">
        <f>IF(FN_MC!L203="","*",FN_MC!L203)</f>
        <v>-</v>
      </c>
      <c r="P205" s="110"/>
      <c r="Q205" s="127" t="str">
        <f>IF(FN_MC!O203="","*",FN_MC!O203)</f>
        <v>09;00</v>
      </c>
      <c r="R205" s="127">
        <f>IF(FN_MC!P203="","*",FN_MC!P203)</f>
        <v>8.3333333333333329E-2</v>
      </c>
      <c r="S205" s="109" t="str">
        <f>IF(FN_MC!Q203="","*",CONCATENATE(FN_MC!Q203," ",FN_MC!R203))</f>
        <v>2 Nº DE SOLDA</v>
      </c>
      <c r="T205" s="109" t="str">
        <f>IF(FN_MC!V203="","*",FN_MC!V203)</f>
        <v>Herbert</v>
      </c>
      <c r="U205" s="109" t="str">
        <f>IF(FN_MC!W203="","*",FN_MC!W203)</f>
        <v>*</v>
      </c>
      <c r="V205" s="111">
        <f ca="1">_xlfn.XLOOKUP(G205&amp;$V$2,BS_CONTROLE[CHAVE],BS_CONTROLE[Quantidade_11],"-")</f>
        <v>2</v>
      </c>
      <c r="W205" s="111">
        <f ca="1">_xlfn.XLOOKUP(G205&amp;$W$2,BS_CONTROLE[CHAVE],BS_CONTROLE[Quantidade_11],"-")</f>
        <v>2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1431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1433</v>
      </c>
      <c r="E3" s="321" t="s">
        <v>1434</v>
      </c>
      <c r="F3" s="321" t="s">
        <v>1435</v>
      </c>
      <c r="G3" s="321" t="s">
        <v>1436</v>
      </c>
      <c r="H3" s="321" t="s">
        <v>1437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1438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1439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1440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1441</v>
      </c>
      <c r="C4" s="326" t="s">
        <v>1442</v>
      </c>
      <c r="D4" s="326" t="s">
        <v>1443</v>
      </c>
      <c r="E4" s="326" t="s">
        <v>1444</v>
      </c>
      <c r="F4" s="326" t="s">
        <v>360</v>
      </c>
      <c r="G4" s="326" t="s">
        <v>1445</v>
      </c>
      <c r="H4" s="191"/>
    </row>
    <row r="5" spans="1:8" ht="43.5">
      <c r="A5" s="191"/>
      <c r="B5" s="327" t="s">
        <v>1446</v>
      </c>
      <c r="C5" s="327">
        <v>309525</v>
      </c>
      <c r="D5" s="327" t="s">
        <v>1447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1448</v>
      </c>
      <c r="C6" s="327">
        <v>256875</v>
      </c>
      <c r="D6" s="327" t="s">
        <v>1449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1450</v>
      </c>
      <c r="C7" s="327">
        <v>257278</v>
      </c>
      <c r="D7" s="327" t="s">
        <v>1451</v>
      </c>
      <c r="E7" s="327" t="s">
        <v>238</v>
      </c>
      <c r="F7" s="327" t="s">
        <v>1452</v>
      </c>
      <c r="G7" s="328">
        <v>46235</v>
      </c>
      <c r="H7" s="191"/>
    </row>
    <row r="8" spans="1:8" ht="43.5">
      <c r="A8" s="191"/>
      <c r="B8" s="327" t="s">
        <v>1453</v>
      </c>
      <c r="C8" s="327">
        <v>261794</v>
      </c>
      <c r="D8" s="327" t="s">
        <v>1454</v>
      </c>
      <c r="E8" s="327" t="s">
        <v>238</v>
      </c>
      <c r="F8" s="327" t="s">
        <v>1452</v>
      </c>
      <c r="G8" s="328">
        <v>46082</v>
      </c>
      <c r="H8" s="191"/>
    </row>
    <row r="9" spans="1:8" ht="43.5">
      <c r="A9" s="191"/>
      <c r="B9" s="327" t="s">
        <v>1455</v>
      </c>
      <c r="C9" s="327">
        <v>257033</v>
      </c>
      <c r="D9" s="327" t="s">
        <v>1456</v>
      </c>
      <c r="E9" s="327" t="s">
        <v>238</v>
      </c>
      <c r="F9" s="327" t="s">
        <v>547</v>
      </c>
      <c r="G9" s="327" t="s">
        <v>1457</v>
      </c>
      <c r="H9" s="191"/>
    </row>
    <row r="10" spans="1:8" ht="43.5">
      <c r="A10" s="191"/>
      <c r="B10" s="327" t="s">
        <v>1458</v>
      </c>
      <c r="C10" s="327">
        <v>396578</v>
      </c>
      <c r="D10" s="327" t="s">
        <v>1459</v>
      </c>
      <c r="E10" s="327" t="s">
        <v>238</v>
      </c>
      <c r="F10" s="327" t="s">
        <v>547</v>
      </c>
      <c r="G10" s="327" t="s">
        <v>1457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1460</v>
      </c>
      <c r="C2" s="95" t="s">
        <v>1156</v>
      </c>
      <c r="D2" s="95" t="s">
        <v>1158</v>
      </c>
      <c r="E2" s="95" t="s">
        <v>1461</v>
      </c>
      <c r="F2" s="95" t="s">
        <v>1462</v>
      </c>
      <c r="G2" s="95" t="s">
        <v>1463</v>
      </c>
      <c r="H2" s="95" t="s">
        <v>1464</v>
      </c>
      <c r="I2" s="95" t="s">
        <v>1465</v>
      </c>
      <c r="J2" s="95" t="s">
        <v>1466</v>
      </c>
      <c r="K2" s="130" t="s">
        <v>1467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-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>
        <f>IF(FN_MC!B203="","*",FN_MC!B203)</f>
        <v>46034</v>
      </c>
      <c r="D206" s="120" t="str">
        <f>IF(FN_MC!D203="","*",FN_MC!D203)</f>
        <v>MARCOS (TF-520)</v>
      </c>
      <c r="E206" s="120" t="str">
        <f>IF(FN_MC!H203="","*",FN_MC!H203)</f>
        <v>TVI1</v>
      </c>
      <c r="F206" s="136" t="str">
        <f>IF(FN_MC!M203="","*",FN_MC!M203)</f>
        <v>TVI</v>
      </c>
      <c r="G206" s="120" t="str">
        <f>IF(FN_MC!I203="","*",FN_MC!I203)</f>
        <v>-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1468</v>
      </c>
      <c r="D5" s="392"/>
      <c r="E5" s="392"/>
      <c r="F5" s="392"/>
      <c r="G5" s="392"/>
      <c r="H5" s="392"/>
      <c r="I5" s="392"/>
      <c r="J5" s="393"/>
      <c r="K5" s="394" t="s">
        <v>1469</v>
      </c>
      <c r="L5" s="395"/>
      <c r="M5" s="395"/>
      <c r="N5" s="395"/>
      <c r="O5" s="396" t="s">
        <v>1470</v>
      </c>
      <c r="P5" s="397"/>
      <c r="Q5" s="398"/>
    </row>
    <row r="6" spans="1:17" s="93" customFormat="1" ht="15.75" customHeight="1">
      <c r="A6" s="87" t="s">
        <v>1429</v>
      </c>
      <c r="B6" s="94" t="s">
        <v>1428</v>
      </c>
      <c r="C6" s="95" t="s">
        <v>1171</v>
      </c>
      <c r="D6" s="96" t="s">
        <v>1172</v>
      </c>
      <c r="E6" s="95" t="s">
        <v>1471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1472</v>
      </c>
      <c r="M6" s="138" t="s">
        <v>30</v>
      </c>
      <c r="N6" s="139" t="s">
        <v>1166</v>
      </c>
      <c r="O6" s="245" t="s">
        <v>1209</v>
      </c>
      <c r="P6" s="156"/>
      <c r="Q6" s="192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TSF1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>
        <f>IF(FN_MC!B203="","*",FN_MC!B203)</f>
        <v>46034</v>
      </c>
      <c r="B209" s="98" t="str">
        <f>IF(FN_MC!X203="","*",FN_MC!X203)</f>
        <v>*</v>
      </c>
      <c r="C209" s="99" t="str">
        <f>IF(FN_MC!S203="","*",FN_MC!S203)</f>
        <v>FERRONORTE</v>
      </c>
      <c r="D209" s="99" t="str">
        <f>IF(FN_MC!T203="","*",FN_MC!T203)</f>
        <v>TMI-TCS</v>
      </c>
      <c r="E209" s="99" t="str">
        <f>IF(FN_MC!D203="","*",FN_MC!D203)</f>
        <v>MARCOS (TF-520)</v>
      </c>
      <c r="F209" s="99" t="str">
        <f>IF(FN_MC!H203="","*",FN_MC!H203)</f>
        <v>TVI1</v>
      </c>
      <c r="G209" s="99" t="str">
        <f>IF(FN_MC!M203="","*",FN_MC!M203)</f>
        <v>TVI</v>
      </c>
      <c r="H209" s="153">
        <f>IF(FN_MC!K203="","*",FN_MC!K203)</f>
        <v>227.6</v>
      </c>
      <c r="I209" s="131" t="str">
        <f>IF(FN_MC!O203="","*",FN_MC!O203)</f>
        <v>09;00</v>
      </c>
      <c r="J209" s="131">
        <f>IF(FN_MC!P203="","*",FN_MC!P203)</f>
        <v>8.3333333333333329E-2</v>
      </c>
      <c r="K209" s="140" t="str">
        <f>IF(FN_MC!AK203="","*",FN_MC!AK203)</f>
        <v>TVI1</v>
      </c>
      <c r="L209" s="140" t="str">
        <f>IF(FN_MC!AM203="","*",FN_MC!AM203)</f>
        <v>TVI</v>
      </c>
      <c r="M209" s="140">
        <f>IF(FN_MC!AP203="","*",FN_MC!AP203)</f>
        <v>227.6</v>
      </c>
      <c r="N209" s="140" t="str">
        <f>IF(FN_MC!AM203="","*",FN_MC!AM203)</f>
        <v>TVI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2026-01-09T16:39:17Z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