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57" documentId="8_{B6337239-1A00-434D-AAD0-422EA1FEB5AE}" xr6:coauthVersionLast="47" xr6:coauthVersionMax="47" xr10:uidLastSave="{11229B19-88C9-4963-B516-00F3A940968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07" i="1" l="1"/>
  <c r="H134" i="1" a="1"/>
  <c r="H134" i="1" s="1"/>
  <c r="H132" i="1" a="1"/>
  <c r="H132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2" i="12" s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10" i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<sst xmlns="http://schemas.openxmlformats.org/spreadsheetml/2006/main" count="5186" uniqueCount="1413">
  <si>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</si>
  <si>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</si>
  <si>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</si>
  <si>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</si>
  <si>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</si>
  <si>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</si>
  <si>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</si>
  <si>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</si>
  <si>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</si>
  <si>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</si>
  <si>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</si>
  <si>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</si>
  <si>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</si>
  <si>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</si>
  <si>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</si>
  <si>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</si>
  <si>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</si>
  <si>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</si>
  <si>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</si>
  <si>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</si>
  <si>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</si>
  <si>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</si>
  <si>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</si>
  <si>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</si>
  <si>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</si>
  <si>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</si>
  <si>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</si>
  <si>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</si>
  <si>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</si>
  <si>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</si>
  <si>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</si>
  <si>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</si>
  <si>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</si>
  <si>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</si>
  <si>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</si>
  <si>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</si>
  <si>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</si>
  <si>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</si>
  <si>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</si>
  <si>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</si>
  <si>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</si>
  <si>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</si>
  <si>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</si>
  <si>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</si>
  <si>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</si>
  <si>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</si>
  <si>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</si>
  <si>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</si>
  <si>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</si>
  <si>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</si>
  <si>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</si>
  <si>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</si>
  <si>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</si>
  <si>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</si>
  <si>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</si>
  <si>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</si>
  <si>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</si>
  <si>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</si>
  <si>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</si>
  <si>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</si>
  <si>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</si>
  <si>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</si>
  <si>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</si>
  <si>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</si>
  <si>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</si>
  <si>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</si>
  <si>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</si>
  <si>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</si>
  <si>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</si>
  <si>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</si>
  <si>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</si>
  <si>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</si>
  <si>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</si>
  <si>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</si>
  <si>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</si>
  <si>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</si>
  <si>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</si>
  <si>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</si>
  <si>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</si>
  <si>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</si>
  <si>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</si>
  <si>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</si>
  <si>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</si>
  <si>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</si>
  <si>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</si>
  <si>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</si>
  <si>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</si>
  <si>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</si>
  <si>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</si>
  <si>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</si>
  <si>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</si>
  <si>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</si>
  <si>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</si>
  <si>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</si>
  <si>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</si>
  <si>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</si>
  <si>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</si>
  <si>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</si>
  <si>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</si>
  <si>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</si>
  <si>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</si>
  <si>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</si>
  <si>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</si>
  <si>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</si>
  <si>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</si>
  <si>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</si>
  <si>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</si>
  <si>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</si>
  <si>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</si>
  <si>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</si>
  <si>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</si>
  <si>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</si>
  <si>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</si>
  <si>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</si>
  <si>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</si>
  <si>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</si>
  <si>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</si>
  <si>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</si>
  <si>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</si>
  <si>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</si>
  <si>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</si>
  <si>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</si>
  <si>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</si>
  <si>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</si>
  <si>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</si>
  <si>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</si>
  <si>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</si>
  <si>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</si>
  <si>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</si>
  <si>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</si>
  <si>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</si>
  <si>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</si>
  <si>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</si>
  <si>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</si>
  <si>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</si>
  <si>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</si>
  <si>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</si>
  <si>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</si>
  <si>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</si>
  <si>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</si>
  <si>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</si>
  <si>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</si>
  <si>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</si>
  <si>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</si>
  <si>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</si>
  <si>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</si>
  <si>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</si>
  <si>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</si>
  <si>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</si>
  <si>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</si>
  <si>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</si>
  <si>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</si>
  <si>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</si>
  <si>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</si>
  <si>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</si>
  <si>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</si>
  <si>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</si>
  <si>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</si>
  <si>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</si>
  <si>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</si>
  <si>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</si>
  <si>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</si>
  <si>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</si>
  <si>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</si>
  <si>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</si>
  <si>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</si>
  <si>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</si>
  <si>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</si>
  <si>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</si>
  <si>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</si>
  <si>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</si>
  <si>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</si>
  <si>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</si>
  <si>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</si>
  <si>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</si>
  <si>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</si>
  <si>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</si>
  <si>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</si>
  <si>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</si>
  <si>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</si>
  <si>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</si>
  <si>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</si>
  <si>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</si>
  <si>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</si>
  <si>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</si>
  <si>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</si>
  <si>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</si>
  <si>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</si>
  <si>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</si>
  <si>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</si>
  <si>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</si>
  <si>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</si>
  <si>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</si>
  <si>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</si>
  <si>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</si>
  <si>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</si>
  <si>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</si>
  <si>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</si>
  <si>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</si>
  <si>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</si>
  <si>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</si>
  <si>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</si>
  <si>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</si>
  <si>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</si>
  <si>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</si>
  <si>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</si>
  <si>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</si>
  <si>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</si>
  <si>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</si>
  <si>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</si>
  <si>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</si>
  <si>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</si>
  <si>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</si>
  <si>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</si>
  <si>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</si>
  <si>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</si>
  <si>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</si>
  <si>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</si>
  <si>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</si>
  <si>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</si>
  <si>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</si>
  <si>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</si>
  <si>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</si>
  <si>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</si>
  <si>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</si>
  <si>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</si>
  <si>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</si>
  <si>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</si>
  <si>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</si>
  <si>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</si>
  <si>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</si>
  <si>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</si>
  <si>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</si>
  <si>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</si>
  <si>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</si>
  <si>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</si>
  <si>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</si>
  <si>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</si>
  <si>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</si>
  <si>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</si>
  <si>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</si>
  <si>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</si>
  <si>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</si>
  <si>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</si>
  <si>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</si>
  <si>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</si>
  <si>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</si>
  <si>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</si>
  <si>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</si>
  <si>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</si>
  <si>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</si>
  <si>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</si>
  <si>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</si>
  <si>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</si>
  <si>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</si>
  <si>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</si>
  <si>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</si>
  <si>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</si>
  <si>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</si>
  <si>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</si>
  <si>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</si>
  <si>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</si>
  <si>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</si>
  <si>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</si>
  <si>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</si>
  <si>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</si>
  <si>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</si>
  <si>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</si>
  <si>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</si>
  <si>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</si>
  <si>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</si>
  <si>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</si>
  <si>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</si>
  <si>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</si>
  <si>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</si>
  <si>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</si>
  <si>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</si>
  <si>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</si>
  <si>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</si>
  <si>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</si>
  <si>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</si>
  <si>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</si>
  <si>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</si>
  <si>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</si>
  <si>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</si>
  <si>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</si>
  <si>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</si>
  <si>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</si>
  <si>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</si>
  <si>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</si>
  <si>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</si>
  <si>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</si>
  <si>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</si>
  <si>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</si>
  <si>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</si>
  <si>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</si>
  <si>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</si>
  <si>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</si>
  <si>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</si>
  <si>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</si>
  <si>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</si>
  <si>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</si>
  <si>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</si>
  <si>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</si>
  <si>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</si>
  <si>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</si>
  <si>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</si>
  <si>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</si>
  <si>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</si>
  <si>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</si>
  <si>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</si>
  <si>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</si>
  <si>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</si>
  <si>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</si>
  <si>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</si>
  <si>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</si>
  <si>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</si>
  <si>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</si>
  <si>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</si>
  <si>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</si>
  <si>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</si>
  <si>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</si>
  <si>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</si>
  <si>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</si>
  <si>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</si>
  <si>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</si>
  <si>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</si>
  <si>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</si>
  <si>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</si>
  <si>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</si>
  <si>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</si>
  <si>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</si>
  <si>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</si>
  <si>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</si>
  <si>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</si>
  <si>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</si>
  <si>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</si>
  <si>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</si>
  <si>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</si>
  <si>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</si>
  <si>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</si>
  <si>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</si>
  <si>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</si>
  <si>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</si>
  <si>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</si>
  <si>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</si>
  <si>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</si>
  <si>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</si>
  <si>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</si>
  <si>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</si>
  <si>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</si>
  <si>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</si>
  <si>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</si>
  <si>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</si>
  <si>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</si>
  <si>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</si>
  <si>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</si>
  <si>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</si>
  <si>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</si>
  <si>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</si>
  <si>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</si>
  <si>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</si>
  <si>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</si>
  <si>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</si>
  <si>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</si>
  <si>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</si>
  <si>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</si>
  <si>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</si>
  <si>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</si>
  <si>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</si>
  <si>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</si>
  <si>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</si>
  <si>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</si>
  <si>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</si>
  <si>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</si>
  <si>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</si>
  <si>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</si>
  <si>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</si>
  <si>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</si>
  <si>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</si>
  <si>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</si>
  <si>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</si>
  <si>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</si>
  <si>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</si>
  <si>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</si>
  <si>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</si>
  <si>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</si>
  <si>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</si>
  <si>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</si>
  <si>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</si>
  <si>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</si>
  <si>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</si>
  <si>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</si>
  <si>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</si>
  <si>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</si>
  <si>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</si>
  <si>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</si>
  <si>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</si>
  <si>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</si>
  <si>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</si>
  <si>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</si>
  <si>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</si>
  <si>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</si>
  <si>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</si>
  <si>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</si>
  <si>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</si>
  <si>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</si>
  <si>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</si>
  <si>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</si>
  <si>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</si>
  <si>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</si>
  <si>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</si>
  <si>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</si>
  <si>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</si>
  <si>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</si>
  <si>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</si>
  <si>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</si>
  <si>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</si>
  <si>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</si>
  <si>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</si>
  <si>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</si>
  <si>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</si>
  <si>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</si>
  <si>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</si>
  <si>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</si>
  <si>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</si>
  <si>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</si>
  <si>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</si>
  <si>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</si>
  <si>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</si>
  <si>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</si>
  <si>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</si>
  <si>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</si>
  <si>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</si>
  <si>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</si>
  <si>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</si>
  <si>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</si>
  <si>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</si>
  <si>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</si>
  <si>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</si>
  <si>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</si>
  <si>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</si>
  <si>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</si>
  <si>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</si>
  <si>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</si>
  <si>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</si>
  <si>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</si>
  <si>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</si>
  <si>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</si>
  <si>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</si>
  <si>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</si>
  <si>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</si>
  <si>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</si>
  <si>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</si>
  <si>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</si>
  <si>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</si>
  <si>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</si>
  <si>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</si>
  <si>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</si>
  <si>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</si>
  <si>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</si>
  <si>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</si>
  <si>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</si>
  <si>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</si>
  <si>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</si>
  <si>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</si>
  <si>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</si>
  <si>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</si>
  <si>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</si>
  <si>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</si>
  <si>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</si>
  <si>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</si>
  <si>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</si>
  <si>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</si>
  <si>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</si>
  <si>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</si>
  <si>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</si>
  <si>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</si>
  <si>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</si>
  <si>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</si>
  <si>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</si>
  <si>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</si>
  <si>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</si>
  <si>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</si>
  <si>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</si>
  <si>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</si>
  <si>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</si>
  <si>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</si>
  <si>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</si>
  <si>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</si>
  <si>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</si>
  <si>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</si>
  <si>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</si>
  <si>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</si>
  <si>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</si>
  <si>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</si>
  <si>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</si>
  <si>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</si>
  <si>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</si>
  <si>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</si>
  <si>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</si>
  <si>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</si>
  <si>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</si>
  <si>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</si>
  <si>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</si>
  <si>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</si>
  <si>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</si>
  <si>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</si>
  <si>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</si>
  <si>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</si>
  <si>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</si>
  <si>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</si>
  <si>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</si>
  <si>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</si>
  <si>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</si>
  <si>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</si>
  <si>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</si>
  <si>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</si>
  <si>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</si>
  <si>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</si>
  <si>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</si>
  <si>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</si>
  <si>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</si>
  <si>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</si>
  <si>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</si>
  <si>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</si>
  <si>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</si>
  <si>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</si>
  <si>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</si>
  <si>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</si>
  <si>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</si>
  <si>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</si>
  <si>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</si>
  <si>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</si>
  <si>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</si>
  <si>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</si>
  <si>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</si>
  <si>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</si>
  <si>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</si>
  <si>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</si>
  <si>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</si>
  <si>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</si>
  <si>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</si>
  <si>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</si>
  <si>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</si>
  <si>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</si>
  <si>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</si>
  <si>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</si>
  <si>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</si>
  <si>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</si>
  <si>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</si>
  <si>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</si>
  <si>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</si>
  <si>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</si>
  <si>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</si>
  <si>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</si>
  <si>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</si>
  <si>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</si>
  <si>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</si>
  <si>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</si>
  <si>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</si>
  <si>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</si>
  <si>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</si>
  <si>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</si>
  <si>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</si>
  <si>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</si>
  <si>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</si>
  <si>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</si>
  <si>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</si>
  <si>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</si>
  <si>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</si>
  <si>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</si>
  <si>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</si>
  <si>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</si>
  <si>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</si>
  <si>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</si>
  <si>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</si>
  <si>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</si>
  <si>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</si>
  <si>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</si>
  <si>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</si>
  <si>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</si>
  <si>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</si>
  <si>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</si>
  <si>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</si>
  <si>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</si>
  <si>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</si>
  <si>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</si>
  <si>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</si>
  <si>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</si>
  <si>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</si>
  <si>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</si>
  <si>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</si>
  <si>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</si>
  <si>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</si>
  <si>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</si>
  <si>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</si>
  <si>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</si>
  <si>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</si>
  <si>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</si>
  <si>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</si>
  <si>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</si>
  <si>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</si>
  <si>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</si>
  <si>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</si>
  <si>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</si>
  <si>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</si>
  <si>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</si>
  <si>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</si>
  <si>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</si>
  <si>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</si>
  <si>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</si>
  <si>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</si>
  <si>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</si>
  <si>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</si>
  <si>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</si>
  <si>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</si>
  <si>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</si>
  <si>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</si>
  <si>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</si>
  <si>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</si>
  <si>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</si>
  <si>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</si>
  <si>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</si>
  <si>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</si>
  <si>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</si>
  <si>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</si>
  <si>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</si>
  <si>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</si>
  <si>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</si>
  <si>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</si>
  <si>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</si>
  <si>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</si>
  <si>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</si>
  <si>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</si>
  <si>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</si>
  <si>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</si>
  <si>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</si>
  <si>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</si>
  <si>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</si>
  <si>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</si>
  <si>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</si>
  <si>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</si>
  <si>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</si>
  <si>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</si>
  <si>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</si>
  <si>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</si>
  <si>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</si>
  <si>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</si>
  <si>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</si>
  <si>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</si>
  <si>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</si>
  <si>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</si>
  <si>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</si>
  <si>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</si>
  <si>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</si>
  <si>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</si>
  <si>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</si>
  <si>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</si>
  <si>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</si>
  <si>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</si>
  <si>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</si>
  <si>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</si>
  <si>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</si>
  <si>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</si>
  <si>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</si>
  <si>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</si>
  <si>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</si>
  <si>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</si>
  <si>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</si>
  <si>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</si>
  <si>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</si>
  <si>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</si>
  <si>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</si>
  <si>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</si>
  <si>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</si>
  <si>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</si>
  <si>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</si>
  <si>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</si>
  <si>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</si>
  <si>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</si>
  <si>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</si>
  <si>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</si>
  <si>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</si>
  <si>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</si>
  <si>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</si>
  <si>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</si>
  <si>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</si>
  <si>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</si>
  <si>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</si>
  <si>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</si>
  <si>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</si>
  <si>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</si>
  <si>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</si>
  <si>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</si>
  <si>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</si>
  <si>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</si>
  <si>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</si>
  <si>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</si>
  <si>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</si>
  <si>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</si>
  <si>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</si>
  <si>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</si>
  <si>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</si>
  <si>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</si>
  <si>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</si>
  <si>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</si>
  <si>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</si>
  <si>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</si>
  <si>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</si>
  <si>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</si>
  <si>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</si>
  <si>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</si>
  <si>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</si>
  <si>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</si>
  <si>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</si>
  <si>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</si>
  <si>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</si>
  <si>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</si>
  <si>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</si>
  <si>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</si>
  <si>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</si>
  <si>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</si>
  <si>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</si>
  <si>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</si>
  <si>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</si>
  <si>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</si>
  <si>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</si>
  <si>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</si>
  <si>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</si>
  <si>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</si>
  <si>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</si>
  <si>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</si>
  <si>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</si>
  <si>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</si>
  <si>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</si>
  <si>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</si>
  <si>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</si>
  <si>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</si>
  <si>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</si>
  <si>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</si>
  <si>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</si>
  <si>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</si>
  <si>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</si>
  <si>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</si>
  <si>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</si>
  <si>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</si>
  <si>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</si>
  <si>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</si>
  <si>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</si>
  <si>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</si>
  <si>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</si>
  <si>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</si>
  <si>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</si>
  <si>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</si>
  <si>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</si>
  <si>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</si>
  <si>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</si>
  <si>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</si>
  <si>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</si>
  <si>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</si>
  <si>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</si>
  <si>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</si>
  <si>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</si>
  <si>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</si>
  <si>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</si>
  <si>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</si>
  <si>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</si>
  <si>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</si>
  <si>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</si>
  <si>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</si>
  <si>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</si>
  <si>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</si>
  <si>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</si>
  <si>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</si>
  <si>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</si>
  <si>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</si>
  <si>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</si>
  <si>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</si>
  <si>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</si>
  <si>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</si>
  <si>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</si>
  <si>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</si>
  <si>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</si>
  <si>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</si>
  <si>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</si>
  <si>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</si>
  <si>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</si>
  <si>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</si>
  <si>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</si>
  <si>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</si>
  <si>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</si>
  <si>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</si>
  <si>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</si>
  <si>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</si>
  <si>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</si>
  <si>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</si>
  <si>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</si>
  <si>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</si>
  <si>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</si>
  <si>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</si>
  <si>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</si>
  <si>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</si>
  <si>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</si>
  <si>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</si>
  <si>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</si>
  <si>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</si>
  <si>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</si>
  <si>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</si>
  <si>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</si>
  <si>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</si>
  <si>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</si>
  <si>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</si>
  <si>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</si>
  <si>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</si>
  <si>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</si>
  <si>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</si>
  <si>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</si>
  <si>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</si>
  <si>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</si>
  <si>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</si>
  <si>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</si>
  <si>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</si>
  <si>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</si>
  <si>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</si>
  <si>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</si>
  <si>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</si>
  <si>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</si>
  <si>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</si>
  <si>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</si>
  <si>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</si>
  <si>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</si>
  <si>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</si>
  <si>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</si>
  <si>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</si>
  <si>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</si>
  <si>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</si>
  <si>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</si>
  <si>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</si>
  <si>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</si>
  <si>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</si>
  <si>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</si>
  <si>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</si>
  <si>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</si>
  <si>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</si>
  <si>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</si>
  <si>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</si>
  <si>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</si>
  <si>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</si>
  <si>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</si>
  <si>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</si>
  <si>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</si>
  <si>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</si>
  <si>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</si>
  <si>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</si>
  <si>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</si>
  <si>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</si>
  <si>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</si>
  <si>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</si>
  <si>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</si>
  <si>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</si>
  <si>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</si>
  <si>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</si>
  <si>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</si>
  <si>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</si>
  <si>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</si>
  <si>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</si>
  <si>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</si>
  <si>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</si>
  <si>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</si>
  <si>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</si>
  <si>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</si>
  <si>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</si>
  <si>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</si>
  <si>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</si>
  <si>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</si>
  <si>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</si>
  <si>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</si>
  <si>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</si>
  <si>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</si>
  <si>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</si>
  <si>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</si>
  <si>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</si>
  <si>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</si>
  <si>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</si>
  <si>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</si>
  <si>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</si>
  <si>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</si>
  <si>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</si>
  <si>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</si>
  <si>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</si>
  <si>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</si>
  <si>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</si>
  <si>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</si>
  <si>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</si>
  <si>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</si>
  <si>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</si>
  <si>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</si>
  <si>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</si>
  <si>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</si>
  <si>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</si>
  <si>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</si>
  <si>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</si>
  <si>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</si>
  <si>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</si>
  <si>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</si>
  <si>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</si>
  <si>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</si>
  <si>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</si>
  <si>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</si>
  <si>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</si>
  <si>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</si>
  <si>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</si>
  <si>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</si>
  <si>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</si>
  <si>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</si>
  <si>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</si>
  <si>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</si>
  <si>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</si>
  <si>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</si>
  <si>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</si>
  <si>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</si>
  <si>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</si>
  <si>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</si>
  <si>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</si>
  <si>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</si>
  <si>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</si>
  <si>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</si>
  <si>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</si>
  <si>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</si>
  <si>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</si>
  <si>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</si>
  <si>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</si>
  <si>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</si>
  <si>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</si>
  <si>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</si>
  <si>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</si>
  <si>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</si>
  <si>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</si>
  <si>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</si>
  <si>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</si>
  <si>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</si>
  <si>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</si>
  <si>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</si>
  <si>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</si>
  <si>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</si>
  <si>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</si>
  <si>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</si>
  <si>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</si>
  <si>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</si>
  <si>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</si>
  <si>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</si>
  <si>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</si>
  <si>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</si>
  <si>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</si>
  <si>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</si>
  <si>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</si>
  <si>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</si>
  <si>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</si>
  <si>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</si>
  <si>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</si>
  <si>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</si>
  <si>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</si>
  <si>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</si>
  <si>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</si>
  <si>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</si>
  <si>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</si>
  <si>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</si>
  <si>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</si>
  <si>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</si>
  <si>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</si>
  <si>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</si>
  <si>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</si>
  <si>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</si>
  <si>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</si>
  <si>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</si>
  <si>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</si>
  <si>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</si>
  <si>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</si>
  <si>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</si>
  <si>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</si>
  <si>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</si>
  <si>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</si>
  <si>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</si>
  <si>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</si>
  <si>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</si>
  <si>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</si>
  <si>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</si>
  <si>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</si>
  <si>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</si>
  <si>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</si>
  <si>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</si>
  <si>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</si>
  <si>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</si>
  <si>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</si>
  <si>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</si>
  <si>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</si>
  <si>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</si>
  <si>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</si>
  <si>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</si>
  <si>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</si>
  <si>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</si>
  <si>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</si>
  <si>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</si>
  <si>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</si>
  <si>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</si>
  <si>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</si>
  <si>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</si>
  <si>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</si>
  <si>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</si>
  <si>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</si>
  <si>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</si>
  <si>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</si>
  <si>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</si>
  <si>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</si>
  <si>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</si>
  <si>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</si>
  <si>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</si>
  <si>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</si>
  <si>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</si>
  <si>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</si>
  <si>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</si>
  <si>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</si>
  <si>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</si>
  <si>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</si>
  <si>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</si>
  <si>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</si>
  <si>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</si>
  <si>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</si>
  <si>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</si>
  <si>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</si>
  <si>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</si>
  <si>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</si>
  <si>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</si>
  <si>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</si>
  <si>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</si>
  <si>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</si>
  <si>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</si>
  <si>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</si>
  <si>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</si>
  <si>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</si>
  <si>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</si>
  <si>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</si>
  <si>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</si>
  <si>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</si>
  <si>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</si>
  <si>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</si>
  <si>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</si>
  <si>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</si>
  <si>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</si>
  <si>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</si>
  <si>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</si>
  <si>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</si>
  <si>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</si>
  <si>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</si>
  <si>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</si>
  <si>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</si>
  <si>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</si>
  <si>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</si>
  <si>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</si>
  <si>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</si>
  <si>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</si>
  <si>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</si>
  <si>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</si>
  <si>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</si>
  <si>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</si>
  <si>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</si>
  <si>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</si>
  <si>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</si>
  <si>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</si>
  <si>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</si>
  <si>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</si>
  <si>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</si>
  <si>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</si>
  <si>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</si>
  <si>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</si>
  <si>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</si>
  <si>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</si>
  <si>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</si>
  <si>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</si>
  <si>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</si>
  <si>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</si>
  <si>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</si>
  <si>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</si>
  <si>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</si>
  <si>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</si>
  <si>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</si>
  <si>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</si>
  <si>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</si>
  <si>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</si>
  <si>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</si>
  <si>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</si>
  <si>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</si>
  <si>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</si>
  <si>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</si>
  <si>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</si>
  <si>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</si>
  <si>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</si>
  <si>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</si>
  <si>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</si>
  <si>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</si>
  <si>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</si>
  <si>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</si>
  <si>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</si>
  <si>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</si>
  <si>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</si>
  <si>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</si>
  <si>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</si>
  <si>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</si>
  <si>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</si>
  <si>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</si>
  <si>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</si>
  <si>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</si>
  <si>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</si>
  <si>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</si>
  <si>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</si>
  <si>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</si>
  <si>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</si>
  <si>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</si>
  <si>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</si>
  <si>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</si>
  <si>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</si>
  <si>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</si>
  <si>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</si>
  <si>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</si>
  <si>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</si>
  <si>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</si>
  <si>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</si>
  <si>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</si>
  <si>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</si>
  <si>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</si>
  <si>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</si>
  <si>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</si>
  <si>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</si>
  <si>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</si>
  <si>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</si>
  <si>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</si>
  <si>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</si>
  <si>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</si>
  <si>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</si>
  <si>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</si>
  <si>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</si>
  <si>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</si>
  <si>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</si>
  <si>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</si>
  <si>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</si>
  <si>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</si>
  <si>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</si>
  <si>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</si>
  <si>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</si>
  <si>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</si>
  <si>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</si>
  <si>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</si>
  <si>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</si>
  <si>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</si>
  <si>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</si>
  <si>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</si>
  <si>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</si>
  <si>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</si>
  <si>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</si>
  <si>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</si>
  <si>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</si>
  <si>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</si>
  <si>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</si>
  <si>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</si>
  <si>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</si>
  <si>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</si>
  <si>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</si>
  <si>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</si>
  <si>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</si>
  <si>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</si>
  <si>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</si>
  <si>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</si>
  <si>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</si>
  <si>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</si>
  <si>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</si>
  <si>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</si>
  <si>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</si>
  <si>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</si>
  <si>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</si>
  <si>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</si>
  <si>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</si>
  <si>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</si>
  <si>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</si>
  <si>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</si>
  <si>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</si>
  <si>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</si>
  <si>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</si>
  <si>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</si>
  <si>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</si>
  <si>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</si>
  <si>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</si>
  <si>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</si>
  <si>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</si>
  <si>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</si>
  <si>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</si>
  <si>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</si>
  <si>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</si>
  <si>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</si>
  <si>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</si>
  <si>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</si>
  <si>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</si>
  <si>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</si>
  <si>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</si>
  <si>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</si>
  <si>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</si>
  <si>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</si>
  <si>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</si>
  <si>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</si>
  <si>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</si>
  <si>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</si>
  <si>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</si>
  <si>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</si>
  <si>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</si>
  <si>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</si>
  <si>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</si>
  <si>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</si>
  <si>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</si>
  <si>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</si>
  <si>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</si>
  <si>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</si>
  <si>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</si>
  <si>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</si>
  <si>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</si>
  <si>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</si>
  <si>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</si>
  <si>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</si>
  <si>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</si>
  <si>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</si>
  <si>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</si>
  <si>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</si>
  <si>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</si>
  <si>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</si>
  <si>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</si>
  <si>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</si>
  <si>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</si>
  <si>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</si>
  <si>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</si>
  <si>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</si>
  <si>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</si>
  <si>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</si>
  <si>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</si>
  <si>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</si>
  <si>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</si>
  <si>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</si>
  <si>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</si>
  <si>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</si>
  <si>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</si>
  <si>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</si>
  <si>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</si>
  <si>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</si>
  <si>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</si>
  <si>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</si>
  <si>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</si>
  <si>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</si>
  <si>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</si>
  <si>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</si>
  <si>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</si>
  <si>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</si>
  <si>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</si>
  <si>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</si>
  <si>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</si>
  <si>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</si>
  <si>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</si>
  <si>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</si>
  <si>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</si>
  <si>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</si>
  <si>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</si>
  <si>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</si>
  <si>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</si>
  <si>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</si>
  <si>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</si>
  <si>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</si>
  <si>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</si>
  <si>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</si>
  <si>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</si>
  <si>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</si>
  <si>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</si>
  <si>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</si>
  <si>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</si>
  <si>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</si>
  <si>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</si>
  <si>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</si>
  <si>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</si>
  <si>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</si>
  <si>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</si>
  <si>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</si>
  <si>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</si>
  <si>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</si>
  <si>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</si>
  <si>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</si>
  <si>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</si>
  <si>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</si>
  <si>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</si>
  <si>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</si>
  <si>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</si>
  <si>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</si>
  <si>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</si>
  <si>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</si>
  <si>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</si>
  <si>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</si>
  <si>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</si>
  <si>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</si>
  <si>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</si>
  <si>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</si>
  <si>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</si>
  <si>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</si>
  <si>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</si>
  <si>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</si>
  <si>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</si>
  <si>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</si>
  <si>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</si>
  <si>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</si>
  <si>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</si>
  <si>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</si>
  <si>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</si>
  <si>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</si>
  <si>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</si>
  <si>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</si>
  <si>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</si>
  <si>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</si>
  <si>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</si>
  <si>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</si>
  <si>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</si>
  <si>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</si>
  <si>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</si>
  <si>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</si>
  <si>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</si>
  <si>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Em intervalo das 11h as 17h</t>
  </si>
  <si>
    <t>TIQ-TRO</t>
  </si>
  <si>
    <t>Camila</t>
  </si>
  <si>
    <t>Carregamento de 30 vgs</t>
  </si>
  <si>
    <t>Deslocamento para TRO</t>
  </si>
  <si>
    <t>Aguardando descanso da equipe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</si>
  <si>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</si>
  <si>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</si>
  <si>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</si>
  <si>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</si>
  <si>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</si>
  <si>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</si>
  <si>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</si>
  <si>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</si>
  <si>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</si>
  <si>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 emintervalo as 8h</t>
  </si>
  <si>
    <t>Intervalo das 8h as 12:18h</t>
  </si>
  <si>
    <t>Deslocamento para ZTO</t>
  </si>
  <si>
    <t>1 (Ricardo) + 2 escala ZFH-ZTO</t>
  </si>
  <si>
    <t>Cancelado devido EOT descarregado</t>
  </si>
  <si>
    <t>EOT descarregado</t>
  </si>
  <si>
    <t>Descarga de pedra do km 735+500 ao 738+500 sentido crescente, retorna pro TRO</t>
  </si>
  <si>
    <t>TIQ-TSF</t>
  </si>
  <si>
    <t>TIQTSF</t>
  </si>
  <si>
    <t>Silamara</t>
  </si>
  <si>
    <t>Deslocamento de reguladora para o TCS</t>
  </si>
  <si>
    <t xml:space="preserve">Silmara </t>
  </si>
  <si>
    <t>TCS-TRO</t>
  </si>
  <si>
    <t>TCSTRO</t>
  </si>
  <si>
    <t>Deslocamento para o FMT,anexa plataforma e retro no TAG</t>
  </si>
  <si>
    <t>Substituição de trilho</t>
  </si>
  <si>
    <t>Lucas</t>
  </si>
  <si>
    <t>ZLI</t>
  </si>
  <si>
    <t>ZGT-ZLI</t>
  </si>
  <si>
    <t>ZGTZLI</t>
  </si>
  <si>
    <t>Ezequiel</t>
  </si>
  <si>
    <t>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</si>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</sst>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V110" activePane="bottomRight" state="frozen"/>
      <selection pane="bottomRight" activeCell="Y601" sqref="Y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1130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1131</v>
      </c>
      <c r="BI1" s="364"/>
      <c r="BJ1" s="365"/>
      <c r="BK1" s="366"/>
      <c r="BL1" s="49"/>
      <c r="BM1" s="356" t="s">
        <v>1132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59" t="s">
        <v>1133</v>
      </c>
      <c r="AJ2" s="360"/>
      <c r="AK2" s="360"/>
      <c r="AL2" s="360"/>
      <c r="AM2" s="360"/>
      <c r="AN2" s="360"/>
      <c r="AO2" s="360"/>
      <c r="AP2" s="360"/>
      <c r="AQ2" s="362"/>
      <c r="AR2" s="238"/>
      <c r="AS2" s="374" t="s">
        <v>1136</v>
      </c>
      <c r="AT2" s="361"/>
      <c r="AU2" s="361"/>
      <c r="AV2" s="361"/>
      <c r="AW2" s="361"/>
      <c r="AX2" s="360"/>
      <c r="AY2" s="362"/>
      <c r="AZ2" s="4"/>
      <c r="BA2" s="353" t="s">
        <v>1137</v>
      </c>
      <c r="BB2" s="355"/>
      <c r="BC2" s="359" t="s">
        <v>1134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3" t="s">
        <v>1138</v>
      </c>
      <c r="AJ3" s="355"/>
      <c r="AK3" s="353" t="s">
        <v>1139</v>
      </c>
      <c r="AL3" s="354"/>
      <c r="AM3" s="354"/>
      <c r="AN3" s="354"/>
      <c r="AO3" s="354"/>
      <c r="AP3" s="354"/>
      <c r="AQ3" s="355"/>
      <c r="AR3" s="239"/>
      <c r="AS3" s="377" t="s">
        <v>1145</v>
      </c>
      <c r="AT3" s="378"/>
      <c r="AU3" s="377" t="s">
        <v>1146</v>
      </c>
      <c r="AV3" s="378"/>
      <c r="AW3" s="377" t="s">
        <v>1147</v>
      </c>
      <c r="AX3" s="379"/>
      <c r="AY3" s="63" t="s">
        <v>1148</v>
      </c>
      <c r="AZ3" s="63"/>
      <c r="BA3" s="375"/>
      <c r="BB3" s="376"/>
      <c r="BC3" s="353" t="s">
        <v>1141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1149</v>
      </c>
      <c r="BN3" s="357"/>
      <c r="BO3" s="357"/>
      <c r="BP3" s="358"/>
      <c r="BQ3" s="356" t="s">
        <v>161</v>
      </c>
      <c r="BR3" s="357"/>
      <c r="BS3" s="358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0.70833333333333337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0.25000000000000006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1327</v>
      </c>
      <c r="BK87" s="16" t="s">
        <v>1328</v>
      </c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1.0000000000000002</v>
      </c>
      <c r="BS87" s="18">
        <f t="shared" si="14"/>
        <v>0</v>
      </c>
      <c r="BT87" s="224" t="str">
        <f t="shared" si="15"/>
        <v/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1333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1334</v>
      </c>
      <c r="BK92" s="16" t="s">
        <v>1335</v>
      </c>
      <c r="BL92" s="15"/>
      <c r="BM92" s="14" t="s">
        <v>984</v>
      </c>
      <c r="BN92" s="14" t="s">
        <v>1013</v>
      </c>
      <c r="BO92" s="164" t="s">
        <v>1065</v>
      </c>
      <c r="BP92" s="16" t="s">
        <v>1336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1337</v>
      </c>
      <c r="BK94" s="16" t="s">
        <v>1337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1338</v>
      </c>
      <c r="BK96" s="352" t="s">
        <v>1339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1340</v>
      </c>
      <c r="BK98" s="16" t="s">
        <v>1341</v>
      </c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0.99999999999999911</v>
      </c>
      <c r="BS98" s="18">
        <f t="shared" si="14"/>
        <v>0</v>
      </c>
      <c r="BT98" s="224" t="str">
        <f t="shared" si="15"/>
        <v/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1342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1343</v>
      </c>
      <c r="BK104" s="16" t="s">
        <v>1344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1345</v>
      </c>
      <c r="X107" s="217" t="s">
        <v>964</v>
      </c>
      <c r="Y107" s="157" t="s">
        <v>967</v>
      </c>
      <c r="Z107" s="157"/>
      <c r="AA107" s="83" t="s">
        <v>1346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1347</v>
      </c>
      <c r="BK107" s="16" t="s">
        <v>1347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1348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1349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/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1350</v>
      </c>
      <c r="N116" s="203" t="s">
        <v>1351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1352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1353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1354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1355</v>
      </c>
      <c r="N123" s="203" t="s">
        <v>1356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1357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 t="s">
        <v>959</v>
      </c>
      <c r="Y132" s="157" t="s">
        <v>958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1358</v>
      </c>
      <c r="X134" s="217" t="s">
        <v>959</v>
      </c>
      <c r="Y134" s="157" t="s">
        <v>958</v>
      </c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>LEÔNCIO (TF-526)46030</v>
      </c>
      <c r="B136" s="170">
        <v>46030</v>
      </c>
      <c r="C136" s="8">
        <f>IF(BS_CONTROLE[[#This Row],[DATA]]="","",WEEKNUM(BS_CONTROLE[[#This Row],[DATA]]))</f>
        <v>2</v>
      </c>
      <c r="D136" s="51" t="s">
        <v>322</v>
      </c>
      <c r="E136" s="319">
        <v>130</v>
      </c>
      <c r="F136" s="171" t="s">
        <v>194</v>
      </c>
      <c r="G136" s="9" t="str">
        <f>IF(D136="","*",VLOOKUP(F136,BS_ATIVIDADE[#All],3,FALSE))</f>
        <v>SOLDA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>
        <v>0.33333333333333331</v>
      </c>
      <c r="P136" s="172">
        <v>0.125</v>
      </c>
      <c r="Q136" s="83">
        <v>2</v>
      </c>
      <c r="R136" s="10" t="str">
        <f>IFERROR(_xlfn.XLOOKUP(F136, BS_ATIVIDADE[ATIVIDADE],BS_ATIVIDADE[UNIDADE] ), "*")</f>
        <v>Nº DE SOLDA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 t="s">
        <v>1359</v>
      </c>
      <c r="W136" s="172" t="s">
        <v>1302</v>
      </c>
      <c r="X136" s="217" t="s">
        <v>964</v>
      </c>
      <c r="Y136" s="157" t="s">
        <v>967</v>
      </c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PDM - SOLDA</v>
      </c>
      <c r="AJ136" s="9" t="str">
        <f>IF(D136="","*",VLOOKUP(AI136,BS_ATIVIDADE[#Data],3,FALSE))</f>
        <v>SOLDA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SOLDA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Lucas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Produção e Intervalo</v>
      </c>
      <c r="BR136" s="18">
        <f t="shared" si="18"/>
        <v>0</v>
      </c>
      <c r="BS136" s="18">
        <f t="shared" si="19"/>
        <v>0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1360</v>
      </c>
      <c r="J138" s="216">
        <v>72</v>
      </c>
      <c r="K138" s="216">
        <v>297</v>
      </c>
      <c r="L138" s="83">
        <v>105</v>
      </c>
      <c r="M138" s="203" t="s">
        <v>1361</v>
      </c>
      <c r="N138" s="203" t="s">
        <v>1362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1363</v>
      </c>
      <c r="W138" s="172" t="s">
        <v>1364</v>
      </c>
      <c r="X138" s="217" t="s">
        <v>964</v>
      </c>
      <c r="Y138" s="157" t="s">
        <v>967</v>
      </c>
      <c r="Z138" s="157"/>
      <c r="AA138" s="83">
        <v>1</v>
      </c>
      <c r="AB138" s="70" t="s">
        <v>956</v>
      </c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0.5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1364</v>
      </c>
      <c r="X140" s="217" t="s">
        <v>964</v>
      </c>
      <c r="Y140" s="157" t="s">
        <v>967</v>
      </c>
      <c r="Z140" s="157"/>
      <c r="AA140" s="83" t="s">
        <v>1346</v>
      </c>
      <c r="AB140" s="70" t="s">
        <v>966</v>
      </c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8" operator="equal">
      <formula>"ERRO"</formula>
    </cfRule>
  </conditionalFormatting>
  <conditionalFormatting sqref="X4 Y476:Y551 Y1:Z475">
    <cfRule type="cellIs" dxfId="139" priority="18367" operator="equal">
      <formula>"OPORTUNIDADE"</formula>
    </cfRule>
  </conditionalFormatting>
  <conditionalFormatting sqref="AZ6:AZ523">
    <cfRule type="expression" dxfId="138" priority="18362">
      <formula>$BU6=1</formula>
    </cfRule>
  </conditionalFormatting>
  <conditionalFormatting sqref="BQ6:BQ600">
    <cfRule type="cellIs" dxfId="137" priority="18373" operator="equal">
      <formula>"Produção e Intervalo"</formula>
    </cfRule>
    <cfRule type="cellIs" dxfId="136" priority="18374" operator="equal">
      <formula>"Aderente"</formula>
    </cfRule>
    <cfRule type="cellIs" dxfId="135" priority="18375" operator="equal">
      <formula>"Intervalo"</formula>
    </cfRule>
    <cfRule type="cellIs" dxfId="134" priority="18376" operator="equal">
      <formula>"Produção"</formula>
    </cfRule>
    <cfRule type="cellIs" dxfId="133" priority="18377" operator="equal">
      <formula>"ERRO"</formula>
    </cfRule>
  </conditionalFormatting>
  <conditionalFormatting sqref="BR6:BS553">
    <cfRule type="cellIs" dxfId="132" priority="18355" operator="equal">
      <formula>"*"</formula>
    </cfRule>
    <cfRule type="cellIs" dxfId="131" priority="18356" operator="greaterThanOrEqual">
      <formula>1</formula>
    </cfRule>
    <cfRule type="cellIs" dxfId="130" priority="18357" operator="lessThan">
      <formula>1</formula>
    </cfRule>
  </conditionalFormatting>
  <conditionalFormatting sqref="X476:X523 Y476:Y551 Y6:Z475">
    <cfRule type="cellIs" dxfId="129" priority="18303" operator="equal">
      <formula>"NÃO"</formula>
    </cfRule>
    <cfRule type="cellIs" dxfId="128" priority="18304" operator="equal">
      <formula>"SIM"</formula>
    </cfRule>
  </conditionalFormatting>
  <conditionalFormatting sqref="X476:X523">
    <cfRule type="cellIs" dxfId="127" priority="18302" operator="equal">
      <formula>"OPORTUNIDADE"</formula>
    </cfRule>
  </conditionalFormatting>
  <conditionalFormatting sqref="Z476:Z523">
    <cfRule type="cellIs" dxfId="126" priority="18300" operator="equal">
      <formula>"NÃO"</formula>
    </cfRule>
    <cfRule type="cellIs" dxfId="125" priority="18301" operator="equal">
      <formula>"SIM"</formula>
    </cfRule>
  </conditionalFormatting>
  <conditionalFormatting sqref="Z476:Z523">
    <cfRule type="cellIs" dxfId="124" priority="18299" operator="equal">
      <formula>"OPORTUNIDADE"</formula>
    </cfRule>
  </conditionalFormatting>
  <conditionalFormatting sqref="Y1048576">
    <cfRule type="cellIs" dxfId="123" priority="18184" operator="equal">
      <formula>"OPORTUNIDADE"</formula>
    </cfRule>
  </conditionalFormatting>
  <conditionalFormatting sqref="Y1048576">
    <cfRule type="cellIs" dxfId="122" priority="18182" operator="equal">
      <formula>"NÃO"</formula>
    </cfRule>
    <cfRule type="cellIs" dxfId="121" priority="18183" operator="equal">
      <formula>"SIM"</formula>
    </cfRule>
  </conditionalFormatting>
  <conditionalFormatting sqref="Z524:Z549">
    <cfRule type="cellIs" dxfId="120" priority="17919" operator="equal">
      <formula>"OPORTUNIDADE"</formula>
    </cfRule>
  </conditionalFormatting>
  <conditionalFormatting sqref="Z524:Z549">
    <cfRule type="cellIs" dxfId="119" priority="17917" operator="equal">
      <formula>"NÃO"</formula>
    </cfRule>
    <cfRule type="cellIs" dxfId="118" priority="17918" operator="equal">
      <formula>"SIM"</formula>
    </cfRule>
  </conditionalFormatting>
  <conditionalFormatting sqref="X550">
    <cfRule type="cellIs" dxfId="117" priority="17905" operator="equal">
      <formula>"NÃO"</formula>
    </cfRule>
    <cfRule type="cellIs" dxfId="116" priority="17906" operator="equal">
      <formula>"SIM"</formula>
    </cfRule>
  </conditionalFormatting>
  <conditionalFormatting sqref="X550">
    <cfRule type="cellIs" dxfId="115" priority="17904" operator="equal">
      <formula>"OPORTUNIDADE"</formula>
    </cfRule>
  </conditionalFormatting>
  <conditionalFormatting sqref="Z550">
    <cfRule type="cellIs" dxfId="114" priority="17902" operator="equal">
      <formula>"NÃO"</formula>
    </cfRule>
    <cfRule type="cellIs" dxfId="113" priority="17903" operator="equal">
      <formula>"SIM"</formula>
    </cfRule>
  </conditionalFormatting>
  <conditionalFormatting sqref="Z550">
    <cfRule type="cellIs" dxfId="112" priority="17901" operator="equal">
      <formula>"OPORTUNIDADE"</formula>
    </cfRule>
  </conditionalFormatting>
  <conditionalFormatting sqref="BI550">
    <cfRule type="iconSet" priority="1791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1">
      <iconSet showValue="0">
        <cfvo type="percent" val="0"/>
        <cfvo type="num" val="1"/>
        <cfvo type="num" val="1" gte="0"/>
      </iconSet>
    </cfRule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1">
      <formula>$BU493=1</formula>
    </cfRule>
  </conditionalFormatting>
  <conditionalFormatting sqref="AZ526:AZ550">
    <cfRule type="expression" dxfId="110" priority="18681">
      <formula>$BU498=1</formula>
    </cfRule>
  </conditionalFormatting>
  <conditionalFormatting sqref="BI524:BI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4">
      <iconSet showValue="0">
        <cfvo type="percent" val="0"/>
        <cfvo type="num" val="1"/>
        <cfvo type="num" val="1" gte="0"/>
      </iconSet>
    </cfRule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6" operator="equal">
      <formula>"*"</formula>
    </cfRule>
    <cfRule type="cellIs" dxfId="108" priority="13317" operator="greaterThanOrEqual">
      <formula>1</formula>
    </cfRule>
    <cfRule type="cellIs" dxfId="107" priority="13318" operator="lessThan">
      <formula>1</formula>
    </cfRule>
  </conditionalFormatting>
  <conditionalFormatting sqref="BI6:BI523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6">
      <iconSet showValue="0">
        <cfvo type="percent" val="0"/>
        <cfvo type="num" val="1"/>
        <cfvo type="num" val="1" gte="0"/>
      </iconSet>
    </cfRule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3" operator="equal">
      <formula>"ERRO"</formula>
    </cfRule>
  </conditionalFormatting>
  <conditionalFormatting sqref="BK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" workbookViewId="0">
      <selection sqref="A1:U13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31"/>
      <c r="M1" s="123"/>
      <c r="N1" s="293"/>
      <c r="O1" s="293"/>
      <c r="P1" s="169"/>
      <c r="Q1" s="383" t="s">
        <v>1218</v>
      </c>
      <c r="R1" s="384"/>
      <c r="U1" s="101"/>
      <c r="V1" s="385" t="s">
        <v>1365</v>
      </c>
      <c r="W1" s="385"/>
      <c r="X1" s="385"/>
      <c r="Y1" s="103"/>
    </row>
    <row r="2" spans="1:25" s="100" customFormat="1" ht="11.25" customHeight="1">
      <c r="A2" s="104" t="s">
        <v>1366</v>
      </c>
      <c r="B2" s="104" t="s">
        <v>1367</v>
      </c>
      <c r="C2" s="104" t="s">
        <v>7</v>
      </c>
      <c r="D2" s="105" t="s">
        <v>1170</v>
      </c>
      <c r="E2" s="105" t="s">
        <v>1171</v>
      </c>
      <c r="F2" s="105" t="s">
        <v>1368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1369</v>
      </c>
      <c r="U2" s="107" t="s">
        <v>1173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1700</v>
      </c>
      <c r="W110" s="111">
        <f ca="1">_xlfn.XLOOKUP(G110&amp;$W$2,BS_CONTROLE[CHAVE],BS_CONTROLE[Quantidade_11],"-")</f>
        <v>2662</v>
      </c>
      <c r="X110" s="111">
        <f ca="1">_xlfn.XLOOKUP(G110&amp;$X$2,BS_CONTROLE[CHAVE],BS_CONTROLE[Quantidade_11],"-")</f>
        <v>1723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111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20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6240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>
      <c r="A130" s="108" t="str">
        <f>IF(FN_MC!Y132="","*",FN_MC!Y132)</f>
        <v>SIM</v>
      </c>
      <c r="B130" s="108" t="str">
        <f>IF(FN_MC!X132="","*",FN_MC!X132)</f>
        <v>Contrato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 t="str">
        <f ca="1">_xlfn.XLOOKUP(G130&amp;$V$2,BS_CONTROLE[CHAVE],BS_CONTROLE[Quantidade_11],"-")</f>
        <v>-</v>
      </c>
      <c r="W130" s="111">
        <f ca="1">_xlfn.XLOOKUP(G130&amp;$W$2,BS_CONTROLE[CHAVE],BS_CONTROLE[Quantidade_11],"-")</f>
        <v>2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>
      <c r="A132" s="108" t="str">
        <f>IF(FN_MC!Y134="","*",FN_MC!Y134)</f>
        <v>SIM</v>
      </c>
      <c r="B132" s="108" t="str">
        <f>IF(FN_MC!X134="","*",FN_MC!X134)</f>
        <v>Contrato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>
      <c r="A134" s="108" t="str">
        <f>IF(FN_MC!Y136="","*",FN_MC!Y136)</f>
        <v>OPORTUNIDADE</v>
      </c>
      <c r="B134" s="108" t="str">
        <f>IF(FN_MC!X136="","*",FN_MC!X136)</f>
        <v>Oportunidade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>
        <f>IF(FN_MC!B136="","*",FN_MC!B136)</f>
        <v>46030</v>
      </c>
      <c r="G134" s="109" t="str">
        <f>IF(FN_MC!D136="","*",FN_MC!D136)</f>
        <v>LEÔNCIO (TF-526)</v>
      </c>
      <c r="H134" s="109" t="str">
        <f>IF(FN_MC!F136="","*",FN_MC!F136)</f>
        <v>PDM - SOLDA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>
        <f>IF(FN_MC!O136="","*",FN_MC!O136)</f>
        <v>0.33333333333333331</v>
      </c>
      <c r="R134" s="127">
        <f>IF(FN_MC!P136="","*",FN_MC!P136)</f>
        <v>0.125</v>
      </c>
      <c r="S134" s="109" t="str">
        <f>IF(FN_MC!Q136="","*",CONCATENATE(FN_MC!Q136," ",FN_MC!R136))</f>
        <v>2 Nº DE SOLDA</v>
      </c>
      <c r="T134" s="109" t="str">
        <f>IF(FN_MC!V136="","*",FN_MC!V136)</f>
        <v>Lucas</v>
      </c>
      <c r="U134" s="109" t="str">
        <f>IF(FN_MC!W136="","*",FN_MC!W136)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IF(FN_MC!Y138="","*",FN_MC!Y138)</f>
        <v>OPORTUNIDADE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520</v>
      </c>
      <c r="W136" s="111">
        <f ca="1">_xlfn.XLOOKUP(G136&amp;$W$2,BS_CONTROLE[CHAVE],BS_CONTROLE[Quantidade_11],"-")</f>
        <v>1600</v>
      </c>
      <c r="X136" s="111">
        <f ca="1">_xlfn.XLOOKUP(G136&amp;$X$2,BS_CONTROLE[CHAVE],BS_CONTROLE[Quantidade_11],"-")</f>
        <v>410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OPORTUNIDADE</v>
      </c>
      <c r="B138" s="108" t="str">
        <f>IF(FN_MC!X140="","*",FN_MC!X140)</f>
        <v>Oportunidade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0.5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1370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6" t="s">
        <v>1371</v>
      </c>
      <c r="D1" s="386"/>
      <c r="E1" s="386"/>
      <c r="F1" s="386"/>
      <c r="G1" s="386"/>
      <c r="H1" s="386"/>
    </row>
    <row r="2" spans="3:8">
      <c r="C2" s="386"/>
      <c r="D2" s="386"/>
      <c r="E2" s="386"/>
      <c r="F2" s="386"/>
      <c r="G2" s="386"/>
      <c r="H2" s="386"/>
    </row>
    <row r="3" spans="3:8">
      <c r="C3" s="321" t="s">
        <v>105</v>
      </c>
      <c r="D3" s="321" t="s">
        <v>1372</v>
      </c>
      <c r="E3" s="321" t="s">
        <v>1373</v>
      </c>
      <c r="F3" s="321" t="s">
        <v>1374</v>
      </c>
      <c r="G3" s="321" t="s">
        <v>1375</v>
      </c>
      <c r="H3" s="321" t="s">
        <v>1376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1377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1378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7" t="s">
        <v>1379</v>
      </c>
      <c r="C2" s="387"/>
      <c r="D2" s="387"/>
      <c r="E2" s="387"/>
      <c r="F2" s="387"/>
      <c r="G2" s="387"/>
      <c r="H2" s="191"/>
    </row>
    <row r="3" spans="1:8">
      <c r="A3" s="191"/>
      <c r="B3" s="388"/>
      <c r="C3" s="388"/>
      <c r="D3" s="388"/>
      <c r="E3" s="388"/>
      <c r="F3" s="388"/>
      <c r="G3" s="388"/>
      <c r="H3" s="191"/>
    </row>
    <row r="4" spans="1:8" ht="40.5">
      <c r="A4" s="191"/>
      <c r="B4" s="326" t="s">
        <v>1380</v>
      </c>
      <c r="C4" s="326" t="s">
        <v>1381</v>
      </c>
      <c r="D4" s="326" t="s">
        <v>1382</v>
      </c>
      <c r="E4" s="326" t="s">
        <v>1383</v>
      </c>
      <c r="F4" s="326" t="s">
        <v>359</v>
      </c>
      <c r="G4" s="326" t="s">
        <v>1384</v>
      </c>
      <c r="H4" s="191"/>
    </row>
    <row r="5" spans="1:8" ht="43.5">
      <c r="A5" s="191"/>
      <c r="B5" s="327" t="s">
        <v>1385</v>
      </c>
      <c r="C5" s="327">
        <v>309525</v>
      </c>
      <c r="D5" s="327" t="s">
        <v>1386</v>
      </c>
      <c r="E5" s="327" t="s">
        <v>246</v>
      </c>
      <c r="F5" s="327" t="s">
        <v>1355</v>
      </c>
      <c r="G5" s="328">
        <v>46296</v>
      </c>
      <c r="H5" s="191"/>
    </row>
    <row r="6" spans="1:8" ht="43.5">
      <c r="A6" s="191"/>
      <c r="B6" s="327" t="s">
        <v>1387</v>
      </c>
      <c r="C6" s="327">
        <v>256875</v>
      </c>
      <c r="D6" s="327" t="s">
        <v>1388</v>
      </c>
      <c r="E6" s="327" t="s">
        <v>246</v>
      </c>
      <c r="F6" s="327" t="s">
        <v>1355</v>
      </c>
      <c r="G6" s="328">
        <v>46296</v>
      </c>
      <c r="H6" s="191"/>
    </row>
    <row r="7" spans="1:8" ht="43.5">
      <c r="A7" s="191"/>
      <c r="B7" s="327" t="s">
        <v>1389</v>
      </c>
      <c r="C7" s="327">
        <v>257278</v>
      </c>
      <c r="D7" s="327" t="s">
        <v>1390</v>
      </c>
      <c r="E7" s="327" t="s">
        <v>237</v>
      </c>
      <c r="F7" s="327" t="s">
        <v>1391</v>
      </c>
      <c r="G7" s="328">
        <v>46235</v>
      </c>
      <c r="H7" s="191"/>
    </row>
    <row r="8" spans="1:8" ht="43.5">
      <c r="A8" s="191"/>
      <c r="B8" s="327" t="s">
        <v>1392</v>
      </c>
      <c r="C8" s="327">
        <v>261794</v>
      </c>
      <c r="D8" s="327" t="s">
        <v>1393</v>
      </c>
      <c r="E8" s="327" t="s">
        <v>237</v>
      </c>
      <c r="F8" s="327" t="s">
        <v>1391</v>
      </c>
      <c r="G8" s="328">
        <v>46082</v>
      </c>
      <c r="H8" s="191"/>
    </row>
    <row r="9" spans="1:8" ht="43.5">
      <c r="A9" s="191"/>
      <c r="B9" s="327" t="s">
        <v>1394</v>
      </c>
      <c r="C9" s="327">
        <v>257033</v>
      </c>
      <c r="D9" s="327" t="s">
        <v>1395</v>
      </c>
      <c r="E9" s="327" t="s">
        <v>237</v>
      </c>
      <c r="F9" s="327" t="s">
        <v>546</v>
      </c>
      <c r="G9" s="327" t="s">
        <v>1396</v>
      </c>
      <c r="H9" s="191"/>
    </row>
    <row r="10" spans="1:8" ht="43.5">
      <c r="A10" s="191"/>
      <c r="B10" s="327" t="s">
        <v>1397</v>
      </c>
      <c r="C10" s="327">
        <v>396578</v>
      </c>
      <c r="D10" s="327" t="s">
        <v>1398</v>
      </c>
      <c r="E10" s="327" t="s">
        <v>237</v>
      </c>
      <c r="F10" s="327" t="s">
        <v>546</v>
      </c>
      <c r="G10" s="327" t="s">
        <v>1396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9" t="s">
        <v>1399</v>
      </c>
      <c r="D5" s="390"/>
      <c r="E5" s="390"/>
      <c r="F5" s="390"/>
      <c r="G5" s="390"/>
      <c r="H5" s="390"/>
      <c r="I5" s="390"/>
      <c r="J5" s="391"/>
      <c r="K5" s="392" t="s">
        <v>1400</v>
      </c>
      <c r="L5" s="393"/>
      <c r="M5" s="393"/>
      <c r="N5" s="393"/>
      <c r="O5" s="394" t="s">
        <v>1401</v>
      </c>
      <c r="P5" s="395"/>
      <c r="Q5" s="396"/>
    </row>
    <row r="6" spans="1:17" s="93" customFormat="1" ht="15.75" customHeight="1">
      <c r="A6" s="87" t="s">
        <v>1368</v>
      </c>
      <c r="B6" s="94" t="s">
        <v>1367</v>
      </c>
      <c r="C6" s="95" t="s">
        <v>1170</v>
      </c>
      <c r="D6" s="96" t="s">
        <v>1171</v>
      </c>
      <c r="E6" s="95" t="s">
        <v>1402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1403</v>
      </c>
      <c r="M6" s="138" t="s">
        <v>30</v>
      </c>
      <c r="N6" s="139" t="s">
        <v>1165</v>
      </c>
      <c r="O6" s="245" t="s">
        <v>1208</v>
      </c>
      <c r="P6" s="156"/>
      <c r="Q6" s="192" t="s">
        <v>1404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Em intervalo das 11h as 17h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descarregado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Contrato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>
        <f>IF(FN_MC!B136="","*",FN_MC!B136)</f>
        <v>46030</v>
      </c>
      <c r="B137" s="98" t="str">
        <f>IF(FN_MC!X136="","*",FN_MC!X136)</f>
        <v>Oportunidade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LEÔNCIO (TF-526)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>
        <f>IF(FN_MC!O136="","*",FN_MC!O136)</f>
        <v>0.33333333333333331</v>
      </c>
      <c r="J137" s="131">
        <f>IF(FN_MC!P136="","*",FN_MC!P136)</f>
        <v>0.125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Oportunidade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0.5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1404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F18" sqref="F1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1405</v>
      </c>
      <c r="C2" s="95" t="s">
        <v>1155</v>
      </c>
      <c r="D2" s="95" t="s">
        <v>1157</v>
      </c>
      <c r="E2" s="95" t="s">
        <v>1406</v>
      </c>
      <c r="F2" s="95" t="s">
        <v>1407</v>
      </c>
      <c r="G2" s="95" t="s">
        <v>1408</v>
      </c>
      <c r="H2" s="95" t="s">
        <v>1409</v>
      </c>
      <c r="I2" s="95" t="s">
        <v>1410</v>
      </c>
      <c r="J2" s="95" t="s">
        <v>1411</v>
      </c>
      <c r="K2" s="130" t="s">
        <v>1412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>
      <c r="B130" s="119" t="str">
        <f>IF(FN_MC!Y132="","*",FN_MC!Y132)</f>
        <v>SIM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>
      <c r="B132" s="119" t="str">
        <f>IF(FN_MC!Y134="","*",FN_MC!Y134)</f>
        <v>SIM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>
      <c r="B134" s="119" t="str">
        <f>IF(FN_MC!Y136="","*",FN_MC!Y136)</f>
        <v>OPORTUNIDADE</v>
      </c>
      <c r="C134" s="120">
        <f>IF(FN_MC!B136="","*",FN_MC!B136)</f>
        <v>46030</v>
      </c>
      <c r="D134" s="120" t="str">
        <f>IF(FN_MC!D136="","*",FN_MC!D136)</f>
        <v>LEÔNCIO (TF-526)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>
      <c r="B136" s="119" t="str">
        <f>IF(FN_MC!Y138="","*",FN_MC!Y138)</f>
        <v>OPORTUNIDADE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>
      <c r="B138" s="119" t="str">
        <f>IF(FN_MC!Y140="","*",FN_MC!Y140)</f>
        <v>OPORTUNIDADE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FIXO + ESCALA</v>
      </c>
      <c r="I138" s="120" t="str">
        <f>IF(FN_MC!AC140="","*",FN_MC!AC140)</f>
        <v>*</v>
      </c>
      <c r="J138" s="121" t="str">
        <f>IF(FN_MC!AA140="","*",FN_MC!AA140)</f>
        <v>1 (Ricardo) + 2 escala ZFH-ZTO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2026-01-07T21:45:58Z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