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5" documentId="8_{C16AF0B1-DE6F-4D81-B6CC-DB7BBC320B89}" xr6:coauthVersionLast="47" xr6:coauthVersionMax="47" xr10:uidLastSave="{A61F127A-E6CA-4F41-B3CA-A6E34B4D50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86" i="1" l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N755" i="1" a="1"/>
  <c r="N755" i="1" s="1"/>
  <c r="M755" i="1" a="1"/>
  <c r="M755" i="1" s="1"/>
  <c r="N753" i="1" a="1"/>
  <c r="N753" i="1" s="1"/>
  <c r="M753" i="1" a="1"/>
  <c r="M753" i="1" s="1"/>
  <c r="N752" i="1" a="1"/>
  <c r="N752" i="1" s="1"/>
  <c r="M752" i="1" a="1"/>
  <c r="M752" i="1" s="1"/>
  <c r="N750" i="1" a="1"/>
  <c r="N750" i="1" s="1"/>
  <c r="M750" i="1" a="1"/>
  <c r="M750" i="1" s="1"/>
  <c r="N751" i="1" a="1"/>
  <c r="N751" i="1" s="1"/>
  <c r="M751" i="1" a="1"/>
  <c r="M75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<sst xmlns="http://schemas.openxmlformats.org/spreadsheetml/2006/main" count="14892" uniqueCount="2131">
  <si>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</si>
  <si>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</si>
  <si>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</si>
  <si>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</si>
  <si>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</si>
  <si>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</si>
  <si>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</si>
  <si>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</si>
  <si>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</si>
  <si>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</si>
  <si>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</si>
  <si>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</si>
  <si>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</si>
  <si>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</si>
  <si>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</si>
  <si>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</si>
  <si>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</si>
  <si>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</si>
  <si>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</si>
  <si>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</si>
  <si>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</si>
  <si>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</si>
  <si>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</si>
  <si>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</si>
  <si>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</si>
  <si>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</si>
  <si>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</si>
  <si>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</si>
  <si>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</si>
  <si>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</si>
  <si>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</si>
  <si>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</si>
  <si>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</si>
  <si>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</si>
  <si>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</si>
  <si>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</si>
  <si>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</si>
  <si>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</si>
  <si>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</si>
  <si>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</si>
  <si>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</si>
  <si>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</si>
  <si>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</si>
  <si>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</si>
  <si>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</si>
  <si>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</si>
  <si>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</si>
  <si>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</si>
  <si>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</si>
  <si>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</si>
  <si>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</si>
  <si>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</si>
  <si>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</si>
  <si>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</si>
  <si>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</si>
  <si>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</si>
  <si>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</si>
  <si>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</si>
  <si>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</si>
  <si>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</si>
  <si>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</si>
  <si>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</si>
  <si>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</si>
  <si>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</si>
  <si>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</si>
  <si>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</si>
  <si>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</si>
  <si>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</si>
  <si>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</si>
  <si>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</si>
  <si>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</si>
  <si>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</si>
  <si>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</si>
  <si>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</si>
  <si>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</si>
  <si>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</si>
  <si>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</si>
  <si>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</si>
  <si>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</si>
  <si>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</si>
  <si>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</si>
  <si>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</si>
  <si>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</si>
  <si>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</si>
  <si>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</si>
  <si>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</si>
  <si>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</si>
  <si>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</si>
  <si>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</si>
  <si>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</si>
  <si>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</si>
  <si>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</si>
  <si>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</si>
  <si>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</si>
  <si>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</si>
  <si>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</si>
  <si>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</si>
  <si>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</si>
  <si>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</si>
  <si>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</si>
  <si>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</si>
  <si>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</si>
  <si>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</si>
  <si>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</si>
  <si>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</si>
  <si>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</si>
  <si>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</si>
  <si>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</si>
  <si>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</si>
  <si>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</si>
  <si>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</si>
  <si>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</si>
  <si>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</si>
  <si>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</si>
  <si>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</si>
  <si>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</si>
  <si>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</si>
  <si>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</si>
  <si>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</si>
  <si>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</si>
  <si>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</si>
  <si>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</si>
  <si>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</si>
  <si>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</si>
  <si>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</si>
  <si>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</si>
  <si>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</si>
  <si>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</si>
  <si>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</si>
  <si>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</si>
  <si>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</si>
  <si>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</si>
  <si>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</si>
  <si>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</si>
  <si>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</si>
  <si>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</si>
  <si>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</si>
  <si>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</si>
  <si>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</si>
  <si>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</si>
  <si>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</si>
  <si>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</si>
  <si>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</si>
  <si>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</si>
  <si>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</si>
  <si>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</si>
  <si>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</si>
  <si>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</si>
  <si>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</si>
  <si>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</si>
  <si>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</si>
  <si>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</si>
  <si>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</si>
  <si>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</si>
  <si>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</si>
  <si>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</si>
  <si>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</si>
  <si>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</si>
  <si>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</si>
  <si>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</si>
  <si>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</si>
  <si>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</si>
  <si>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</si>
  <si>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</si>
  <si>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</si>
  <si>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</si>
  <si>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</si>
  <si>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</si>
  <si>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</si>
  <si>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</si>
  <si>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</si>
  <si>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</si>
  <si>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</si>
  <si>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</si>
  <si>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</si>
  <si>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</si>
  <si>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</si>
  <si>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</si>
  <si>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</si>
  <si>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</si>
  <si>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</si>
  <si>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</si>
  <si>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</si>
  <si>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</si>
  <si>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</si>
  <si>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</si>
  <si>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</si>
  <si>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</si>
  <si>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</si>
  <si>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</si>
  <si>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</si>
  <si>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</si>
  <si>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</si>
  <si>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</si>
  <si>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</si>
  <si>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</si>
  <si>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</si>
  <si>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</si>
  <si>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</si>
  <si>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</si>
  <si>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</si>
  <si>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</si>
  <si>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</si>
  <si>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</si>
  <si>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</si>
  <si>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</si>
  <si>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</si>
  <si>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</si>
  <si>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</si>
  <si>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</si>
  <si>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</si>
  <si>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</si>
  <si>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</si>
  <si>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</si>
  <si>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</si>
  <si>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</si>
  <si>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</si>
  <si>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</si>
  <si>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</si>
  <si>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</si>
  <si>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</si>
  <si>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</si>
  <si>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</si>
  <si>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</si>
  <si>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</si>
  <si>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</si>
  <si>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</si>
  <si>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</si>
  <si>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</si>
  <si>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</si>
  <si>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</si>
  <si>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</si>
  <si>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</si>
  <si>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</si>
  <si>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</si>
  <si>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</si>
  <si>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</si>
  <si>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</si>
  <si>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</si>
  <si>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</si>
  <si>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</si>
  <si>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</si>
  <si>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</si>
  <si>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</si>
  <si>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</si>
  <si>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</si>
  <si>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</si>
  <si>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</si>
  <si>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</si>
  <si>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</si>
  <si>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</si>
  <si>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</si>
  <si>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</si>
  <si>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</si>
  <si>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</si>
  <si>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</si>
  <si>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</si>
  <si>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</si>
  <si>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</si>
  <si>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</si>
  <si>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</si>
  <si>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</si>
  <si>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</si>
  <si>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</si>
  <si>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</si>
  <si>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</si>
  <si>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</si>
  <si>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</si>
  <si>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</si>
  <si>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</si>
  <si>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</si>
  <si>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</si>
  <si>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</si>
  <si>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</si>
  <si>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</si>
  <si>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</si>
  <si>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</si>
  <si>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</si>
  <si>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</si>
  <si>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</si>
  <si>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</si>
  <si>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</si>
  <si>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</si>
  <si>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</si>
  <si>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</si>
  <si>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</si>
  <si>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</si>
  <si>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</si>
  <si>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</si>
  <si>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</si>
  <si>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</si>
  <si>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</si>
  <si>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</si>
  <si>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</si>
  <si>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</si>
  <si>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</si>
  <si>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</si>
  <si>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</si>
  <si>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</si>
  <si>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</si>
  <si>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</si>
  <si>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</si>
  <si>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</si>
  <si>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</si>
  <si>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</si>
  <si>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</si>
  <si>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</si>
  <si>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</si>
  <si>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</si>
  <si>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</si>
  <si>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</si>
  <si>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</si>
  <si>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</si>
  <si>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</si>
  <si>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</si>
  <si>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</si>
  <si>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</si>
  <si>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</si>
  <si>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</si>
  <si>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</si>
  <si>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</si>
  <si>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</si>
  <si>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</si>
  <si>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</si>
  <si>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</si>
  <si>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</si>
  <si>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</si>
  <si>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</si>
  <si>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</si>
  <si>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</si>
  <si>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</si>
  <si>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</si>
  <si>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</si>
  <si>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</si>
  <si>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</si>
  <si>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</si>
  <si>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</si>
  <si>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</si>
  <si>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</si>
  <si>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</si>
  <si>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</si>
  <si>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</si>
  <si>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</si>
  <si>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</si>
  <si>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</si>
  <si>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</si>
  <si>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</si>
  <si>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</si>
  <si>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</si>
  <si>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</si>
  <si>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</si>
  <si>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</si>
  <si>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</si>
  <si>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</si>
  <si>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</si>
  <si>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</si>
  <si>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</si>
  <si>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</si>
  <si>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</si>
  <si>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</si>
  <si>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</si>
  <si>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</si>
  <si>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</si>
  <si>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</si>
  <si>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</si>
  <si>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</si>
  <si>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</si>
  <si>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</si>
  <si>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</si>
  <si>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</si>
  <si>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</si>
  <si>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</si>
  <si>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</si>
  <si>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</si>
  <si>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</si>
  <si>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</si>
  <si>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</si>
  <si>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</si>
  <si>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</si>
  <si>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</si>
  <si>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</si>
  <si>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</si>
  <si>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</si>
  <si>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</si>
  <si>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</si>
  <si>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</si>
  <si>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</si>
  <si>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</si>
  <si>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</si>
  <si>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</si>
  <si>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</si>
  <si>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</si>
  <si>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</si>
  <si>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</si>
  <si>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</si>
  <si>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</si>
  <si>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</si>
  <si>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</si>
  <si>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</si>
  <si>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</si>
  <si>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</si>
  <si>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</si>
  <si>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</si>
  <si>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</si>
  <si>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</si>
  <si>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</si>
  <si>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</si>
  <si>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</si>
  <si>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</si>
  <si>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</si>
  <si>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</si>
  <si>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</si>
  <si>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</si>
  <si>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</si>
  <si>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</si>
  <si>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</si>
  <si>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</si>
  <si>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</si>
  <si>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</si>
  <si>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</si>
  <si>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</si>
  <si>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</si>
  <si>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</si>
  <si>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</si>
  <si>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</si>
  <si>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</si>
  <si>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</si>
  <si>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</si>
  <si>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</si>
  <si>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</si>
  <si>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</si>
  <si>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</si>
  <si>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</si>
  <si>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</si>
  <si>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</si>
  <si>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</si>
  <si>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</si>
  <si>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</si>
  <si>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</si>
  <si>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</si>
  <si>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</si>
  <si>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</si>
  <si>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</si>
  <si>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</si>
  <si>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</si>
  <si>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</si>
  <si>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</si>
  <si>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</si>
  <si>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</si>
  <si>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</si>
  <si>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</si>
  <si>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</si>
  <si>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</si>
  <si>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</si>
  <si>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</si>
  <si>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</si>
  <si>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</si>
  <si>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</si>
  <si>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</si>
  <si>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</si>
  <si>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</si>
  <si>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</si>
  <si>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</si>
  <si>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</si>
  <si>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</si>
  <si>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</si>
  <si>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</si>
  <si>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</si>
  <si>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</si>
  <si>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</si>
  <si>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</si>
  <si>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</si>
  <si>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</si>
  <si>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</si>
  <si>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</si>
  <si>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</si>
  <si>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</si>
  <si>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</si>
  <si>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</si>
  <si>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</si>
  <si>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</si>
  <si>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</si>
  <si>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</si>
  <si>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</si>
  <si>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</si>
  <si>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</si>
  <si>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</si>
  <si>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</si>
  <si>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</si>
  <si>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</si>
  <si>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</si>
  <si>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</si>
  <si>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</si>
  <si>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</si>
  <si>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</si>
  <si>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</si>
  <si>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</si>
  <si>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</si>
  <si>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</si>
  <si>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</si>
  <si>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</si>
  <si>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</si>
  <si>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</si>
  <si>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</si>
  <si>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</si>
  <si>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</si>
  <si>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</si>
  <si>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</si>
  <si>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</si>
  <si>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</si>
  <si>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</si>
  <si>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</si>
  <si>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</si>
  <si>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</si>
  <si>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</si>
  <si>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</si>
  <si>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</si>
  <si>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</si>
  <si>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</si>
  <si>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</si>
  <si>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</si>
  <si>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</si>
  <si>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</si>
  <si>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</si>
  <si>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</si>
  <si>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</si>
  <si>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</si>
  <si>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</si>
  <si>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</si>
  <si>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</si>
  <si>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</si>
  <si>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</si>
  <si>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</si>
  <si>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</si>
  <si>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</si>
  <si>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</si>
  <si>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</si>
  <si>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</si>
  <si>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</si>
  <si>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</si>
  <si>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</si>
  <si>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</si>
  <si>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</si>
  <si>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</si>
  <si>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</si>
  <si>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</si>
  <si>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</si>
  <si>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</si>
  <si>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</si>
  <si>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</si>
  <si>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</si>
  <si>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</si>
  <si>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</si>
  <si>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</si>
  <si>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</si>
  <si>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</si>
  <si>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</si>
  <si>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</si>
  <si>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</si>
  <si>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</si>
  <si>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</si>
  <si>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</si>
  <si>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</si>
  <si>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</si>
  <si>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</si>
  <si>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</si>
  <si>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</si>
  <si>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</si>
  <si>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</si>
  <si>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</si>
  <si>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</si>
  <si>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</si>
  <si>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</si>
  <si>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</si>
  <si>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</si>
  <si>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</si>
  <si>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</si>
  <si>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</si>
  <si>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</si>
  <si>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</si>
  <si>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</si>
  <si>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</si>
  <si>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</si>
  <si>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</si>
  <si>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</si>
  <si>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</si>
  <si>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</si>
  <si>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</si>
  <si>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</si>
  <si>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</si>
  <si>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</si>
  <si>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</si>
  <si>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</si>
  <si>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</si>
  <si>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</si>
  <si>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</si>
  <si>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</si>
  <si>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</si>
  <si>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</si>
  <si>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</si>
  <si>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</si>
  <si>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</si>
  <si>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</si>
  <si>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</si>
  <si>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</si>
  <si>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</si>
  <si>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</si>
  <si>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</si>
  <si>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</si>
  <si>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</si>
  <si>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</si>
  <si>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</si>
  <si>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</si>
  <si>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</si>
  <si>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</si>
  <si>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</si>
  <si>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</si>
  <si>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</si>
  <si>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</si>
  <si>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</si>
  <si>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</si>
  <si>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</si>
  <si>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</si>
  <si>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</si>
  <si>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</si>
  <si>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</si>
  <si>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</si>
  <si>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</si>
  <si>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</si>
  <si>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</si>
  <si>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</si>
  <si>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</si>
  <si>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</si>
  <si>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</si>
  <si>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</si>
  <si>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</si>
  <si>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</si>
  <si>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</si>
  <si>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</si>
  <si>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</si>
  <si>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</si>
  <si>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</si>
  <si>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</si>
  <si>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</si>
  <si>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</si>
  <si>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</si>
  <si>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</si>
  <si>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</si>
  <si>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</si>
  <si>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</si>
  <si>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</si>
  <si>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</si>
  <si>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</si>
  <si>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</si>
  <si>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</si>
  <si>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</si>
  <si>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</si>
  <si>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</si>
  <si>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</si>
  <si>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</si>
  <si>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</si>
  <si>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</si>
  <si>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</si>
  <si>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</si>
  <si>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</si>
  <si>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</si>
  <si>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</si>
  <si>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</si>
  <si>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</si>
  <si>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</si>
  <si>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</si>
  <si>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</si>
  <si>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</si>
  <si>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</si>
  <si>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</si>
  <si>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</si>
  <si>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</si>
  <si>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</si>
  <si>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</si>
  <si>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</si>
  <si>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</si>
  <si>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</si>
  <si>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</si>
  <si>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</si>
  <si>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</si>
  <si>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</si>
  <si>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</si>
  <si>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</si>
  <si>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</si>
  <si>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</si>
  <si>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</si>
  <si>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</si>
  <si>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</si>
  <si>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</si>
  <si>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</si>
  <si>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</si>
  <si>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</si>
  <si>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</si>
  <si>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</si>
  <si>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</si>
  <si>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</si>
  <si>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</si>
  <si>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</si>
  <si>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</si>
  <si>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</si>
  <si>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</si>
  <si>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</si>
  <si>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</si>
  <si>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</si>
  <si>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</si>
  <si>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</si>
  <si>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</si>
  <si>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</si>
  <si>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</si>
  <si>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</si>
  <si>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</si>
  <si>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</si>
  <si>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</si>
  <si>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</si>
  <si>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</si>
  <si>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</si>
  <si>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</si>
  <si>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</si>
  <si>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</si>
  <si>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</si>
  <si>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</si>
  <si>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</si>
  <si>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</si>
  <si>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</si>
  <si>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</si>
  <si>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</si>
  <si>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</si>
  <si>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</si>
  <si>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</si>
  <si>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</si>
  <si>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</si>
  <si>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</si>
  <si>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</si>
  <si>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</si>
  <si>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</si>
  <si>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</si>
  <si>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</si>
  <si>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</si>
  <si>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</si>
  <si>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</si>
  <si>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</si>
  <si>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</si>
  <si>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</si>
  <si>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</si>
  <si>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</si>
  <si>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</si>
  <si>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</si>
  <si>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</si>
  <si>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</si>
  <si>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</si>
  <si>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</si>
  <si>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</si>
  <si>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</si>
  <si>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</si>
  <si>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</si>
  <si>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</si>
  <si>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</si>
  <si>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</si>
  <si>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</si>
  <si>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</si>
  <si>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</si>
  <si>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</si>
  <si>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</si>
  <si>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</si>
  <si>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</si>
  <si>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</si>
  <si>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</si>
  <si>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</si>
  <si>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</si>
  <si>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</si>
  <si>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</si>
  <si>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</si>
  <si>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</si>
  <si>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</si>
  <si>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</si>
  <si>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</si>
  <si>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</si>
  <si>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</si>
  <si>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</si>
  <si>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</si>
  <si>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</si>
  <si>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</si>
  <si>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</si>
  <si>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</si>
  <si>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</si>
  <si>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</si>
  <si>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</si>
  <si>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</si>
  <si>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</si>
  <si>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</si>
  <si>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</si>
  <si>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</si>
  <si>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</si>
  <si>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</si>
  <si>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</si>
  <si>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</si>
  <si>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</si>
  <si>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</si>
  <si>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</si>
  <si>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</si>
  <si>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</si>
  <si>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</si>
  <si>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</si>
  <si>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</si>
  <si>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</si>
  <si>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</si>
  <si>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</si>
  <si>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</si>
  <si>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</si>
  <si>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</si>
  <si>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</si>
  <si>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</si>
  <si>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</si>
  <si>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</si>
  <si>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</si>
  <si>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</si>
  <si>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</si>
  <si>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</si>
  <si>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</si>
  <si>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</si>
  <si>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</si>
  <si>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</si>
  <si>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</si>
  <si>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</si>
  <si>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</si>
  <si>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</si>
  <si>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</si>
  <si>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</si>
  <si>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</si>
  <si>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</si>
  <si>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</si>
  <si>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</si>
  <si>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</si>
  <si>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</si>
  <si>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</si>
  <si>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</si>
  <si>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</si>
  <si>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</si>
  <si>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</si>
  <si>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</si>
  <si>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</si>
  <si>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</si>
  <si>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</si>
  <si>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</si>
  <si>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</si>
  <si>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</si>
  <si>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</si>
  <si>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</si>
  <si>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</si>
  <si>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</si>
  <si>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</si>
  <si>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</si>
  <si>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</si>
  <si>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</si>
  <si>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</si>
  <si>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</si>
  <si>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</si>
  <si>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</si>
  <si>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</si>
  <si>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</si>
  <si>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</si>
  <si>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</si>
  <si>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</si>
  <si>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</si>
  <si>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</si>
  <si>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</si>
  <si>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</si>
  <si>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</si>
  <si>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</si>
  <si>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</si>
  <si>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</si>
  <si>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</si>
  <si>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</si>
  <si>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</si>
  <si>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</si>
  <si>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</si>
  <si>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</si>
  <si>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</si>
  <si>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</si>
  <si>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</si>
  <si>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</si>
  <si>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</si>
  <si>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</si>
  <si>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</si>
  <si>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</si>
  <si>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</si>
  <si>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</si>
  <si>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</si>
  <si>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</si>
  <si>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</si>
  <si>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</si>
  <si>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</si>
  <si>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</si>
  <si>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</si>
  <si>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</si>
  <si>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</si>
  <si>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</si>
  <si>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</si>
  <si>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</si>
  <si>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</si>
  <si>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</si>
  <si>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</si>
  <si>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</si>
  <si>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</si>
  <si>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</si>
  <si>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</si>
  <si>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</si>
  <si>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</si>
  <si>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</si>
  <si>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</si>
  <si>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</si>
  <si>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</si>
  <si>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</si>
  <si>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</si>
  <si>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</si>
  <si>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</si>
  <si>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</si>
  <si>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</si>
  <si>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</si>
  <si>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</si>
  <si>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</si>
  <si>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</si>
  <si>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</si>
  <si>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</si>
  <si>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</si>
  <si>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</si>
  <si>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</si>
  <si>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</si>
  <si>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</si>
  <si>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</si>
  <si>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</si>
  <si>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</si>
  <si>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</si>
  <si>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</si>
  <si>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</si>
  <si>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</si>
  <si>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</si>
  <si>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</si>
  <si>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</si>
  <si>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</si>
  <si>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</si>
  <si>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</si>
  <si>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</si>
  <si>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</si>
  <si>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</si>
  <si>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</si>
  <si>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</si>
  <si>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</si>
  <si>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</si>
  <si>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</si>
  <si>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</si>
  <si>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</si>
  <si>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</si>
  <si>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</si>
  <si>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</si>
  <si>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</si>
  <si>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</si>
  <si>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</si>
  <si>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</si>
  <si>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</si>
  <si>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</si>
  <si>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</si>
  <si>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</si>
  <si>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</si>
  <si>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</si>
  <si>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</si>
  <si>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</si>
  <si>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</si>
  <si>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</si>
  <si>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</si>
  <si>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</si>
  <si>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</si>
  <si>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</si>
  <si>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</si>
  <si>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</si>
  <si>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</si>
  <si>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</si>
  <si>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</si>
  <si>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</si>
  <si>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</si>
  <si>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</si>
  <si>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</si>
  <si>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</si>
  <si>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</si>
  <si>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</si>
  <si>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</si>
  <si>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</si>
  <si>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</si>
  <si>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</si>
  <si>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</si>
  <si>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</si>
  <si>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</si>
  <si>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</si>
  <si>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</si>
  <si>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</si>
  <si>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</si>
  <si>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</si>
  <si>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</si>
  <si>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</si>
  <si>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</si>
  <si>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</si>
  <si>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</si>
  <si>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</si>
  <si>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</si>
  <si>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</si>
  <si>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</si>
  <si>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</si>
  <si>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</si>
  <si>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</si>
  <si>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</si>
  <si>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</si>
  <si>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</si>
  <si>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</si>
  <si>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</si>
  <si>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</si>
  <si>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</si>
  <si>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</si>
  <si>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</si>
  <si>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</si>
  <si>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</si>
  <si>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</si>
  <si>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</si>
  <si>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</si>
  <si>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</si>
  <si>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</si>
  <si>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</si>
  <si>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</si>
  <si>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</si>
  <si>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</si>
  <si>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</si>
  <si>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</si>
  <si>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</si>
  <si>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</si>
  <si>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</si>
  <si>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</si>
  <si>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</si>
  <si>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</si>
  <si>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</si>
  <si>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</si>
  <si>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</si>
  <si>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</si>
  <si>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</si>
  <si>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</si>
  <si>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</si>
  <si>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</si>
  <si>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</si>
  <si>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</si>
  <si>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</si>
  <si>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</si>
  <si>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</si>
  <si>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</si>
  <si>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</si>
  <si>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</si>
  <si>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</si>
  <si>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</si>
  <si>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</si>
  <si>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</si>
  <si>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</si>
  <si>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</si>
  <si>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</si>
  <si>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</si>
  <si>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</si>
  <si>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</si>
  <si>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</si>
  <si>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</si>
  <si>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</si>
  <si>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</si>
  <si>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</si>
  <si>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</si>
  <si>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</si>
  <si>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</si>
  <si>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</si>
  <si>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</si>
  <si>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</si>
  <si>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</si>
  <si>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</si>
  <si>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</si>
  <si>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</si>
  <si>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</si>
  <si>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</si>
  <si>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</si>
  <si>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</si>
  <si>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</si>
  <si>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</si>
  <si>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</si>
  <si>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</si>
  <si>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</si>
  <si>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</si>
  <si>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</si>
  <si>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</si>
  <si>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</si>
  <si>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</si>
  <si>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</si>
  <si>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</si>
  <si>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</si>
  <si>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</si>
  <si>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</si>
  <si>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</si>
  <si>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</si>
  <si>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</si>
  <si>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</si>
  <si>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</si>
  <si>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</si>
  <si>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</si>
  <si>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</si>
  <si>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</si>
  <si>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</si>
  <si>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</si>
  <si>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</si>
  <si>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</si>
  <si>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</si>
  <si>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</si>
  <si>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</si>
  <si>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</si>
  <si>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</si>
  <si>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</si>
  <si>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</si>
  <si>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</si>
  <si>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</si>
  <si>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</si>
  <si>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</si>
  <si>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</si>
  <si>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</si>
  <si>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</si>
  <si>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</si>
  <si>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</si>
  <si>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</si>
  <si>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</si>
  <si>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</si>
  <si>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</si>
  <si>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</si>
  <si>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</si>
  <si>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</si>
  <si>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</si>
  <si>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</si>
  <si>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</si>
  <si>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</si>
  <si>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</si>
  <si>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</si>
  <si>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</si>
  <si>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</si>
  <si>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</si>
  <si>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</si>
  <si>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</si>
  <si>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</si>
  <si>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</si>
  <si>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</si>
  <si>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</si>
  <si>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</si>
  <si>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</si>
  <si>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</si>
  <si>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</si>
  <si>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</si>
  <si>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</si>
  <si>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</si>
  <si>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</si>
  <si>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</si>
  <si>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</si>
  <si>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</si>
  <si>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</si>
  <si>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</si>
  <si>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</si>
  <si>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</si>
  <si>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</si>
  <si>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</si>
  <si>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</si>
  <si>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</si>
  <si>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</si>
  <si>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</si>
  <si>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</si>
  <si>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</si>
  <si>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</si>
  <si>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</si>
  <si>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</si>
  <si>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</si>
  <si>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</si>
  <si>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</si>
  <si>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</si>
  <si>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</si>
  <si>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</si>
  <si>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</si>
  <si>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</si>
  <si>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</si>
  <si>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</si>
  <si>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</si>
  <si>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</si>
  <si>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</si>
  <si>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</si>
  <si>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</si>
  <si>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</si>
  <si>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</si>
  <si>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</si>
  <si>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</si>
  <si>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</si>
  <si>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</si>
  <si>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</si>
  <si>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</si>
  <si>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</si>
  <si>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</si>
  <si>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</si>
  <si>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</si>
  <si>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</si>
  <si>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</si>
  <si>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</si>
  <si>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</si>
  <si>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</si>
  <si>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</si>
  <si>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</si>
  <si>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</si>
  <si>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</si>
  <si>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</si>
  <si>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</si>
  <si>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</si>
  <si>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</si>
  <si>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</si>
  <si>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</si>
  <si>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</si>
  <si>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</si>
  <si>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</si>
  <si>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</si>
  <si>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</si>
  <si>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</si>
  <si>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</si>
  <si>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</si>
  <si>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</si>
  <si>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</si>
  <si>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</si>
  <si>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</si>
  <si>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</si>
  <si>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</si>
  <si>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</si>
  <si>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</si>
  <si>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</si>
  <si>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</si>
  <si>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</si>
  <si>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</si>
  <si>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</si>
  <si>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</si>
  <si>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</si>
  <si>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</si>
  <si>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</si>
  <si>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</si>
  <si>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</si>
  <si>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</si>
  <si>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</si>
  <si>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</si>
  <si>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</si>
  <si>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</si>
  <si>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</si>
  <si>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</si>
  <si>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</si>
  <si>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</si>
  <si>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</si>
  <si>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</si>
  <si>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</si>
  <si>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</si>
  <si>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</si>
  <si>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</si>
  <si>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</si>
  <si>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</si>
  <si>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</si>
  <si>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</si>
  <si>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</si>
  <si>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</si>
  <si>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</si>
  <si>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</si>
  <si>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</si>
  <si>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</si>
  <si>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</si>
  <si>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</si>
  <si>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</si>
  <si>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</si>
  <si>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</si>
  <si>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</si>
  <si>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</si>
  <si>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</si>
  <si>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</si>
  <si>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</si>
  <si>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</si>
  <si>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</si>
  <si>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</si>
  <si>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</si>
  <si>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</si>
  <si>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</si>
  <si>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</si>
  <si>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</si>
  <si>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</si>
  <si>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</si>
  <si>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</si>
  <si>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</si>
  <si>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</si>
  <si>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</si>
  <si>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</si>
  <si>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</si>
  <si>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</si>
  <si>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</si>
  <si>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</si>
  <si>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</si>
  <si>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</si>
  <si>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</si>
  <si>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</si>
  <si>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</si>
  <si>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</si>
  <si>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</si>
  <si>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</si>
  <si>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</si>
  <si>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</si>
  <si>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</si>
  <si>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</si>
  <si>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</si>
  <si>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</si>
  <si>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</si>
  <si>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</si>
  <si>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</si>
  <si>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</si>
  <si>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</si>
  <si>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</si>
  <si>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</si>
  <si>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</si>
  <si>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</si>
  <si>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</si>
  <si>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</si>
  <si>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</si>
  <si>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</si>
  <si>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</si>
  <si>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</si>
  <si>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</si>
  <si>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</si>
  <si>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</si>
  <si>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</si>
  <si>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</si>
  <si>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</si>
  <si>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</si>
  <si>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</si>
  <si>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</si>
  <si>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</si>
  <si>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</si>
  <si>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</si>
  <si>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</si>
  <si>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</si>
  <si>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</si>
  <si>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</si>
  <si>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</si>
  <si>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</si>
  <si>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</si>
  <si>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</si>
  <si>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</si>
  <si>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</si>
  <si>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</si>
  <si>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</si>
  <si>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</si>
  <si>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</si>
  <si>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</si>
  <si>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</si>
  <si>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</si>
  <si>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</si>
  <si>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</si>
  <si>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</si>
  <si>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</si>
  <si>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</si>
  <si>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</si>
  <si>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</si>
  <si>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</si>
  <si>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</si>
  <si>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</si>
  <si>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</si>
  <si>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</si>
  <si>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</si>
  <si>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</si>
  <si>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</si>
  <si>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</si>
  <si>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</si>
  <si>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</si>
  <si>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</si>
  <si>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</si>
  <si>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</si>
  <si>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</si>
  <si>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</si>
  <si>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</si>
  <si>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</si>
  <si>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</si>
  <si>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</si>
  <si>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</si>
  <si>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</si>
  <si>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</si>
  <si>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</si>
  <si>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</si>
  <si>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</si>
  <si>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</si>
  <si>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</si>
  <si>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</si>
  <si>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</si>
  <si>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</si>
  <si>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</si>
  <si>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</si>
  <si>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</si>
  <si>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</si>
  <si>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</si>
  <si>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</si>
  <si>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</si>
  <si>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</si>
  <si>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</si>
  <si>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</si>
  <si>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</si>
  <si>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</si>
  <si>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</si>
  <si>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</si>
  <si>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</si>
  <si>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</si>
  <si>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</si>
  <si>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</si>
  <si>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</si>
  <si>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</si>
  <si>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</si>
  <si>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</si>
  <si>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</si>
  <si>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</si>
  <si>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</si>
  <si>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</si>
  <si>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</si>
  <si>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</si>
  <si>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</si>
  <si>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</si>
  <si>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</si>
  <si>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</si>
  <si>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</si>
  <si>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</si>
  <si>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</si>
  <si>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</si>
  <si>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</si>
  <si>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</si>
  <si>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</si>
  <si>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</si>
  <si>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</si>
  <si>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</si>
  <si>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</si>
  <si>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</si>
  <si>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</si>
  <si>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</si>
  <si>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</si>
  <si>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</si>
  <si>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</si>
  <si>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</si>
  <si>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</si>
  <si>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</si>
  <si>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</si>
  <si>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</si>
  <si>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</si>
  <si>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</si>
  <si>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</si>
  <si>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</si>
  <si>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</si>
  <si>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</si>
  <si>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</si>
  <si>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</si>
  <si>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</si>
  <si>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</si>
  <si>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</si>
  <si>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</si>
  <si>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</si>
  <si>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</si>
  <si>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</si>
  <si>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</si>
  <si>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</si>
  <si>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</si>
  <si>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</si>
  <si>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</si>
  <si>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</si>
  <si>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</si>
  <si>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</si>
  <si>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</si>
  <si>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</si>
  <si>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</si>
  <si>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</si>
  <si>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</si>
  <si>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</si>
  <si>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</si>
  <si>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</si>
  <si>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</si>
  <si>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</si>
  <si>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</si>
  <si>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</si>
  <si>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</si>
  <si>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</si>
  <si>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</si>
  <si>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</si>
  <si>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</si>
  <si>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</si>
  <si>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</si>
  <si>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</si>
  <si>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</si>
  <si>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</si>
  <si>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</si>
  <si>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</si>
  <si>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</si>
  <si>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</si>
  <si>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</si>
  <si>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</si>
  <si>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</si>
  <si>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</si>
  <si>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</si>
  <si>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</si>
  <si>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</si>
  <si>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</si>
  <si>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</si>
  <si>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</si>
  <si>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</si>
  <si>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</si>
  <si>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</si>
  <si>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</si>
  <si>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</si>
  <si>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</si>
  <si>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</si>
  <si>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</si>
  <si>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</si>
  <si>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</si>
  <si>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</si>
  <si>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</si>
  <si>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</si>
  <si>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</si>
  <si>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</si>
  <si>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</si>
  <si>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</si>
  <si>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</si>
  <si>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</si>
  <si>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</si>
  <si>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</si>
  <si>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</si>
  <si>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</si>
  <si>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</si>
  <si>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</si>
  <si>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</si>
  <si>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</si>
  <si>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</si>
  <si>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</si>
  <si>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</si>
  <si>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</si>
  <si>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</si>
  <si>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</si>
  <si>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</si>
  <si>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</si>
  <si>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</si>
  <si>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</si>
  <si>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</si>
  <si>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</si>
  <si>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</si>
  <si>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</si>
  <si>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</si>
  <si>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</si>
  <si>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</si>
  <si>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</si>
  <si>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</si>
  <si>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</si>
  <si>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</si>
  <si>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</si>
  <si>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</si>
  <si>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</si>
  <si>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</si>
  <si>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</si>
  <si>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</si>
  <si>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</si>
  <si>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</si>
  <si>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</si>
  <si>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</si>
  <si>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</si>
  <si>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</si>
  <si>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</si>
  <si>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</si>
  <si>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</si>
  <si>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</si>
  <si>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</si>
  <si>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</si>
  <si>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</si>
  <si>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</si>
  <si>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</si>
  <si>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</si>
  <si>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</si>
  <si>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</si>
  <si>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</si>
  <si>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</si>
  <si>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</si>
  <si>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</si>
  <si>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</si>
  <si>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</si>
  <si>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</si>
  <si>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</si>
  <si>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</si>
  <si>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</si>
  <si>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</si>
  <si>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</si>
  <si>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</si>
  <si>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</si>
  <si>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</si>
  <si>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</si>
  <si>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</si>
  <si>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</si>
  <si>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</si>
  <si>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</si>
  <si>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</si>
  <si>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</si>
  <si>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</si>
  <si>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</si>
  <si>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</si>
  <si>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</si>
  <si>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</si>
  <si>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</si>
  <si>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</si>
  <si>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</si>
  <si>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</si>
  <si>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</si>
  <si>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</si>
  <si>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</si>
  <si>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</si>
  <si>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</si>
  <si>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</si>
  <si>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</si>
  <si>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</si>
  <si>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</si>
  <si>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</si>
  <si>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</si>
  <si>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</si>
  <si>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</si>
  <si>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</si>
  <si>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</si>
  <si>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</si>
  <si>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</si>
  <si>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</si>
  <si>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</si>
  <si>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</si>
  <si>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</si>
  <si>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</si>
  <si>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</si>
  <si>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</si>
  <si>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</si>
  <si>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</si>
  <si>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</si>
  <si>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</si>
  <si>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</si>
  <si>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</si>
  <si>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</si>
  <si>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</si>
  <si>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</si>
  <si>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</si>
  <si>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</si>
  <si>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</si>
  <si>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</si>
  <si>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</si>
  <si>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</si>
  <si>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</si>
  <si>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</si>
  <si>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</si>
  <si>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</si>
  <si>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</si>
  <si>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</si>
  <si>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</si>
  <si>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</si>
  <si>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</si>
  <si>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</si>
  <si>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</si>
  <si>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</si>
  <si>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</si>
  <si>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</si>
  <si>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</si>
  <si>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</si>
  <si>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</si>
  <si>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</si>
  <si>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</si>
  <si>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</si>
  <si>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</si>
  <si>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</si>
  <si>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</si>
  <si>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</si>
  <si>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</si>
  <si>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</si>
  <si>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</si>
  <si>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</si>
  <si>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</si>
  <si>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</si>
  <si>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</si>
  <si>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</si>
  <si>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</si>
  <si>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</si>
  <si>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</si>
  <si>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</si>
  <si>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</si>
  <si>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</si>
  <si>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</si>
  <si>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</si>
  <si>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</si>
  <si>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</si>
  <si>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</si>
  <si>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</si>
  <si>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</si>
  <si>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</si>
  <si>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</si>
  <si>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</si>
  <si>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</si>
  <si>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</si>
  <si>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</si>
  <si>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</si>
  <si>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</si>
  <si>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</si>
  <si>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</si>
  <si>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</si>
  <si>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</si>
  <si>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</si>
  <si>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</si>
  <si>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</si>
  <si>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</si>
  <si>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</si>
  <si>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</si>
  <si>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</si>
  <si>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</si>
  <si>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</si>
  <si>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</si>
  <si>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</si>
  <si>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</si>
  <si>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</si>
  <si>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</si>
  <si>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</si>
  <si>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</si>
  <si>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</si>
  <si>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</si>
  <si>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</si>
  <si>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</si>
  <si>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</si>
  <si>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</si>
  <si>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</si>
  <si>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</si>
  <si>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</si>
  <si>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</si>
  <si>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</si>
  <si>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</si>
  <si>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</si>
  <si>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</si>
  <si>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</si>
  <si>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</si>
  <si>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</si>
  <si>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</si>
  <si>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</si>
  <si>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</si>
  <si>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</si>
  <si>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</si>
  <si>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</si>
  <si>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</si>
  <si>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</si>
  <si>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</si>
  <si>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</si>
  <si>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</si>
  <si>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</si>
  <si>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</si>
  <si>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</si>
  <si>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</si>
  <si>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</si>
  <si>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</si>
  <si>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</si>
  <si>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</si>
  <si>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</si>
  <si>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</si>
  <si>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</si>
  <si>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</si>
  <si>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</si>
  <si>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</si>
  <si>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</si>
  <si>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</si>
  <si>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</si>
  <si>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</si>
  <si>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</si>
  <si>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</si>
  <si>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</si>
  <si>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</si>
  <si>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</si>
  <si>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</si>
  <si>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</si>
  <si>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</si>
  <si>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</si>
  <si>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</si>
  <si>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</si>
  <si>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</si>
  <si>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</si>
  <si>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</si>
  <si>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</si>
  <si>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</si>
  <si>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</si>
  <si>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</si>
  <si>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</si>
  <si>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</si>
  <si>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</si>
  <si>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</si>
  <si>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</si>
  <si>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</si>
  <si>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</si>
  <si>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</si>
  <si>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</si>
  <si>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</si>
  <si>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</si>
  <si>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</si>
  <si>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</si>
  <si>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</si>
  <si>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</si>
  <si>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</si>
  <si>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</si>
  <si>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</si>
  <si>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</si>
  <si>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</si>
  <si>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</si>
  <si>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</si>
  <si>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</si>
  <si>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</si>
  <si>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</si>
  <si>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</si>
  <si>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</si>
  <si>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</si>
  <si>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</si>
  <si>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</si>
  <si>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</si>
  <si>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</si>
  <si>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</si>
  <si>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</si>
  <si>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</si>
  <si>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</si>
  <si>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</si>
  <si>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</si>
  <si>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</si>
  <si>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</si>
  <si>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</si>
  <si>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</si>
  <si>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</si>
  <si>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</si>
  <si>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</si>
  <si>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</si>
  <si>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</si>
  <si>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</si>
  <si>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</si>
  <si>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</si>
  <si>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</si>
  <si>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</si>
  <si>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</si>
  <si>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</si>
  <si>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</si>
  <si>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</si>
  <si>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</si>
  <si>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</si>
  <si>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</si>
  <si>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</si>
  <si>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</si>
  <si>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</si>
  <si>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</si>
  <si>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</si>
  <si>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</si>
  <si>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</si>
  <si>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</si>
  <si>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</si>
  <si>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</si>
  <si>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</si>
  <si>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</si>
  <si>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</si>
  <si>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</si>
  <si>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</si>
  <si>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</si>
  <si>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</si>
  <si>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</si>
  <si>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</si>
  <si>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</si>
  <si>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</si>
  <si>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</si>
  <si>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</si>
  <si>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</si>
  <si>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</si>
  <si>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</si>
  <si>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</si>
  <si>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</si>
  <si>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</si>
  <si>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</si>
  <si>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</si>
  <si>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</si>
  <si>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</si>
  <si>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</si>
  <si>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</si>
  <si>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</si>
  <si>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</si>
  <si>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</si>
  <si>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</si>
  <si>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</si>
  <si>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</si>
  <si>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</si>
  <si>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</si>
  <si>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</si>
  <si>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</si>
  <si>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</si>
  <si>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</si>
  <si>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</si>
  <si>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</si>
  <si>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</si>
  <si>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</si>
  <si>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</si>
  <si>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</si>
  <si>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</si>
  <si>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</si>
  <si>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</si>
  <si>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</si>
  <si>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</si>
  <si>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</si>
  <si>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</si>
  <si>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</si>
  <si>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</si>
  <si>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</si>
  <si>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</si>
  <si>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</si>
  <si>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</si>
  <si>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</si>
  <si>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</si>
  <si>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</si>
  <si>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</si>
  <si>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</si>
  <si>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</si>
  <si>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</si>
  <si>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</si>
  <si>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</si>
  <si>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</si>
  <si>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</si>
  <si>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</si>
  <si>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</si>
  <si>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</si>
  <si>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</si>
  <si>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</si>
  <si>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</si>
  <si>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</si>
  <si>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</si>
  <si>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</si>
  <si>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</si>
  <si>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</si>
  <si>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</si>
  <si>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</si>
  <si>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</si>
  <si>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</si>
  <si>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</si>
  <si>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</si>
  <si>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</si>
  <si>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</si>
  <si>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</si>
  <si>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</si>
  <si>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</si>
  <si>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</si>
  <si>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</si>
  <si>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</si>
  <si>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</si>
  <si>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</si>
  <si>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</si>
  <si>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</si>
  <si>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</si>
  <si>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</si>
  <si>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</si>
  <si>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</si>
  <si>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</si>
  <si>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</si>
  <si>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</si>
  <si>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</si>
  <si>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</si>
  <si>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</si>
  <si>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</si>
  <si>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</si>
  <si>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</si>
  <si>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</si>
  <si>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</si>
  <si>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</si>
  <si>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</si>
  <si>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</si>
  <si>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</si>
  <si>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</si>
  <si>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</si>
  <si>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</si>
  <si>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</si>
  <si>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</si>
  <si>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</si>
  <si>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</si>
  <si>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</si>
  <si>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</si>
  <si>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</si>
  <si>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</si>
  <si>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</si>
  <si>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</si>
  <si>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</si>
  <si>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</si>
  <si>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</si>
  <si>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</si>
  <si>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</si>
  <si>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</si>
  <si>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</si>
  <si>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</si>
  <si>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</si>
  <si>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</si>
  <si>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</si>
  <si>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</si>
  <si>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</si>
  <si>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</si>
  <si>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ZTT-2</t>
  </si>
  <si>
    <t>ZTO</t>
  </si>
  <si>
    <t>ZTT-ZTO</t>
  </si>
  <si>
    <t>ZTTZTO</t>
  </si>
  <si>
    <t>Em inspeção R7D</t>
  </si>
  <si>
    <t>TP prono 08h09 / Em intervalo das 09h42 até 11h12</t>
  </si>
  <si>
    <t>3 + Lucas + 2 Escala</t>
  </si>
  <si>
    <t xml:space="preserve">MC1 11h07 / </t>
  </si>
  <si>
    <t>Previsão de MC1 11h00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</si>
  <si>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</si>
  <si>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</si>
  <si>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</si>
  <si>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</si>
  <si>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Bloco</t>
  </si>
  <si>
    <t xml:space="preserve">Cancelado CCO / </t>
  </si>
  <si>
    <t>Cancelado CCO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</si>
  <si>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</si>
  <si>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</si>
  <si>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</si>
  <si>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</si>
  <si>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</si>
  <si>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</si>
  <si>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</si>
  <si>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</si>
  <si>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Devido cancelamento do bloco, alterado programação para deslocamento das turmas na serra / MC1 07h52 / Em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</si>
  <si>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</si>
  <si>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</si>
  <si>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</si>
  <si>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</si>
  <si>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</si>
  <si>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</si>
  <si>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</si>
  <si>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</si>
  <si>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</si>
  <si>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</si>
  <si>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</si>
  <si>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</si>
  <si>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</si>
  <si>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</si>
  <si>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PDM - Substituição meia chave</t>
  </si>
  <si>
    <t>Descarga de barras 67+532 ao km 69+000</t>
  </si>
  <si>
    <t>3 (Lucas + Navas + Escala)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</si>
  <si>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</si>
  <si>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</si>
  <si>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</si>
  <si>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</si>
  <si>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</si>
  <si>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</si>
  <si>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</si>
  <si>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</si>
  <si>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130ZYQW/ZEM1302</t>
  </si>
  <si>
    <t>Deslocamento para ZEM, em oportundiade trabalhar no km134+500 ao km 135+200 via 2</t>
  </si>
  <si>
    <t>Deslocamento das turmas (Gira no travessão do km86)</t>
  </si>
  <si>
    <t>PDM - Substituição de trilho  (Obs: Equipe embarcado no W62)</t>
  </si>
  <si>
    <t>Inspeção R7D ( Ronda de chuva)</t>
  </si>
  <si>
    <t>1 FIXO</t>
  </si>
  <si>
    <t>Descarga de dormentes km190+000 (40min)</t>
  </si>
  <si>
    <t xml:space="preserve">PDM - Substituição de trilho  </t>
  </si>
  <si>
    <t xml:space="preserve">felipe </t>
  </si>
  <si>
    <t>Recolhimento de dormente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</si>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</sst>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G778" activePane="topRight" state="frozen"/>
      <selection pane="topRight" activeCell="B794" sqref="B7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1</v>
      </c>
      <c r="BI691" s="17"/>
      <c r="BJ691" s="17" t="s">
        <v>2000</v>
      </c>
      <c r="BK691" s="18" t="s">
        <v>2000</v>
      </c>
      <c r="BL691" s="16"/>
      <c r="BM691" s="129"/>
      <c r="BN691" s="129"/>
      <c r="BO691" s="129"/>
      <c r="BP691" s="18"/>
      <c r="BQ691" s="12" t="str">
        <f t="shared" si="66"/>
        <v>Produção</v>
      </c>
      <c r="BR691" s="19">
        <f t="shared" si="67"/>
        <v>2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1</v>
      </c>
      <c r="BI692" s="17"/>
      <c r="BJ692" s="17" t="s">
        <v>2005</v>
      </c>
      <c r="BK692" s="18" t="s">
        <v>2005</v>
      </c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0.99999999999999911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1</v>
      </c>
      <c r="BI693" s="17"/>
      <c r="BJ693" s="17" t="s">
        <v>2006</v>
      </c>
      <c r="BK693" s="18" t="s">
        <v>2006</v>
      </c>
      <c r="BL693" s="16"/>
      <c r="BM693" s="129"/>
      <c r="BN693" s="129"/>
      <c r="BO693" s="129"/>
      <c r="BP693" s="18"/>
      <c r="BQ693" s="12" t="str">
        <f t="shared" si="66"/>
        <v>Produção</v>
      </c>
      <c r="BR693" s="19">
        <f t="shared" si="67"/>
        <v>1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2007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2008</v>
      </c>
      <c r="BK694" s="18" t="s">
        <v>2009</v>
      </c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2010</v>
      </c>
      <c r="BK696" s="18" t="s">
        <v>2010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2010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2011</v>
      </c>
      <c r="BK698" s="18" t="s">
        <v>2011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2011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2012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2013</v>
      </c>
      <c r="BK699" s="18" t="s">
        <v>2013</v>
      </c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2014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2015</v>
      </c>
      <c r="BK705" s="18" t="s">
        <v>2016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2016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2017</v>
      </c>
      <c r="BK707" s="18" t="s">
        <v>2017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2017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2018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2019</v>
      </c>
      <c r="BK711" s="18" t="s">
        <v>2019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2019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2020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2019</v>
      </c>
      <c r="BK712" s="18" t="s">
        <v>2019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2019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2021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2019</v>
      </c>
      <c r="BK713" s="18" t="s">
        <v>2019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2019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2022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2019</v>
      </c>
      <c r="BK714" s="18" t="s">
        <v>2019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2019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2023</v>
      </c>
      <c r="BK717" s="18" t="s">
        <v>2023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2024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1</v>
      </c>
      <c r="BI718" s="17"/>
      <c r="BJ718" s="17" t="s">
        <v>2025</v>
      </c>
      <c r="BK718" s="18" t="s">
        <v>2025</v>
      </c>
      <c r="BL718" s="16"/>
      <c r="BM718" s="129"/>
      <c r="BN718" s="129"/>
      <c r="BO718" s="129"/>
      <c r="BP718" s="18"/>
      <c r="BQ718" s="12" t="str">
        <f t="shared" si="72"/>
        <v>Produção</v>
      </c>
      <c r="BR718" s="19">
        <f t="shared" si="73"/>
        <v>1.0000000000000004</v>
      </c>
      <c r="BS718" s="19">
        <f t="shared" si="74"/>
        <v>0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2026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2019</v>
      </c>
      <c r="BK720" s="18" t="s">
        <v>2019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2019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2019</v>
      </c>
      <c r="BK721" s="18" t="s">
        <v>2019</v>
      </c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/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1</v>
      </c>
      <c r="BI722" s="17"/>
      <c r="BJ722" s="17" t="s">
        <v>2027</v>
      </c>
      <c r="BK722" s="18" t="s">
        <v>2027</v>
      </c>
      <c r="BL722" s="16"/>
      <c r="BM722" s="129"/>
      <c r="BN722" s="129"/>
      <c r="BO722" s="129"/>
      <c r="BP722" s="18"/>
      <c r="BQ722" s="12" t="str">
        <f t="shared" si="72"/>
        <v>Produção</v>
      </c>
      <c r="BR722" s="19">
        <f t="shared" si="73"/>
        <v>60.000000000000021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2028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2029</v>
      </c>
      <c r="BK723" s="18" t="s">
        <v>2029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2029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2030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2029</v>
      </c>
      <c r="BK724" s="18" t="s">
        <v>2029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2029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2031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2029</v>
      </c>
      <c r="BK725" s="18" t="s">
        <v>2029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2029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2032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2033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1</v>
      </c>
      <c r="BI727" s="17"/>
      <c r="BJ727" s="17" t="s">
        <v>2005</v>
      </c>
      <c r="BK727" s="18" t="s">
        <v>2005</v>
      </c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0.99999999999999911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2034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2035</v>
      </c>
      <c r="BK729" s="18" t="s">
        <v>2036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2036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57.75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2037</v>
      </c>
      <c r="X733" s="103" t="s">
        <v>421</v>
      </c>
      <c r="Y733" s="128"/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/>
      <c r="AS733" s="107"/>
      <c r="AT733" s="107"/>
      <c r="AU733" s="135"/>
      <c r="AV733" s="135"/>
      <c r="AW733" s="14"/>
      <c r="AX733" s="14"/>
      <c r="AY733" s="160">
        <f t="shared" si="70"/>
        <v>0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Produção e Intervalo</v>
      </c>
      <c r="BR733" s="19">
        <f t="shared" si="73"/>
        <v>0</v>
      </c>
      <c r="BS733" s="19">
        <f t="shared" si="74"/>
        <v>0</v>
      </c>
      <c r="BT733" s="185" t="str">
        <f t="shared" si="75"/>
        <v/>
      </c>
    </row>
    <row r="734" spans="1:72" ht="34.5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2038</v>
      </c>
      <c r="X734" s="103" t="s">
        <v>421</v>
      </c>
      <c r="Y734" s="128"/>
      <c r="Z734" s="103"/>
      <c r="AA734" s="104" t="s">
        <v>2039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/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2040</v>
      </c>
      <c r="X736" s="103" t="s">
        <v>421</v>
      </c>
      <c r="Y736" s="128"/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/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/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/>
      <c r="AS737" s="107"/>
      <c r="AT737" s="107"/>
      <c r="AU737" s="135"/>
      <c r="AV737" s="135"/>
      <c r="AW737" s="14"/>
      <c r="AX737" s="14"/>
      <c r="AY737" s="160">
        <f t="shared" si="70"/>
        <v>0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2041</v>
      </c>
      <c r="X738" s="103" t="s">
        <v>421</v>
      </c>
      <c r="Y738" s="128"/>
      <c r="Z738" s="103"/>
      <c r="AA738" s="104" t="s">
        <v>2042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2043</v>
      </c>
      <c r="N739" s="126" t="s">
        <v>2044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2045</v>
      </c>
      <c r="X739" s="103" t="s">
        <v>421</v>
      </c>
      <c r="Y739" s="128"/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2046</v>
      </c>
      <c r="N740" s="126" t="s">
        <v>2047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2048</v>
      </c>
      <c r="X740" s="103" t="s">
        <v>421</v>
      </c>
      <c r="Y740" s="128"/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/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2049</v>
      </c>
      <c r="X744" s="103" t="s">
        <v>421</v>
      </c>
      <c r="Y744" s="128"/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/>
      <c r="Z745" s="103"/>
      <c r="AA745" s="104" t="s">
        <v>2050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/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/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/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/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/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>E1746081</v>
      </c>
      <c r="B751" s="101">
        <v>46081</v>
      </c>
      <c r="C751" s="134">
        <f>IF(BS_CONTROLE[[#This Row],[DATA]]="","",WEEKNUM(BS_CONTROLE[[#This Row],[DATA]]))</f>
        <v>9</v>
      </c>
      <c r="D751" s="103" t="s">
        <v>744</v>
      </c>
      <c r="E751" s="155"/>
      <c r="F751" s="125" t="s">
        <v>595</v>
      </c>
      <c r="G751" s="140" t="str">
        <f>IF(D751="","*",VLOOKUP(F751,BS_ATIVIDADE[],3,FALSE))</f>
        <v>CAMINHÂO - SOLDA</v>
      </c>
      <c r="H751" s="105" t="s">
        <v>201</v>
      </c>
      <c r="I751" s="105" t="s">
        <v>201</v>
      </c>
      <c r="J751" s="104">
        <v>55</v>
      </c>
      <c r="K751" s="104">
        <v>100.3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51" s="105">
        <v>0.38194444444444442</v>
      </c>
      <c r="P751" s="105">
        <v>0.125</v>
      </c>
      <c r="Q751" s="104">
        <v>2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1671</v>
      </c>
      <c r="W751" s="149" t="s">
        <v>1090</v>
      </c>
      <c r="X751" s="103" t="s">
        <v>421</v>
      </c>
      <c r="Y751" s="128"/>
      <c r="Z751" s="103"/>
      <c r="AA751" s="104">
        <v>1</v>
      </c>
      <c r="AB751" s="102" t="s">
        <v>412</v>
      </c>
      <c r="AC751" s="150"/>
      <c r="AD751" s="106">
        <v>0.29166666666666669</v>
      </c>
      <c r="AE751" s="104">
        <v>6251</v>
      </c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CAMINHÃO DE SOLDA</v>
      </c>
      <c r="AJ751" s="9" t="str">
        <f>IF(BS_CONTROLE[[#This Row],[Atividade]]=0, "-", BS_CONTROLE[[#This Row],[Atividade]])</f>
        <v>CAMINHÃO DE SOLDA</v>
      </c>
      <c r="AK751" s="31" t="str">
        <f>BS_CONTROLE[[#This Row],[Local - Partida]]</f>
        <v>102ZKW2</v>
      </c>
      <c r="AL751" s="31" t="str">
        <f>BS_CONTROLE[[#This Row],[Local - Encerramento]]</f>
        <v>102ZKW2</v>
      </c>
      <c r="AM751" s="104" t="str">
        <f>IF(BS_CONTROLE[[#This Row],[Entre - Estações]]=0, "-", BS_CONTROLE[[#This Row],[Entre - Estações]])</f>
        <v>ZKW-ZLU</v>
      </c>
      <c r="AN751" s="104" t="str">
        <f>IF(BS_CONTROLE[[#This Row],[SB]]=0, "-", BS_CONTROLE[[#This Row],[SB]])</f>
        <v>102ZKW2</v>
      </c>
      <c r="AO751" s="104">
        <f>IF(BS_CONTROLE[[#This Row],[SUB]]=0, "-", BS_CONTROLE[[#This Row],[SUB]])</f>
        <v>55</v>
      </c>
      <c r="AP751" s="104">
        <f>BS_CONTROLE[[#This Row],[KM - Inicio]]</f>
        <v>100.3</v>
      </c>
      <c r="AQ751" s="104">
        <f>BS_CONTROLE[[#This Row],[KM - Inicio]]</f>
        <v>100.3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CLEBISON (TP-728)46081</v>
      </c>
      <c r="B752" s="101">
        <v>46081</v>
      </c>
      <c r="C752" s="134">
        <f>IF(BS_CONTROLE[[#This Row],[DATA]]="","",WEEKNUM(BS_CONTROLE[[#This Row],[DATA]]))</f>
        <v>9</v>
      </c>
      <c r="D752" s="103" t="s">
        <v>866</v>
      </c>
      <c r="E752" s="155">
        <v>701</v>
      </c>
      <c r="F752" s="125" t="s">
        <v>775</v>
      </c>
      <c r="G752" s="140" t="str">
        <f>IF(D752="","*",VLOOKUP(F752,BS_ATIVIDADE[],3,FALSE))</f>
        <v>SOLDA</v>
      </c>
      <c r="H752" s="105" t="s">
        <v>593</v>
      </c>
      <c r="I752" s="105" t="s">
        <v>593</v>
      </c>
      <c r="J752" s="104">
        <v>55</v>
      </c>
      <c r="K752" s="104">
        <v>127.5</v>
      </c>
      <c r="L752" s="104" t="s">
        <v>593</v>
      </c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2" s="105">
        <v>0.375</v>
      </c>
      <c r="P752" s="105">
        <v>8.3333333333333329E-2</v>
      </c>
      <c r="Q752" s="104">
        <v>1</v>
      </c>
      <c r="R752" s="10" t="str">
        <f>IFERROR(_xlfn.XLOOKUP(F752, BS_ATIVIDADE[ATIVIDADE],BS_ATIVIDADE[UNIDADE] ), "*")</f>
        <v>Nº DE SOLDA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1060</v>
      </c>
      <c r="X752" s="103" t="s">
        <v>421</v>
      </c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PDM - SOLDA</v>
      </c>
      <c r="AJ752" s="9" t="str">
        <f>IF(BS_CONTROLE[[#This Row],[Atividade]]=0, "-", BS_CONTROLE[[#This Row],[Atividade]])</f>
        <v>PDM - SOLDA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130ZYQ2</v>
      </c>
      <c r="AO752" s="104">
        <f>IF(BS_CONTROLE[[#This Row],[SUB]]=0, "-", BS_CONTROLE[[#This Row],[SUB]])</f>
        <v>55</v>
      </c>
      <c r="AP752" s="104">
        <f>BS_CONTROLE[[#This Row],[KM - Inicio]]</f>
        <v>127.5</v>
      </c>
      <c r="AQ752" s="104">
        <f>BS_CONTROLE[[#This Row],[KM - Inicio]]</f>
        <v>127.5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SOLDA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ISMAEL(TP-726)46081</v>
      </c>
      <c r="B753" s="101">
        <v>46081</v>
      </c>
      <c r="C753" s="134">
        <f>IF(BS_CONTROLE[[#This Row],[DATA]]="","",WEEKNUM(BS_CONTROLE[[#This Row],[DATA]]))</f>
        <v>9</v>
      </c>
      <c r="D753" s="103" t="s">
        <v>894</v>
      </c>
      <c r="E753" s="155">
        <v>702</v>
      </c>
      <c r="F753" s="125" t="s">
        <v>775</v>
      </c>
      <c r="G753" s="140" t="str">
        <f>IF(D753="","*",VLOOKUP(F753,BS_ATIVIDADE[],3,FALSE))</f>
        <v>SOLDA</v>
      </c>
      <c r="H753" s="105" t="s">
        <v>593</v>
      </c>
      <c r="I753" s="105"/>
      <c r="J753" s="104">
        <v>55</v>
      </c>
      <c r="K753" s="104">
        <v>127.5</v>
      </c>
      <c r="L753" s="104" t="s">
        <v>593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3" s="105">
        <v>0.375</v>
      </c>
      <c r="P753" s="105">
        <v>8.3333333333333329E-2</v>
      </c>
      <c r="Q753" s="104">
        <v>1</v>
      </c>
      <c r="R753" s="10" t="str">
        <f>IFERROR(_xlfn.XLOOKUP(F753, BS_ATIVIDADE[ATIVIDADE],BS_ATIVIDADE[UNIDADE] ), "*")</f>
        <v>Nº DE SOLDA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1097</v>
      </c>
      <c r="W753" s="149" t="s">
        <v>1060</v>
      </c>
      <c r="X753" s="103" t="s">
        <v>421</v>
      </c>
      <c r="Y753" s="128"/>
      <c r="Z753" s="103"/>
      <c r="AA753" s="104" t="s">
        <v>593</v>
      </c>
      <c r="AB753" s="102"/>
      <c r="AC753" s="150"/>
      <c r="AD753" s="106"/>
      <c r="AE753" s="104"/>
      <c r="AF753" s="104" t="s">
        <v>593</v>
      </c>
      <c r="AG753" s="104" t="s">
        <v>593</v>
      </c>
      <c r="AH753" s="15"/>
      <c r="AI753" s="125" t="str">
        <f>IF(BS_CONTROLE[[#This Row],[Atividade]]=0, "-", BS_CONTROLE[[#This Row],[Atividade]])</f>
        <v>PDM - SOLDA</v>
      </c>
      <c r="AJ753" s="9" t="str">
        <f>IF(BS_CONTROLE[[#This Row],[Atividade]]=0, "-", BS_CONTROLE[[#This Row],[Atividade]])</f>
        <v>PDM - SOLDA</v>
      </c>
      <c r="AK753" s="31" t="str">
        <f>BS_CONTROLE[[#This Row],[Local - Partida]]</f>
        <v>-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ZWI-ZEM</v>
      </c>
      <c r="AN753" s="104" t="str">
        <f>IF(BS_CONTROLE[[#This Row],[SB]]=0, "-", BS_CONTROLE[[#This Row],[SB]])</f>
        <v>130ZYQ2</v>
      </c>
      <c r="AO753" s="104">
        <f>IF(BS_CONTROLE[[#This Row],[SUB]]=0, "-", BS_CONTROLE[[#This Row],[SUB]])</f>
        <v>55</v>
      </c>
      <c r="AP753" s="104">
        <f>BS_CONTROLE[[#This Row],[KM - Inicio]]</f>
        <v>127.5</v>
      </c>
      <c r="AQ753" s="104">
        <f>BS_CONTROLE[[#This Row],[KM - Inicio]]</f>
        <v>127.5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Nº DE SOLDA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>
      <c r="A754" s="47" t="str">
        <f t="shared" si="71"/>
        <v>W6046081</v>
      </c>
      <c r="B754" s="101">
        <v>46081</v>
      </c>
      <c r="C754" s="134">
        <f>IF(BS_CONTROLE[[#This Row],[DATA]]="","",WEEKNUM(BS_CONTROLE[[#This Row],[DATA]]))</f>
        <v>9</v>
      </c>
      <c r="D754" s="103" t="s">
        <v>828</v>
      </c>
      <c r="E754" s="155">
        <v>582</v>
      </c>
      <c r="F754" s="125" t="s">
        <v>756</v>
      </c>
      <c r="G754" s="140" t="str">
        <f>IF(D754="","*",VLOOKUP(F754,BS_ATIVIDADE[],3,FALSE))</f>
        <v>DORMENTE - DESCARGA</v>
      </c>
      <c r="H754" s="105" t="s">
        <v>1865</v>
      </c>
      <c r="I754" s="105" t="s">
        <v>1865</v>
      </c>
      <c r="J754" s="104">
        <v>55</v>
      </c>
      <c r="K754" s="104">
        <v>127.8</v>
      </c>
      <c r="L754" s="104">
        <v>133</v>
      </c>
      <c r="M754" s="126" t="s">
        <v>49</v>
      </c>
      <c r="N754" s="126" t="s">
        <v>2051</v>
      </c>
      <c r="O754" s="105">
        <v>0.33333333333333331</v>
      </c>
      <c r="P754" s="105">
        <v>8.3333333333333329E-2</v>
      </c>
      <c r="Q754" s="104">
        <v>1000</v>
      </c>
      <c r="R754" s="10" t="str">
        <f>IFERROR(_xlfn.XLOOKUP(F754, BS_ATIVIDADE[ATIVIDADE],BS_ATIVIDADE[UNIDADE] ), "*")</f>
        <v>Nº DE DORMENTES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4" s="104" t="s">
        <v>1097</v>
      </c>
      <c r="W754" s="149" t="s">
        <v>1584</v>
      </c>
      <c r="X754" s="103" t="s">
        <v>421</v>
      </c>
      <c r="Y754" s="128"/>
      <c r="Z754" s="103"/>
      <c r="AA754" s="104">
        <v>1</v>
      </c>
      <c r="AB754" s="102" t="s">
        <v>412</v>
      </c>
      <c r="AC754" s="150" t="s">
        <v>406</v>
      </c>
      <c r="AD754" s="106">
        <v>0.29166666666666669</v>
      </c>
      <c r="AE754" s="104">
        <v>7694</v>
      </c>
      <c r="AF754" s="104" t="s">
        <v>593</v>
      </c>
      <c r="AG754" s="104" t="s">
        <v>593</v>
      </c>
      <c r="AH754" s="15"/>
      <c r="AI754" s="125" t="str">
        <f>IF(BS_CONTROLE[[#This Row],[Atividade]]=0, "-", BS_CONTROLE[[#This Row],[Atividade]])</f>
        <v>PDM - DESCARGA - DORMENTE</v>
      </c>
      <c r="AJ754" s="9" t="str">
        <f>IF(BS_CONTROLE[[#This Row],[Atividade]]=0, "-", BS_CONTROLE[[#This Row],[Atividade]])</f>
        <v>PDM - DESCARGA - DORMENTE</v>
      </c>
      <c r="AK754" s="31" t="str">
        <f>BS_CONTROLE[[#This Row],[Local - Partida]]</f>
        <v>ZEM130-2</v>
      </c>
      <c r="AL754" s="31" t="str">
        <f>BS_CONTROLE[[#This Row],[Local - Encerramento]]</f>
        <v>ZEM130-2</v>
      </c>
      <c r="AM754" s="104" t="str">
        <f>IF(BS_CONTROLE[[#This Row],[Entre - Estações]]=0, "-", BS_CONTROLE[[#This Row],[Entre - Estações]])</f>
        <v>ZWI-ZEM</v>
      </c>
      <c r="AN754" s="104" t="str">
        <f>IF(BS_CONTROLE[[#This Row],[SB]]=0, "-", BS_CONTROLE[[#This Row],[SB]])</f>
        <v>130ZYQW/ZEM1302</v>
      </c>
      <c r="AO754" s="104">
        <f>IF(BS_CONTROLE[[#This Row],[SUB]]=0, "-", BS_CONTROLE[[#This Row],[SUB]])</f>
        <v>55</v>
      </c>
      <c r="AP754" s="104">
        <f>BS_CONTROLE[[#This Row],[KM - Inicio]]</f>
        <v>127.8</v>
      </c>
      <c r="AQ754" s="104">
        <f>BS_CONTROLE[[#This Row],[KM - Inicio]]</f>
        <v>127.8</v>
      </c>
      <c r="AR754" s="107"/>
      <c r="AS754" s="107"/>
      <c r="AT754" s="107"/>
      <c r="AU754" s="135"/>
      <c r="AV754" s="135"/>
      <c r="AW754" s="14"/>
      <c r="AX754" s="14"/>
      <c r="AY754" s="160">
        <f t="shared" si="70"/>
        <v>0</v>
      </c>
      <c r="AZ754" s="151"/>
      <c r="BA754" s="108"/>
      <c r="BB754" s="10" t="str">
        <f>IFERROR(_xlfn.XLOOKUP(AI754, BS_ATIVIDADE[ATIVIDADE],BS_ATIVIDADE[UNIDADE] ), "*")</f>
        <v>Nº DE DORMENTES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Produção e Intervalo</v>
      </c>
      <c r="BR754" s="19">
        <f t="shared" si="73"/>
        <v>0</v>
      </c>
      <c r="BS754" s="19">
        <f t="shared" si="74"/>
        <v>0</v>
      </c>
      <c r="BT754" s="185" t="str">
        <f t="shared" si="75"/>
        <v/>
      </c>
    </row>
    <row r="755" spans="1:72">
      <c r="A755" s="47" t="str">
        <f t="shared" si="71"/>
        <v>V8946081</v>
      </c>
      <c r="B755" s="101">
        <v>46081</v>
      </c>
      <c r="C755" s="134">
        <f>IF(BS_CONTROLE[[#This Row],[DATA]]="","",WEEKNUM(BS_CONTROLE[[#This Row],[DATA]]))</f>
        <v>9</v>
      </c>
      <c r="D755" s="103" t="s">
        <v>807</v>
      </c>
      <c r="E755" s="155"/>
      <c r="F755" s="125" t="s">
        <v>698</v>
      </c>
      <c r="G755" s="140" t="str">
        <f>IF(D755="","*",VLOOKUP(F755,BS_ATIVIDADE[],3,FALSE))</f>
        <v>MECANIZAÇÃO - SOCADORA</v>
      </c>
      <c r="H755" s="105" t="s">
        <v>201</v>
      </c>
      <c r="I755" s="105" t="s">
        <v>212</v>
      </c>
      <c r="J755" s="104">
        <v>55</v>
      </c>
      <c r="K755" s="104">
        <v>134.5</v>
      </c>
      <c r="L755" s="104">
        <v>135.19999999999999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5" s="105">
        <v>0.375</v>
      </c>
      <c r="P755" s="105">
        <v>8.3333333333333329E-2</v>
      </c>
      <c r="Q755" s="104">
        <v>480</v>
      </c>
      <c r="R755" s="10" t="str">
        <f>IFERROR(_xlfn.XLOOKUP(F755, BS_ATIVIDADE[ATIVIDADE],BS_ATIVIDADE[UNIDADE] ), "*")</f>
        <v>M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1066</v>
      </c>
      <c r="W755" s="149" t="s">
        <v>2052</v>
      </c>
      <c r="X755" s="103" t="s">
        <v>421</v>
      </c>
      <c r="Y755" s="128"/>
      <c r="Z755" s="103"/>
      <c r="AA755" s="104">
        <v>1</v>
      </c>
      <c r="AB755" s="102" t="s">
        <v>412</v>
      </c>
      <c r="AC755" s="150" t="s">
        <v>406</v>
      </c>
      <c r="AD755" s="106">
        <v>0.35416666666666669</v>
      </c>
      <c r="AE755" s="104">
        <v>6239</v>
      </c>
      <c r="AF755" s="104">
        <v>6809</v>
      </c>
      <c r="AG755" s="104" t="s">
        <v>593</v>
      </c>
      <c r="AH755" s="15"/>
      <c r="AI755" s="125" t="str">
        <f>IF(BS_CONTROLE[[#This Row],[Atividade]]=0, "-", BS_CONTROLE[[#This Row],[Atividade]])</f>
        <v>MECANIZAÇÃO - SOCADORA</v>
      </c>
      <c r="AJ755" s="9" t="str">
        <f>IF(BS_CONTROLE[[#This Row],[Atividade]]=0, "-", BS_CONTROLE[[#This Row],[Atividade]])</f>
        <v>MECANIZAÇÃO - SOCADORA</v>
      </c>
      <c r="AK755" s="31" t="str">
        <f>BS_CONTROLE[[#This Row],[Local - Partida]]</f>
        <v>102ZKW2</v>
      </c>
      <c r="AL755" s="31" t="str">
        <f>BS_CONTROLE[[#This Row],[Local - Encerramento]]</f>
        <v>ZEM1302</v>
      </c>
      <c r="AM755" s="104" t="str">
        <f>IF(BS_CONTROLE[[#This Row],[Entre - Estações]]=0, "-", BS_CONTROLE[[#This Row],[Entre - Estações]])</f>
        <v>ZEM</v>
      </c>
      <c r="AN755" s="104" t="str">
        <f>IF(BS_CONTROLE[[#This Row],[SB]]=0, "-", BS_CONTROLE[[#This Row],[SB]])</f>
        <v>ZEM2</v>
      </c>
      <c r="AO755" s="104">
        <f>IF(BS_CONTROLE[[#This Row],[SUB]]=0, "-", BS_CONTROLE[[#This Row],[SUB]])</f>
        <v>55</v>
      </c>
      <c r="AP755" s="104">
        <f>BS_CONTROLE[[#This Row],[KM - Inicio]]</f>
        <v>134.5</v>
      </c>
      <c r="AQ755" s="104">
        <f>BS_CONTROLE[[#This Row],[KM - Inicio]]</f>
        <v>134.5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M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>MATEUS (TP-809)</v>
      </c>
      <c r="B757" s="101"/>
      <c r="C757" s="134" t="str">
        <f>IF(BS_CONTROLE[[#This Row],[DATA]]="","",WEEKNUM(BS_CONTROLE[[#This Row],[DATA]]))</f>
        <v/>
      </c>
      <c r="D757" s="103" t="s">
        <v>921</v>
      </c>
      <c r="E757" s="155">
        <v>750</v>
      </c>
      <c r="F757" s="125" t="s">
        <v>726</v>
      </c>
      <c r="G757" s="140" t="str">
        <f>IF(D757="","*",VLOOKUP(F757,BS_ATIVIDADE[],3,FALSE))</f>
        <v>MODERNIZAÇÃO</v>
      </c>
      <c r="H757" s="105" t="s">
        <v>593</v>
      </c>
      <c r="I757" s="105" t="s">
        <v>593</v>
      </c>
      <c r="J757" s="104">
        <v>48</v>
      </c>
      <c r="K757" s="104">
        <v>156.93</v>
      </c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7" s="126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7" s="105">
        <v>0.35416666666666669</v>
      </c>
      <c r="P757" s="105">
        <v>6.9444444444444448E-2</v>
      </c>
      <c r="Q757" s="104">
        <v>1</v>
      </c>
      <c r="R757" s="10" t="str">
        <f>IFERROR(_xlfn.XLOOKUP(F757, BS_ATIVIDADE[ATIVIDADE],BS_ATIVIDADE[UNIDADE] ), "*")</f>
        <v>Nº DE SOLDA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7" s="104" t="s">
        <v>1594</v>
      </c>
      <c r="W757" s="149" t="s">
        <v>1060</v>
      </c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MODERNIZAÇÃO - SOLDA</v>
      </c>
      <c r="AJ757" s="9" t="str">
        <f>IF(BS_CONTROLE[[#This Row],[Atividade]]=0, "-", BS_CONTROLE[[#This Row],[Atividade]])</f>
        <v>MODERNIZAÇÃO - SOLDA</v>
      </c>
      <c r="AK757" s="31" t="str">
        <f>BS_CONTROLE[[#This Row],[Local - Partida]]</f>
        <v>-</v>
      </c>
      <c r="AL757" s="31" t="str">
        <f>BS_CONTROLE[[#This Row],[Local - Encerramento]]</f>
        <v>-</v>
      </c>
      <c r="AM757" s="104" t="str">
        <f>IF(BS_CONTROLE[[#This Row],[Entre - Estações]]=0, "-", BS_CONTROLE[[#This Row],[Entre - Estações]])</f>
        <v>ZRB-ZEV</v>
      </c>
      <c r="AN757" s="104">
        <f>IF(BS_CONTROLE[[#This Row],[SB]]=0, "-", BS_CONTROLE[[#This Row],[SB]])</f>
        <v>1571561</v>
      </c>
      <c r="AO757" s="104">
        <f>IF(BS_CONTROLE[[#This Row],[SUB]]=0, "-", BS_CONTROLE[[#This Row],[SUB]])</f>
        <v>48</v>
      </c>
      <c r="AP757" s="104">
        <f>BS_CONTROLE[[#This Row],[KM - Inicio]]</f>
        <v>156.93</v>
      </c>
      <c r="AQ757" s="104">
        <f>BS_CONTROLE[[#This Row],[KM - Inicio]]</f>
        <v>156.93</v>
      </c>
      <c r="AR757" s="107"/>
      <c r="AS757" s="107"/>
      <c r="AT757" s="107"/>
      <c r="AU757" s="135"/>
      <c r="AV757" s="135"/>
      <c r="AW757" s="14"/>
      <c r="AX757" s="14"/>
      <c r="AY757" s="160">
        <f t="shared" si="70"/>
        <v>0</v>
      </c>
      <c r="AZ757" s="151"/>
      <c r="BA757" s="108"/>
      <c r="BB757" s="10" t="str">
        <f>IFERROR(_xlfn.XLOOKUP(AI757, BS_ATIVIDADE[ATIVIDADE],BS_ATIVIDADE[UNIDADE] ), "*")</f>
        <v>Nº DE SOLDA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>WALTER (TP-810)</v>
      </c>
      <c r="B758" s="101"/>
      <c r="C758" s="134" t="str">
        <f>IF(BS_CONTROLE[[#This Row],[DATA]]="","",WEEKNUM(BS_CONTROLE[[#This Row],[DATA]]))</f>
        <v/>
      </c>
      <c r="D758" s="103" t="s">
        <v>947</v>
      </c>
      <c r="E758" s="155">
        <v>751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156.93799999999999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156.93799999999999</v>
      </c>
      <c r="AQ758" s="104">
        <f>BS_CONTROLE[[#This Row],[KM - Inicio]]</f>
        <v>156.93799999999999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>ADENISON (TP-810)</v>
      </c>
      <c r="B759" s="101"/>
      <c r="C759" s="134" t="str">
        <f>IF(BS_CONTROLE[[#This Row],[DATA]]="","",WEEKNUM(BS_CONTROLE[[#This Row],[DATA]]))</f>
        <v/>
      </c>
      <c r="D759" s="103" t="s">
        <v>849</v>
      </c>
      <c r="E759" s="155">
        <v>752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156.97999999999999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156.97999999999999</v>
      </c>
      <c r="AQ759" s="104">
        <f>BS_CONTROLE[[#This Row],[KM - Inicio]]</f>
        <v>156.97999999999999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2053</v>
      </c>
      <c r="X761" s="103" t="s">
        <v>416</v>
      </c>
      <c r="Y761" s="128"/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/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2054</v>
      </c>
      <c r="X763" s="103" t="s">
        <v>421</v>
      </c>
      <c r="Y763" s="128"/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2054</v>
      </c>
      <c r="X764" s="103" t="s">
        <v>421</v>
      </c>
      <c r="Y764" s="128"/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2054</v>
      </c>
      <c r="X765" s="103" t="s">
        <v>421</v>
      </c>
      <c r="Y765" s="128"/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/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2055</v>
      </c>
      <c r="X767" s="103" t="s">
        <v>421</v>
      </c>
      <c r="Y767" s="128"/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/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/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>V9246814</v>
      </c>
      <c r="B776" s="101">
        <v>46814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2056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>
      <c r="A777" s="47" t="str">
        <f t="shared" ref="A777:A840" si="77">D777&amp;B777</f>
        <v>EXPANSÃO TURMA 146814</v>
      </c>
      <c r="B777" s="101">
        <v>46814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>DANIEL (TP-647)46814</v>
      </c>
      <c r="B779" s="101">
        <v>46814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V9346814</v>
      </c>
      <c r="B780" s="101">
        <v>46814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2050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>
      <c r="A781" s="47" t="str">
        <f t="shared" si="77"/>
        <v>ROGÉRIO (TP-730)46814</v>
      </c>
      <c r="B781" s="101">
        <v>46814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W5946814</v>
      </c>
      <c r="B782" s="101">
        <v>46814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2057</v>
      </c>
      <c r="X782" s="103" t="s">
        <v>421</v>
      </c>
      <c r="Y782" s="128"/>
      <c r="Z782" s="103"/>
      <c r="AA782" s="104">
        <v>1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>CLEBISON (TP-728)46814</v>
      </c>
      <c r="B785" s="101">
        <v>46814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ISMAEL(TP-726)46814</v>
      </c>
      <c r="B786" s="101">
        <v>46814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E1746814</v>
      </c>
      <c r="B787" s="101">
        <v>46814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DIEGO (TP-681)46814</v>
      </c>
      <c r="B788" s="101">
        <v>46814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2058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W6046814</v>
      </c>
      <c r="B789" s="101">
        <v>46814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2059</v>
      </c>
      <c r="W789" s="149" t="s">
        <v>2060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>MATEUS (TP-809)46814</v>
      </c>
      <c r="B791" s="101">
        <v>46814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WALTER (TP-810)46814</v>
      </c>
      <c r="B792" s="101">
        <v>46814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>ADENISON (TP-810)46814</v>
      </c>
      <c r="B793" s="101">
        <v>46814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/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CAIQUE (TMA-677)46814</v>
      </c>
      <c r="B794" s="101">
        <v>46814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/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2061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2062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2063</v>
      </c>
      <c r="C4" s="156" t="s">
        <v>2064</v>
      </c>
      <c r="D4" s="156" t="s">
        <v>2065</v>
      </c>
      <c r="E4" s="156" t="s">
        <v>2066</v>
      </c>
      <c r="F4" s="156" t="s">
        <v>4</v>
      </c>
      <c r="G4" s="156" t="s">
        <v>2067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2068</v>
      </c>
      <c r="C6" s="157">
        <v>407867</v>
      </c>
      <c r="D6" s="157" t="s">
        <v>2069</v>
      </c>
      <c r="E6" s="157" t="s">
        <v>826</v>
      </c>
      <c r="F6" s="157" t="s">
        <v>2070</v>
      </c>
      <c r="G6" s="158"/>
    </row>
    <row r="7" spans="2:7">
      <c r="B7" s="177" t="s">
        <v>2071</v>
      </c>
      <c r="C7" s="177">
        <v>293644</v>
      </c>
      <c r="D7" s="177" t="s">
        <v>2072</v>
      </c>
      <c r="E7" s="177" t="s">
        <v>826</v>
      </c>
      <c r="F7" s="177" t="s">
        <v>2070</v>
      </c>
      <c r="G7" s="178" t="s">
        <v>2073</v>
      </c>
    </row>
    <row r="8" spans="2:7">
      <c r="B8" s="157" t="s">
        <v>2074</v>
      </c>
      <c r="C8" s="157">
        <v>256790</v>
      </c>
      <c r="D8" s="157" t="s">
        <v>2075</v>
      </c>
      <c r="E8" s="157" t="s">
        <v>827</v>
      </c>
      <c r="F8" s="157" t="s">
        <v>2076</v>
      </c>
      <c r="G8" s="158">
        <v>46357</v>
      </c>
    </row>
    <row r="9" spans="2:7" ht="29.25">
      <c r="B9" s="157" t="s">
        <v>2077</v>
      </c>
      <c r="C9" s="157"/>
      <c r="D9" s="157"/>
      <c r="E9" s="157" t="s">
        <v>827</v>
      </c>
      <c r="F9" s="157" t="s">
        <v>2076</v>
      </c>
      <c r="G9" s="158" t="s">
        <v>2078</v>
      </c>
    </row>
    <row r="10" spans="2:7">
      <c r="B10" s="157" t="s">
        <v>2079</v>
      </c>
      <c r="C10" s="157">
        <v>265193</v>
      </c>
      <c r="D10" s="157" t="s">
        <v>2080</v>
      </c>
      <c r="E10" s="157" t="s">
        <v>828</v>
      </c>
      <c r="F10" s="157" t="s">
        <v>54</v>
      </c>
      <c r="G10" s="157" t="s">
        <v>2081</v>
      </c>
    </row>
    <row r="11" spans="2:7">
      <c r="B11" s="157" t="s">
        <v>2082</v>
      </c>
      <c r="C11" s="157">
        <v>293716</v>
      </c>
      <c r="D11" s="157" t="s">
        <v>2083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2084</v>
      </c>
      <c r="C12" s="157">
        <v>257258</v>
      </c>
      <c r="D12" s="157" t="s">
        <v>2085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2086</v>
      </c>
      <c r="C13" s="157">
        <v>371147</v>
      </c>
      <c r="D13" s="157" t="s">
        <v>2087</v>
      </c>
      <c r="E13" s="157" t="s">
        <v>829</v>
      </c>
      <c r="F13" s="157" t="s">
        <v>71</v>
      </c>
      <c r="G13" s="157" t="s">
        <v>2081</v>
      </c>
    </row>
    <row r="14" spans="2:7">
      <c r="B14" s="157" t="s">
        <v>2088</v>
      </c>
      <c r="C14" s="157">
        <v>259230</v>
      </c>
      <c r="D14" s="157" t="s">
        <v>2089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2090</v>
      </c>
      <c r="C15" s="157">
        <v>370705</v>
      </c>
      <c r="D15" s="157"/>
      <c r="E15" s="157" t="s">
        <v>829</v>
      </c>
      <c r="F15" s="157" t="s">
        <v>71</v>
      </c>
      <c r="G15" s="157" t="s">
        <v>2081</v>
      </c>
    </row>
    <row r="16" spans="2:7" ht="29.25">
      <c r="B16" s="157" t="s">
        <v>2091</v>
      </c>
      <c r="C16" s="157">
        <v>258542</v>
      </c>
      <c r="D16" s="157" t="s">
        <v>2092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2093</v>
      </c>
      <c r="C17" s="157">
        <v>257050</v>
      </c>
      <c r="D17" s="157" t="s">
        <v>2094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2095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2096</v>
      </c>
      <c r="D4" s="159" t="s">
        <v>2097</v>
      </c>
      <c r="E4" s="159" t="s">
        <v>2098</v>
      </c>
      <c r="F4" s="156" t="s">
        <v>2099</v>
      </c>
      <c r="G4" s="159" t="s">
        <v>2100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2101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2102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2101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2103</v>
      </c>
      <c r="G9" s="162" t="s">
        <v>2104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2101</v>
      </c>
      <c r="G10" s="162"/>
    </row>
    <row r="11" spans="2:7" ht="19.5" customHeight="1">
      <c r="B11" s="162" t="s">
        <v>2105</v>
      </c>
      <c r="C11" s="162">
        <v>9038</v>
      </c>
      <c r="D11" s="163">
        <v>46076</v>
      </c>
      <c r="E11" s="162">
        <v>8698</v>
      </c>
      <c r="F11" s="164" t="s">
        <v>2106</v>
      </c>
      <c r="G11" s="162"/>
    </row>
    <row r="12" spans="2:7" ht="19.5" customHeight="1">
      <c r="B12" s="162" t="s">
        <v>752</v>
      </c>
      <c r="C12" s="162" t="s">
        <v>2107</v>
      </c>
      <c r="D12" s="163">
        <v>46066</v>
      </c>
      <c r="E12" s="162">
        <v>9500</v>
      </c>
      <c r="F12" s="164" t="s">
        <v>2108</v>
      </c>
      <c r="G12" s="162"/>
    </row>
    <row r="13" spans="2:7" ht="19.5" customHeight="1">
      <c r="B13" s="162" t="s">
        <v>752</v>
      </c>
      <c r="C13" s="162" t="s">
        <v>2109</v>
      </c>
      <c r="D13" s="163">
        <v>46066</v>
      </c>
      <c r="E13" s="162">
        <v>10500</v>
      </c>
      <c r="F13" s="164" t="s">
        <v>2108</v>
      </c>
      <c r="G13" s="162"/>
    </row>
    <row r="14" spans="2:7" ht="19.5" customHeight="1">
      <c r="B14" s="162" t="s">
        <v>752</v>
      </c>
      <c r="C14" s="162" t="s">
        <v>2110</v>
      </c>
      <c r="D14" s="163">
        <v>46066</v>
      </c>
      <c r="E14" s="162">
        <v>9000</v>
      </c>
      <c r="F14" s="164" t="s">
        <v>2108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2111</v>
      </c>
      <c r="D5" s="278"/>
      <c r="E5" s="278"/>
      <c r="F5" s="278"/>
      <c r="G5" s="278"/>
      <c r="H5" s="278"/>
      <c r="I5" s="278"/>
      <c r="J5" s="279"/>
      <c r="K5" s="280" t="s">
        <v>2112</v>
      </c>
      <c r="L5" s="281"/>
      <c r="M5" s="281"/>
      <c r="N5" s="281"/>
      <c r="O5" s="282" t="s">
        <v>2113</v>
      </c>
      <c r="P5" s="283"/>
    </row>
    <row r="6" spans="1:16" s="73" customFormat="1" ht="15" customHeight="1">
      <c r="A6" s="65" t="s">
        <v>2114</v>
      </c>
      <c r="B6" s="74" t="s">
        <v>2115</v>
      </c>
      <c r="C6" s="75" t="s">
        <v>995</v>
      </c>
      <c r="D6" s="76" t="s">
        <v>996</v>
      </c>
      <c r="E6" s="75" t="s">
        <v>2116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2117</v>
      </c>
      <c r="M6" s="79" t="s">
        <v>611</v>
      </c>
      <c r="N6" s="80" t="s">
        <v>990</v>
      </c>
      <c r="O6" s="154" t="s">
        <v>1033</v>
      </c>
      <c r="P6" s="132" t="s">
        <v>2118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1</v>
      </c>
      <c r="P690" s="145" t="str">
        <f>IF($A$2=1,IF(SP_SUL!BJ691="","*",SP_SUL!BJ691),IF(SP_SUL!BK691="","*",SP_SUL!BK691))</f>
        <v>TP pronto 08h09 / Em intervalo das 10h35 até 12h05.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1</v>
      </c>
      <c r="P691" s="145" t="str">
        <f>IF($A$2=1,IF(SP_SUL!BJ692="","*",SP_SUL!BJ692),IF(SP_SUL!BK692="","*",SP_SUL!BK692))</f>
        <v>Em inspeção R7D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1</v>
      </c>
      <c r="P692" s="145" t="str">
        <f>IF($A$2=1,IF(SP_SUL!BJ693="","*",SP_SUL!BJ693),IF(SP_SUL!BK693="","*",SP_SUL!BK693))</f>
        <v>TP prono 08h09 / Em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Previsão de MC1 11h00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 xml:space="preserve">Alterado programação para Descarga de jacaré km253+800 via 2 / km240+980 via 2 /km218+000 via 2 / MC1 09h56 / 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1</v>
      </c>
      <c r="P717" s="145" t="str">
        <f>IF($A$2=1,IF(SP_SUL!BJ718="","*",SP_SUL!BJ718),IF(SP_SUL!BK718="","*",SP_SUL!BK718))</f>
        <v>Devido cancelamento do bloco, alterado programação para deslocamento das turmas na serra / MC1 07h52 / Em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1</v>
      </c>
      <c r="P721" s="145" t="str">
        <f>IF($A$2=1,IF(SP_SUL!BJ722="","*",SP_SUL!BJ722),IF(SP_SUL!BK722="","*",SP_SUL!BK722))</f>
        <v>Devido cancelamento do bloco, alterado a programação para realizar o deslocamento até km92 / MC1 07h31 / Em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1</v>
      </c>
      <c r="P726" s="145" t="str">
        <f>IF($A$2=1,IF(SP_SUL!BJ727="","*",SP_SUL!BJ727),IF(SP_SUL!BK727="","*",SP_SUL!BK727))</f>
        <v>Em inspeção R7D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E17</v>
      </c>
      <c r="F750" s="82" t="str">
        <f>IF(SP_SUL!H751="","*",SP_SUL!H751)</f>
        <v>102ZKW2</v>
      </c>
      <c r="G750" s="82" t="str">
        <f>IF(SP_SUL!M751="","*",SP_SUL!M751)</f>
        <v>ZKW-ZLU</v>
      </c>
      <c r="H750" s="115">
        <f>IF(SP_SUL!K751="","*",SP_SUL!K751)</f>
        <v>100.3</v>
      </c>
      <c r="I750" s="112">
        <f>IF(SP_SUL!O751="","*",SP_SUL!O751)</f>
        <v>0.38194444444444442</v>
      </c>
      <c r="J750" s="112">
        <f>IF(SP_SUL!P751="","*",SP_SUL!P751)</f>
        <v>0.125</v>
      </c>
      <c r="K750" s="82" t="str">
        <f>IF(SP_SUL!AK751="","*",SP_SUL!AK751)</f>
        <v>102ZKW2</v>
      </c>
      <c r="L750" s="82" t="str">
        <f>IF(SP_SUL!AM751="","*",SP_SUL!AM751)</f>
        <v>ZKW-ZLU</v>
      </c>
      <c r="M750" s="82">
        <f>IF(SP_SUL!AP751="","*",SP_SUL!AP751)</f>
        <v>100.3</v>
      </c>
      <c r="N750" s="82" t="str">
        <f>IF(SP_SUL!AM751="","*",SP_SUL!AM751)</f>
        <v>ZKW-ZLU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CLEBISON (TP-728)</v>
      </c>
      <c r="F751" s="82" t="str">
        <f>IF(SP_SUL!H752="","*",SP_SUL!H752)</f>
        <v>-</v>
      </c>
      <c r="G751" s="82" t="str">
        <f>IF(SP_SUL!M752="","*",SP_SUL!M752)</f>
        <v>ZWI-ZEM</v>
      </c>
      <c r="H751" s="115">
        <f>IF(SP_SUL!K752="","*",SP_SUL!K752)</f>
        <v>127.5</v>
      </c>
      <c r="I751" s="112">
        <f>IF(SP_SUL!O752="","*",SP_SUL!O752)</f>
        <v>0.375</v>
      </c>
      <c r="J751" s="112">
        <f>IF(SP_SUL!P752="","*",SP_SUL!P752)</f>
        <v>8.3333333333333329E-2</v>
      </c>
      <c r="K751" s="82" t="str">
        <f>IF(SP_SUL!AK752="","*",SP_SUL!AK752)</f>
        <v>-</v>
      </c>
      <c r="L751" s="82" t="str">
        <f>IF(SP_SUL!AM752="","*",SP_SUL!AM752)</f>
        <v>ZWI-ZEM</v>
      </c>
      <c r="M751" s="82">
        <f>IF(SP_SUL!AP752="","*",SP_SUL!AP752)</f>
        <v>127.5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ISMAEL(TP-726)</v>
      </c>
      <c r="F752" s="82" t="str">
        <f>IF(SP_SUL!H753="","*",SP_SUL!H753)</f>
        <v>-</v>
      </c>
      <c r="G752" s="82" t="str">
        <f>IF(SP_SUL!M753="","*",SP_SUL!M753)</f>
        <v>ZWI-ZEM</v>
      </c>
      <c r="H752" s="115">
        <f>IF(SP_SUL!K753="","*",SP_SUL!K753)</f>
        <v>127.5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-</v>
      </c>
      <c r="L752" s="82" t="str">
        <f>IF(SP_SUL!AM753="","*",SP_SUL!AM753)</f>
        <v>ZWI-ZEM</v>
      </c>
      <c r="M752" s="82">
        <f>IF(SP_SUL!AP753="","*",SP_SUL!AP753)</f>
        <v>127.5</v>
      </c>
      <c r="N752" s="82" t="str">
        <f>IF(SP_SUL!AM753="","*",SP_SUL!AM753)</f>
        <v>ZWI-ZEM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>
        <f>IF(SP_SUL!B754="","*",SP_SUL!B754)</f>
        <v>46081</v>
      </c>
      <c r="B753" s="82" t="str">
        <f>IF(SP_SUL!X754="","*",SP_SUL!X754)</f>
        <v>Oportunidade</v>
      </c>
      <c r="C753" s="82" t="str">
        <f>IF(SP_SUL!S754="","*",SP_SUL!S754)</f>
        <v>SP SUL</v>
      </c>
      <c r="D753" s="82" t="str">
        <f>IF(SP_SUL!T754="","*",SP_SUL!T754)</f>
        <v>ZKE-ZEV</v>
      </c>
      <c r="E753" s="82" t="str">
        <f>IF(SP_SUL!D754="","*",SP_SUL!D754)</f>
        <v>W60</v>
      </c>
      <c r="F753" s="82" t="str">
        <f>IF(SP_SUL!H754="","*",SP_SUL!H754)</f>
        <v>ZEM130-2</v>
      </c>
      <c r="G753" s="82" t="str">
        <f>IF(SP_SUL!M754="","*",SP_SUL!M754)</f>
        <v>ZWI-ZEM</v>
      </c>
      <c r="H753" s="115">
        <f>IF(SP_SUL!K754="","*",SP_SUL!K754)</f>
        <v>127.8</v>
      </c>
      <c r="I753" s="112">
        <f>IF(SP_SUL!O754="","*",SP_SUL!O754)</f>
        <v>0.33333333333333331</v>
      </c>
      <c r="J753" s="112">
        <f>IF(SP_SUL!P754="","*",SP_SUL!P754)</f>
        <v>8.3333333333333329E-2</v>
      </c>
      <c r="K753" s="82" t="str">
        <f>IF(SP_SUL!AK754="","*",SP_SUL!AK754)</f>
        <v>ZEM130-2</v>
      </c>
      <c r="L753" s="82" t="str">
        <f>IF(SP_SUL!AM754="","*",SP_SUL!AM754)</f>
        <v>ZWI-ZEM</v>
      </c>
      <c r="M753" s="82">
        <f>IF(SP_SUL!AP754="","*",SP_SUL!AP754)</f>
        <v>127.8</v>
      </c>
      <c r="N753" s="82" t="str">
        <f>IF(SP_SUL!AM754="","*",SP_SUL!AM754)</f>
        <v>ZWI-ZEM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V89</v>
      </c>
      <c r="F754" s="82" t="str">
        <f>IF(SP_SUL!H755="","*",SP_SUL!H755)</f>
        <v>102ZKW2</v>
      </c>
      <c r="G754" s="82" t="str">
        <f>IF(SP_SUL!M755="","*",SP_SUL!M755)</f>
        <v>ZEM</v>
      </c>
      <c r="H754" s="115">
        <f>IF(SP_SUL!K755="","*",SP_SUL!K755)</f>
        <v>134.5</v>
      </c>
      <c r="I754" s="112">
        <f>IF(SP_SUL!O755="","*",SP_SUL!O755)</f>
        <v>0.375</v>
      </c>
      <c r="J754" s="112">
        <f>IF(SP_SUL!P755="","*",SP_SUL!P755)</f>
        <v>8.3333333333333329E-2</v>
      </c>
      <c r="K754" s="82" t="str">
        <f>IF(SP_SUL!AK755="","*",SP_SUL!AK755)</f>
        <v>102ZKW2</v>
      </c>
      <c r="L754" s="82" t="str">
        <f>IF(SP_SUL!AM755="","*",SP_SUL!AM755)</f>
        <v>ZEM</v>
      </c>
      <c r="M754" s="82">
        <f>IF(SP_SUL!AP755="","*",SP_SUL!AP755)</f>
        <v>134.5</v>
      </c>
      <c r="N754" s="82" t="str">
        <f>IF(SP_SUL!AM755="","*",SP_SUL!AM755)</f>
        <v>ZEM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SP SUL</v>
      </c>
      <c r="D756" s="82" t="str">
        <f>IF(SP_SUL!T757="","*",SP_SUL!T757)</f>
        <v>ZKE-ZEV</v>
      </c>
      <c r="E756" s="82" t="str">
        <f>IF(SP_SUL!D757="","*",SP_SUL!D757)</f>
        <v>MATEUS (TP-809)</v>
      </c>
      <c r="F756" s="82" t="str">
        <f>IF(SP_SUL!H757="","*",SP_SUL!H757)</f>
        <v>-</v>
      </c>
      <c r="G756" s="82" t="str">
        <f>IF(SP_SUL!M757="","*",SP_SUL!M757)</f>
        <v>ZRB-ZEV</v>
      </c>
      <c r="H756" s="115">
        <f>IF(SP_SUL!K757="","*",SP_SUL!K757)</f>
        <v>156.93</v>
      </c>
      <c r="I756" s="112">
        <f>IF(SP_SUL!O757="","*",SP_SUL!O757)</f>
        <v>0.35416666666666669</v>
      </c>
      <c r="J756" s="112">
        <f>IF(SP_SUL!P757="","*",SP_SUL!P757)</f>
        <v>6.9444444444444448E-2</v>
      </c>
      <c r="K756" s="82" t="str">
        <f>IF(SP_SUL!AK757="","*",SP_SUL!AK757)</f>
        <v>-</v>
      </c>
      <c r="L756" s="82" t="str">
        <f>IF(SP_SUL!AM757="","*",SP_SUL!AM757)</f>
        <v>ZRB-ZEV</v>
      </c>
      <c r="M756" s="82">
        <f>IF(SP_SUL!AP757="","*",SP_SUL!AP757)</f>
        <v>156.93</v>
      </c>
      <c r="N756" s="82" t="str">
        <f>IF(SP_SUL!AM757="","*",SP_SUL!AM757)</f>
        <v>ZRB-ZEV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WALTER (TP-810)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156.93799999999999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156.93799999999999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ADENISON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156.97999999999999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156.97999999999999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46814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46814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46814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46814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46814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46814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46814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46814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46814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46814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46814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46814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46814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46814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46814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2119</v>
      </c>
      <c r="V1" s="289"/>
      <c r="W1" s="289"/>
    </row>
    <row r="2" spans="1:23" ht="15" customHeight="1">
      <c r="A2" s="86" t="s">
        <v>2120</v>
      </c>
      <c r="B2" s="86" t="s">
        <v>2115</v>
      </c>
      <c r="C2" s="86" t="s">
        <v>411</v>
      </c>
      <c r="D2" s="87" t="s">
        <v>995</v>
      </c>
      <c r="E2" s="87" t="s">
        <v>4</v>
      </c>
      <c r="F2" s="87" t="s">
        <v>2114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2121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0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*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0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*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0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*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*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>
        <f ca="1">_xlfn.XLOOKUP(G742&amp;$U$2,BS_CONTROLE[CHAVE],BS_CONTROLE[Quantidade_11],"-")</f>
        <v>0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*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E17</v>
      </c>
      <c r="H748" s="143" t="str">
        <f>IF(SP_SUL!F751="","*",SP_SUL!F751)</f>
        <v>CAMINHÃO DE SOLDA</v>
      </c>
      <c r="I748" s="143" t="str">
        <f>IF(SP_SUL!H751="","*",SP_SUL!H751)</f>
        <v>102ZKW2</v>
      </c>
      <c r="J748" s="143" t="str">
        <f>IF(SP_SUL!I751="","*",SP_SUL!I751)</f>
        <v>102ZKW2</v>
      </c>
      <c r="K748" s="138" t="str">
        <f>IF(SP_SUL!M751="","*",SP_SUL!M751)</f>
        <v>ZKW-ZLU</v>
      </c>
      <c r="L748" s="138" t="str">
        <f>IF(SP_SUL!N751="","*",SP_SUL!N751)</f>
        <v>102ZKW2</v>
      </c>
      <c r="M748" s="139">
        <f>IF(SP_SUL!J751="","*",SP_SUL!J751)</f>
        <v>55</v>
      </c>
      <c r="N748" s="142">
        <f>IF(SP_SUL!K751="","*",SP_SUL!K751)</f>
        <v>100.3</v>
      </c>
      <c r="O748" s="142" t="str">
        <f>IF(SP_SUL!L751="","*",SP_SUL!L751)</f>
        <v>-</v>
      </c>
      <c r="P748" s="141">
        <f>IF(SP_SUL!O751="","*",SP_SUL!O751)</f>
        <v>0.38194444444444442</v>
      </c>
      <c r="Q748" s="141">
        <f>IF(SP_SUL!P751="","*",SP_SUL!P751)</f>
        <v>0.125</v>
      </c>
      <c r="R748" s="143" t="str">
        <f>IF(SP_SUL!Q751="","*",CONCATENATE(SP_SUL!Q751," ",SP_SUL!R751))</f>
        <v>2 Nº DE SOLDA</v>
      </c>
      <c r="S748" s="143" t="str">
        <f>IF(SP_SUL!V751="","*",SP_SUL!V751)</f>
        <v xml:space="preserve">Higor </v>
      </c>
      <c r="T748" s="143" t="str">
        <f>IF(SP_SUL!W751="","*",SP_SUL!W751)</f>
        <v>Caminhão de solda</v>
      </c>
      <c r="U748" s="136">
        <f ca="1">_xlfn.XLOOKUP(G748&amp;$U$2,BS_CONTROLE[CHAVE],BS_CONTROLE[Quantidade_11],"-")</f>
        <v>0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CLEBISON (TP-728)</v>
      </c>
      <c r="H749" s="143" t="str">
        <f>IF(SP_SUL!F752="","*",SP_SUL!F752)</f>
        <v>PDM - SOLDA</v>
      </c>
      <c r="I749" s="143" t="str">
        <f>IF(SP_SUL!H752="","*",SP_SUL!H752)</f>
        <v>-</v>
      </c>
      <c r="J749" s="143" t="str">
        <f>IF(SP_SUL!I752="","*",SP_SUL!I752)</f>
        <v>-</v>
      </c>
      <c r="K749" s="138" t="str">
        <f>IF(SP_SUL!M752="","*",SP_SUL!M752)</f>
        <v>ZWI-ZEM</v>
      </c>
      <c r="L749" s="138" t="str">
        <f>IF(SP_SUL!N752="","*",SP_SUL!N752)</f>
        <v>130ZYQ2</v>
      </c>
      <c r="M749" s="139">
        <f>IF(SP_SUL!J752="","*",SP_SUL!J752)</f>
        <v>55</v>
      </c>
      <c r="N749" s="142">
        <f>IF(SP_SUL!K752="","*",SP_SUL!K752)</f>
        <v>127.5</v>
      </c>
      <c r="O749" s="142" t="str">
        <f>IF(SP_SUL!L752="","*",SP_SUL!L752)</f>
        <v>-</v>
      </c>
      <c r="P749" s="141">
        <f>IF(SP_SUL!O752="","*",SP_SUL!O752)</f>
        <v>0.375</v>
      </c>
      <c r="Q749" s="141">
        <f>IF(SP_SUL!P752="","*",SP_SUL!P752)</f>
        <v>8.3333333333333329E-2</v>
      </c>
      <c r="R749" s="143" t="str">
        <f>IF(SP_SUL!Q752="","*",CONCATENATE(SP_SUL!Q752," ",SP_SUL!R752))</f>
        <v>1 Nº DE SOLDA</v>
      </c>
      <c r="S749" s="143" t="str">
        <f>IF(SP_SUL!V752="","*",SP_SUL!V752)</f>
        <v xml:space="preserve">Felipe </v>
      </c>
      <c r="T749" s="143" t="str">
        <f>IF(SP_SUL!W752="","*",SP_SUL!W752)</f>
        <v xml:space="preserve">Execução de solda - Condicionado a temperatura </v>
      </c>
      <c r="U749" s="136">
        <f ca="1">_xlfn.XLOOKUP(G749&amp;$U$2,BS_CONTROLE[CHAVE],BS_CONTROLE[Quantidade_11],"-")</f>
        <v>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ISMAEL(TP-726)</v>
      </c>
      <c r="H750" s="143" t="str">
        <f>IF(SP_SUL!F753="","*",SP_SUL!F753)</f>
        <v>PDM - SOLDA</v>
      </c>
      <c r="I750" s="143" t="str">
        <f>IF(SP_SUL!H753="","*",SP_SUL!H753)</f>
        <v>-</v>
      </c>
      <c r="J750" s="143" t="str">
        <f>IF(SP_SUL!I753="","*",SP_SUL!I753)</f>
        <v>*</v>
      </c>
      <c r="K750" s="138" t="str">
        <f>IF(SP_SUL!M753="","*",SP_SUL!M753)</f>
        <v>ZWI-ZEM</v>
      </c>
      <c r="L750" s="138" t="str">
        <f>IF(SP_SUL!N753="","*",SP_SUL!N753)</f>
        <v>130ZYQ2</v>
      </c>
      <c r="M750" s="139">
        <f>IF(SP_SUL!J753="","*",SP_SUL!J753)</f>
        <v>55</v>
      </c>
      <c r="N750" s="142">
        <f>IF(SP_SUL!K753="","*",SP_SUL!K753)</f>
        <v>127.5</v>
      </c>
      <c r="O750" s="142" t="str">
        <f>IF(SP_SUL!L753="","*",SP_SUL!L753)</f>
        <v>-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1 Nº DE SOLDA</v>
      </c>
      <c r="S750" s="143" t="str">
        <f>IF(SP_SUL!V753="","*",SP_SUL!V753)</f>
        <v xml:space="preserve">Felipe </v>
      </c>
      <c r="T750" s="143" t="str">
        <f>IF(SP_SUL!W753="","*",SP_SUL!W753)</f>
        <v xml:space="preserve">Execução de solda - Condicionado a temperatura </v>
      </c>
      <c r="U750" s="136">
        <f ca="1">_xlfn.XLOOKUP(G750&amp;$U$2,BS_CONTROLE[CHAVE],BS_CONTROLE[Quantidade_11],"-")</f>
        <v>0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Oportunidade</v>
      </c>
      <c r="C751" s="144" t="str">
        <f>IF(SP_SUL!Z754="","*",SP_SUL!Z754)</f>
        <v>*</v>
      </c>
      <c r="D751" s="138" t="str">
        <f>IF(SP_SUL!S754="","*",SP_SUL!S754)</f>
        <v>SP SUL</v>
      </c>
      <c r="E751" s="138" t="str">
        <f>IF(SP_SUL!T754="","*",SP_SUL!T754)</f>
        <v>ZKE-ZEV</v>
      </c>
      <c r="F751" s="143">
        <f>IF(SP_SUL!B754="","*",SP_SUL!B754)</f>
        <v>46081</v>
      </c>
      <c r="G751" s="143" t="str">
        <f>IF(SP_SUL!D754="","*",SP_SUL!D754)</f>
        <v>W60</v>
      </c>
      <c r="H751" s="143" t="str">
        <f>IF(SP_SUL!F754="","*",SP_SUL!F754)</f>
        <v>PDM - DESCARGA - DORMENTE</v>
      </c>
      <c r="I751" s="143" t="str">
        <f>IF(SP_SUL!H754="","*",SP_SUL!H754)</f>
        <v>ZEM130-2</v>
      </c>
      <c r="J751" s="143" t="str">
        <f>IF(SP_SUL!I754="","*",SP_SUL!I754)</f>
        <v>ZEM130-2</v>
      </c>
      <c r="K751" s="138" t="str">
        <f>IF(SP_SUL!M754="","*",SP_SUL!M754)</f>
        <v>ZWI-ZEM</v>
      </c>
      <c r="L751" s="138" t="str">
        <f>IF(SP_SUL!N754="","*",SP_SUL!N754)</f>
        <v>130ZYQW/ZEM1302</v>
      </c>
      <c r="M751" s="139">
        <f>IF(SP_SUL!J754="","*",SP_SUL!J754)</f>
        <v>55</v>
      </c>
      <c r="N751" s="142">
        <f>IF(SP_SUL!K754="","*",SP_SUL!K754)</f>
        <v>127.8</v>
      </c>
      <c r="O751" s="142">
        <f>IF(SP_SUL!L754="","*",SP_SUL!L754)</f>
        <v>133</v>
      </c>
      <c r="P751" s="141">
        <f>IF(SP_SUL!O754="","*",SP_SUL!O754)</f>
        <v>0.33333333333333331</v>
      </c>
      <c r="Q751" s="141">
        <f>IF(SP_SUL!P754="","*",SP_SUL!P754)</f>
        <v>8.3333333333333329E-2</v>
      </c>
      <c r="R751" s="143" t="str">
        <f>IF(SP_SUL!Q754="","*",CONCATENATE(SP_SUL!Q754," ",SP_SUL!R754))</f>
        <v>1000 Nº DE DORMENTES</v>
      </c>
      <c r="S751" s="143" t="str">
        <f>IF(SP_SUL!V754="","*",SP_SUL!V754)</f>
        <v xml:space="preserve">Felipe </v>
      </c>
      <c r="T751" s="143" t="str">
        <f>IF(SP_SUL!W754="","*",SP_SUL!W754)</f>
        <v>Descarga de dormentes</v>
      </c>
      <c r="U751" s="136" t="str">
        <f ca="1">_xlfn.XLOOKUP(G751&amp;$U$2,BS_CONTROLE[CHAVE],BS_CONTROLE[Quantidade_11],"-")</f>
        <v>-</v>
      </c>
      <c r="V751" s="136">
        <f ca="1">_xlfn.XLOOKUP(G751&amp;$V$2,BS_CONTROLE[CHAVE],BS_CONTROLE[Quantidade_11],"-")</f>
        <v>0</v>
      </c>
      <c r="W751" s="136">
        <f ca="1">_xlfn.XLOOKUP(G751&amp;$W$2,BS_CONTROLE[CHAVE],BS_CONTROLE[Quantidade_11],"-")</f>
        <v>0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V89</v>
      </c>
      <c r="H752" s="143" t="str">
        <f>IF(SP_SUL!F755="","*",SP_SUL!F755)</f>
        <v>MECANIZAÇÃO - SOCADORA</v>
      </c>
      <c r="I752" s="143" t="str">
        <f>IF(SP_SUL!H755="","*",SP_SUL!H755)</f>
        <v>102ZKW2</v>
      </c>
      <c r="J752" s="143" t="str">
        <f>IF(SP_SUL!I755="","*",SP_SUL!I755)</f>
        <v>ZEM1302</v>
      </c>
      <c r="K752" s="138" t="str">
        <f>IF(SP_SUL!M755="","*",SP_SUL!M755)</f>
        <v>ZEM</v>
      </c>
      <c r="L752" s="138" t="str">
        <f>IF(SP_SUL!N755="","*",SP_SUL!N755)</f>
        <v>ZEM2</v>
      </c>
      <c r="M752" s="139">
        <f>IF(SP_SUL!J755="","*",SP_SUL!J755)</f>
        <v>55</v>
      </c>
      <c r="N752" s="142">
        <f>IF(SP_SUL!K755="","*",SP_SUL!K755)</f>
        <v>134.5</v>
      </c>
      <c r="O752" s="142">
        <f>IF(SP_SUL!L755="","*",SP_SUL!L755)</f>
        <v>135.19999999999999</v>
      </c>
      <c r="P752" s="141">
        <f>IF(SP_SUL!O755="","*",SP_SUL!O755)</f>
        <v>0.375</v>
      </c>
      <c r="Q752" s="141">
        <f>IF(SP_SUL!P755="","*",SP_SUL!P755)</f>
        <v>8.3333333333333329E-2</v>
      </c>
      <c r="R752" s="143" t="str">
        <f>IF(SP_SUL!Q755="","*",CONCATENATE(SP_SUL!Q755," ",SP_SUL!R755))</f>
        <v>480 M</v>
      </c>
      <c r="S752" s="143" t="str">
        <f>IF(SP_SUL!V755="","*",SP_SUL!V755)</f>
        <v>Antonioni</v>
      </c>
      <c r="T752" s="143" t="str">
        <f>IF(SP_SUL!W755="","*",SP_SUL!W755)</f>
        <v>Deslocamento para ZEM, em oportundiade trabalhar no km134+500 ao km 135+200 via 2</v>
      </c>
      <c r="U752" s="136">
        <f ca="1">_xlfn.XLOOKUP(G752&amp;$U$2,BS_CONTROLE[CHAVE],BS_CONTROLE[Quantidade_11],"-")</f>
        <v>0</v>
      </c>
      <c r="V752" s="136">
        <f ca="1">_xlfn.XLOOKUP(G752&amp;$V$2,BS_CONTROLE[CHAVE],BS_CONTROLE[Quantidade_11],"-")</f>
        <v>0</v>
      </c>
      <c r="W752" s="136">
        <f ca="1">_xlfn.XLOOKUP(G752&amp;$W$2,BS_CONTROLE[CHAVE],BS_CONTROLE[Quantidade_11],"-")</f>
        <v>0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SP SUL</v>
      </c>
      <c r="E754" s="138" t="str">
        <f>IF(SP_SUL!T757="","*",SP_SUL!T757)</f>
        <v>ZKE-ZEV</v>
      </c>
      <c r="F754" s="143" t="str">
        <f>IF(SP_SUL!B757="","*",SP_SUL!B757)</f>
        <v>*</v>
      </c>
      <c r="G754" s="143" t="str">
        <f>IF(SP_SUL!D757="","*",SP_SUL!D757)</f>
        <v>MATEUS (TP-809)</v>
      </c>
      <c r="H754" s="143" t="str">
        <f>IF(SP_SUL!F757="","*",SP_SUL!F757)</f>
        <v>MODERNIZAÇÃO - SOLDA</v>
      </c>
      <c r="I754" s="143" t="str">
        <f>IF(SP_SUL!H757="","*",SP_SUL!H757)</f>
        <v>-</v>
      </c>
      <c r="J754" s="143" t="str">
        <f>IF(SP_SUL!I757="","*",SP_SUL!I757)</f>
        <v>-</v>
      </c>
      <c r="K754" s="138" t="str">
        <f>IF(SP_SUL!M757="","*",SP_SUL!M757)</f>
        <v>ZRB-ZEV</v>
      </c>
      <c r="L754" s="138">
        <f>IF(SP_SUL!N757="","*",SP_SUL!N757)</f>
        <v>1571561</v>
      </c>
      <c r="M754" s="139">
        <f>IF(SP_SUL!J757="","*",SP_SUL!J757)</f>
        <v>48</v>
      </c>
      <c r="N754" s="142">
        <f>IF(SP_SUL!K757="","*",SP_SUL!K757)</f>
        <v>156.93</v>
      </c>
      <c r="O754" s="142" t="str">
        <f>IF(SP_SUL!L757="","*",SP_SUL!L757)</f>
        <v>-</v>
      </c>
      <c r="P754" s="141">
        <f>IF(SP_SUL!O757="","*",SP_SUL!O757)</f>
        <v>0.35416666666666669</v>
      </c>
      <c r="Q754" s="141">
        <f>IF(SP_SUL!P757="","*",SP_SUL!P757)</f>
        <v>6.9444444444444448E-2</v>
      </c>
      <c r="R754" s="143" t="str">
        <f>IF(SP_SUL!Q757="","*",CONCATENATE(SP_SUL!Q757," ",SP_SUL!R757))</f>
        <v>1 Nº DE SOLDA</v>
      </c>
      <c r="S754" s="143" t="str">
        <f>IF(SP_SUL!V757="","*",SP_SUL!V757)</f>
        <v>Alisson</v>
      </c>
      <c r="T754" s="143" t="str">
        <f>IF(SP_SUL!W757="","*",SP_SUL!W757)</f>
        <v xml:space="preserve">Execução de solda - Condicionado a temperatura 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WALTER (TP-810)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156.93799999999999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ADENISON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156.97999999999999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1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60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0</v>
      </c>
    </row>
    <row r="765" spans="1:23" hidden="1">
      <c r="A765" s="144" t="str">
        <f>IF(SP_SUL!Y768="","*",SP_SUL!Y768)</f>
        <v>*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*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0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46814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46814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0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46814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>
        <f ca="1">_xlfn.XLOOKUP(G776&amp;$U$2,BS_CONTROLE[CHAVE],BS_CONTROLE[Quantidade_11],"-")</f>
        <v>0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46814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46814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46814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46814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46814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46814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46814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>
        <f ca="1">_xlfn.XLOOKUP(G785&amp;$V$2,BS_CONTROLE[CHAVE],BS_CONTROLE[Quantidade_11],"-")</f>
        <v>0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46814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46814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46814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*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46814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*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2122</v>
      </c>
      <c r="C2" s="120" t="s">
        <v>980</v>
      </c>
      <c r="D2" s="75" t="s">
        <v>982</v>
      </c>
      <c r="E2" s="75" t="s">
        <v>2123</v>
      </c>
      <c r="F2" s="98" t="s">
        <v>2124</v>
      </c>
      <c r="G2" s="75" t="s">
        <v>2125</v>
      </c>
      <c r="H2" s="75" t="s">
        <v>2126</v>
      </c>
      <c r="I2" s="75" t="s">
        <v>2127</v>
      </c>
      <c r="J2" s="75" t="s">
        <v>2128</v>
      </c>
      <c r="K2" s="77" t="s">
        <v>2129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*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*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*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*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>
        <f>IF(SP_SUL!B751="","*",SP_SUL!B751)</f>
        <v>46081</v>
      </c>
      <c r="D746" s="93" t="str">
        <f>IF(SP_SUL!D751="","*",SP_SUL!D751)</f>
        <v>E17</v>
      </c>
      <c r="E746" s="93" t="str">
        <f>IF(SP_SUL!H751="","*",SP_SUL!H751)</f>
        <v>102ZKW2</v>
      </c>
      <c r="F746" s="99" t="str">
        <f>IF(SP_SUL!M751="","*",SP_SUL!M751)</f>
        <v>ZKW-ZLU</v>
      </c>
      <c r="G746" s="94" t="str">
        <f>IF(SP_SUL!I751="","*",SP_SUL!I751)</f>
        <v>102ZKW2</v>
      </c>
      <c r="H746" s="94" t="str">
        <f>IF(SP_SUL!AB751="","*",SP_SUL!AB751)</f>
        <v>FIXO</v>
      </c>
      <c r="I746" s="94" t="str">
        <f>IF(SP_SUL!AC751="","*",SP_SUL!AC751)</f>
        <v>*</v>
      </c>
      <c r="J746" s="95">
        <f>IF(SP_SUL!AA751="","*",SP_SUL!AA751)</f>
        <v>1</v>
      </c>
      <c r="K746" s="96">
        <f>IF(SP_SUL!AD751="","*",SP_SUL!AD751)</f>
        <v>0.29166666666666669</v>
      </c>
    </row>
    <row r="747" spans="2:11" hidden="1">
      <c r="B747" s="93" t="str">
        <f>IF(SP_SUL!Y752="","*",SP_SUL!Y752)</f>
        <v>*</v>
      </c>
      <c r="C747" s="94">
        <f>IF(SP_SUL!B752="","*",SP_SUL!B752)</f>
        <v>46081</v>
      </c>
      <c r="D747" s="93" t="str">
        <f>IF(SP_SUL!D752="","*",SP_SUL!D752)</f>
        <v>CLEBISON (TP-728)</v>
      </c>
      <c r="E747" s="93" t="str">
        <f>IF(SP_SUL!H752="","*",SP_SUL!H752)</f>
        <v>-</v>
      </c>
      <c r="F747" s="99" t="str">
        <f>IF(SP_SUL!M752="","*",SP_SUL!M752)</f>
        <v>ZWI-ZEM</v>
      </c>
      <c r="G747" s="94" t="str">
        <f>IF(SP_SUL!I752="","*",SP_SUL!I752)</f>
        <v>-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>
        <f>IF(SP_SUL!B753="","*",SP_SUL!B753)</f>
        <v>46081</v>
      </c>
      <c r="D748" s="93" t="str">
        <f>IF(SP_SUL!D753="","*",SP_SUL!D753)</f>
        <v>ISMAEL(TP-726)</v>
      </c>
      <c r="E748" s="93" t="str">
        <f>IF(SP_SUL!H753="","*",SP_SUL!H753)</f>
        <v>-</v>
      </c>
      <c r="F748" s="99" t="str">
        <f>IF(SP_SUL!M753="","*",SP_SUL!M753)</f>
        <v>ZWI-ZEM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-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>
        <f>IF(SP_SUL!B754="","*",SP_SUL!B754)</f>
        <v>46081</v>
      </c>
      <c r="D749" s="93" t="str">
        <f>IF(SP_SUL!D754="","*",SP_SUL!D754)</f>
        <v>W60</v>
      </c>
      <c r="E749" s="93" t="str">
        <f>IF(SP_SUL!H754="","*",SP_SUL!H754)</f>
        <v>ZEM130-2</v>
      </c>
      <c r="F749" s="99" t="str">
        <f>IF(SP_SUL!M754="","*",SP_SUL!M754)</f>
        <v>ZWI-ZEM</v>
      </c>
      <c r="G749" s="94" t="str">
        <f>IF(SP_SUL!I754="","*",SP_SUL!I754)</f>
        <v>ZEM130-2</v>
      </c>
      <c r="H749" s="94" t="str">
        <f>IF(SP_SUL!AB754="","*",SP_SUL!AB754)</f>
        <v>FIXO</v>
      </c>
      <c r="I749" s="94" t="str">
        <f>IF(SP_SUL!AC754="","*",SP_SUL!AC754)</f>
        <v>ACIONAMENTO</v>
      </c>
      <c r="J749" s="95">
        <f>IF(SP_SUL!AA754="","*",SP_SUL!AA754)</f>
        <v>1</v>
      </c>
      <c r="K749" s="96">
        <f>IF(SP_SUL!AD754="","*",SP_SUL!AD754)</f>
        <v>0.29166666666666669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V89</v>
      </c>
      <c r="E750" s="93" t="str">
        <f>IF(SP_SUL!H755="","*",SP_SUL!H755)</f>
        <v>102ZKW2</v>
      </c>
      <c r="F750" s="99" t="str">
        <f>IF(SP_SUL!M755="","*",SP_SUL!M755)</f>
        <v>ZEM</v>
      </c>
      <c r="G750" s="94" t="str">
        <f>IF(SP_SUL!I755="","*",SP_SUL!I755)</f>
        <v>ZEM1302</v>
      </c>
      <c r="H750" s="94" t="str">
        <f>IF(SP_SUL!AB755="","*",SP_SUL!AB755)</f>
        <v>FIXO</v>
      </c>
      <c r="I750" s="94" t="str">
        <f>IF(SP_SUL!AC755="","*",SP_SUL!AC755)</f>
        <v>ACIONAMENTO</v>
      </c>
      <c r="J750" s="95">
        <f>IF(SP_SUL!AA755="","*",SP_SUL!AA755)</f>
        <v>1</v>
      </c>
      <c r="K750" s="96">
        <f>IF(SP_SUL!AD755="","*",SP_SUL!AD755)</f>
        <v>0.35416666666666669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MATEUS (TP-809)</v>
      </c>
      <c r="E752" s="93" t="str">
        <f>IF(SP_SUL!H757="","*",SP_SUL!H757)</f>
        <v>-</v>
      </c>
      <c r="F752" s="99" t="str">
        <f>IF(SP_SUL!M757="","*",SP_SUL!M757)</f>
        <v>ZRB-ZEV</v>
      </c>
      <c r="G752" s="94" t="str">
        <f>IF(SP_SUL!I757="","*",SP_SUL!I757)</f>
        <v>-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WALTER (TP-810)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ADENISON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*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*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*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*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46814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FIXO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46814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46814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46814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46814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46814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>
        <f>IF(SP_SUL!AA782="","*",SP_SUL!AA782)</f>
        <v>1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46814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46814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46814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46814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46814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46814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46814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46814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46814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2130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2026-02-27T18:58:43Z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